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CBA79EED-1A7F-4716-9B70-7B8B6B76545B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de Mecânicos" sheetId="13" r:id="rId3"/>
    <sheet name="Estrutura" sheetId="14" r:id="rId4"/>
    <sheet name="Dados do sistema" sheetId="15" r:id="rId5"/>
    <sheet name="Componentes elétricos" sheetId="24" r:id="rId6"/>
    <sheet name="Botoeiras" sheetId="32" r:id="rId7"/>
    <sheet name="Tipo de  IHM" sheetId="17" r:id="rId8"/>
    <sheet name="Exceções" sheetId="27" r:id="rId9"/>
    <sheet name="Gerador" sheetId="18" r:id="rId10"/>
    <sheet name="Substituir conteúdo" sheetId="28" state="hidden" r:id="rId11"/>
    <sheet name="Base de dados" sheetId="8" state="hidden" r:id="rId12"/>
    <sheet name="Central de botoeira" sheetId="33" state="hidden" r:id="rId13"/>
  </sheets>
  <functionGroups builtInGroupCount="19"/>
  <definedNames>
    <definedName name="_xlnm._FilterDatabase" localSheetId="7" hidden="1">'Tipo de  IHM'!$A$1:$D$11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0" i="8" l="1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E9" i="33" l="1"/>
  <c r="E10" i="33"/>
  <c r="E11" i="33"/>
  <c r="E12" i="33"/>
  <c r="E13" i="33"/>
  <c r="F14" i="33"/>
  <c r="F15" i="33"/>
  <c r="F16" i="33"/>
  <c r="F17" i="33"/>
  <c r="F18" i="33"/>
  <c r="G28" i="33"/>
  <c r="G29" i="33"/>
  <c r="G30" i="33"/>
  <c r="D3" i="33"/>
  <c r="D4" i="33"/>
  <c r="D5" i="33"/>
  <c r="D6" i="33"/>
  <c r="D7" i="33"/>
  <c r="D2" i="33"/>
  <c r="B3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9" i="33"/>
  <c r="B30" i="33"/>
  <c r="B2" i="33"/>
  <c r="B76" i="8"/>
  <c r="D33" i="33" l="1"/>
  <c r="G33" i="33"/>
  <c r="E33" i="33"/>
  <c r="F33" i="33"/>
  <c r="B145" i="8"/>
  <c r="B146" i="8" s="1"/>
  <c r="B11" i="15" l="1"/>
  <c r="B10" i="15"/>
  <c r="B9" i="15"/>
  <c r="B8" i="15"/>
  <c r="B6" i="15"/>
  <c r="B7" i="15"/>
  <c r="B141" i="8" l="1"/>
  <c r="B140" i="8"/>
  <c r="B139" i="8"/>
  <c r="B138" i="8"/>
  <c r="B137" i="8"/>
  <c r="B136" i="8"/>
  <c r="B135" i="8"/>
  <c r="B134" i="8"/>
  <c r="B128" i="8"/>
  <c r="B78" i="8"/>
  <c r="B77" i="8"/>
  <c r="B73" i="8"/>
  <c r="B74" i="8"/>
  <c r="B72" i="8"/>
  <c r="B71" i="8"/>
  <c r="B70" i="8"/>
  <c r="B115" i="8" s="1"/>
  <c r="B148" i="8" s="1"/>
  <c r="B69" i="8"/>
  <c r="B68" i="8"/>
  <c r="B67" i="8"/>
  <c r="B119" i="8" s="1"/>
  <c r="B126" i="8" s="1"/>
  <c r="B66" i="8"/>
  <c r="B59" i="8"/>
  <c r="B60" i="8"/>
  <c r="B58" i="8"/>
  <c r="B49" i="8"/>
  <c r="B50" i="8"/>
  <c r="B51" i="8"/>
  <c r="B52" i="8"/>
  <c r="B53" i="8"/>
  <c r="B54" i="8"/>
  <c r="B55" i="8"/>
  <c r="B56" i="8"/>
  <c r="B48" i="8"/>
  <c r="B47" i="8"/>
  <c r="B45" i="8"/>
  <c r="B118" i="8" s="1"/>
  <c r="B132" i="8" s="1"/>
  <c r="B46" i="8"/>
  <c r="B113" i="8" s="1"/>
  <c r="B116" i="8" s="1"/>
  <c r="B130" i="8" s="1"/>
  <c r="B43" i="8"/>
  <c r="B44" i="8" s="1"/>
  <c r="B41" i="8"/>
  <c r="B39" i="8"/>
  <c r="B121" i="8" s="1"/>
  <c r="B38" i="8"/>
  <c r="B35" i="8"/>
  <c r="B33" i="8"/>
  <c r="B31" i="8"/>
  <c r="B27" i="8"/>
  <c r="B28" i="8"/>
  <c r="B29" i="8"/>
  <c r="B26" i="8"/>
  <c r="B21" i="8"/>
  <c r="B22" i="8" s="1"/>
  <c r="B16" i="8"/>
  <c r="B17" i="8" s="1"/>
  <c r="B18" i="8"/>
  <c r="B111" i="8" l="1"/>
  <c r="B142" i="8"/>
  <c r="B143" i="8" s="1"/>
  <c r="B112" i="8"/>
  <c r="B117" i="8"/>
  <c r="B131" i="8" s="1"/>
  <c r="B13" i="8" l="1"/>
  <c r="B14" i="8"/>
  <c r="B15" i="8"/>
  <c r="B12" i="8"/>
  <c r="B10" i="8"/>
  <c r="B151" i="8" l="1"/>
  <c r="B150" i="8" s="1"/>
  <c r="B9" i="8" l="1"/>
  <c r="G9" i="17" l="1"/>
  <c r="B155" i="8"/>
  <c r="B156" i="8" s="1"/>
  <c r="B153" i="8"/>
  <c r="B154" i="8" s="1"/>
  <c r="B4" i="8" l="1"/>
  <c r="B8" i="8" l="1"/>
  <c r="B7" i="8" s="1"/>
  <c r="B5" i="8"/>
  <c r="B6" i="8" s="1"/>
  <c r="C6" i="17" l="1" a="1"/>
  <c r="C6" i="17" s="1"/>
  <c r="B4" i="17"/>
  <c r="B4" i="14"/>
  <c r="B4" i="12"/>
  <c r="B75" i="8" l="1" a="1"/>
  <c r="B75" i="8" s="1"/>
  <c r="B122" i="8" a="1"/>
  <c r="B122" i="8" s="1"/>
  <c r="B149" i="8" a="1"/>
  <c r="B149" i="8" s="1"/>
  <c r="B124" i="8" a="1"/>
  <c r="B124" i="8" s="1"/>
  <c r="B20" i="8" a="1"/>
  <c r="B20" i="8" s="1"/>
  <c r="B19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<sst xmlns="http://schemas.openxmlformats.org/spreadsheetml/2006/main" count="438" uniqueCount="323">
  <si>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</si>
  <si>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</si>
  <si>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</si>
  <si>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</si>
  <si>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</si>
  <si>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</si>
  <si>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</si>
  <si>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</si>
  <si>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</si>
  <si>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</si>
  <si>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</si>
  <si>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</si>
  <si>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</si>
  <si>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</si>
  <si>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</si>
  <si>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</si>
  <si>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</si>
  <si>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</si>
  <si>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</si>
  <si>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</si>
  <si>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</si>
  <si>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</si>
  <si>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</si>
  <si>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</si>
  <si>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</si>
  <si>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</si>
  <si>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</si>
  <si>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</si>
  <si>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</si>
  <si>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</si>
  <si>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Preview</t>
  </si>
  <si>
    <t>SAP Nr.: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</si>
  <si>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</si>
  <si>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</si>
  <si>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</si>
  <si>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</si>
  <si>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</si>
  <si>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</si>
  <si>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</si>
  <si>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</si>
  <si>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</si>
  <si>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</si>
  <si>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</si>
  <si>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</si>
  <si>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Interruptor principal</t>
  </si>
  <si>
    <t>Interruptor UPS</t>
  </si>
  <si>
    <t>Layout dos isolamentos de energia</t>
  </si>
  <si>
    <t>Direcionar para normas KHS</t>
  </si>
  <si>
    <t>894xxxxx-xxxxxx</t>
  </si>
  <si>
    <t>Layout dos dispositivos de proteção</t>
  </si>
  <si>
    <t>Enclausuramento de proteção</t>
  </si>
  <si>
    <t>Painéis de revestimento fixados nas partes externas da armação da máquina.</t>
  </si>
  <si>
    <t>Interruptor de porta com bloqueio</t>
  </si>
  <si>
    <t>As portas estão associadas a áreas de comutação. Durante a produção e a limpeza, as portas são bloqueadas por travas magnéticas.</t>
  </si>
  <si>
    <t>Válvula de segurança</t>
  </si>
  <si>
    <t>A válvula de segurança protege o sistema pressurizado e os módulos precedentes contra sobrepressão não permitida.</t>
  </si>
  <si>
    <t>Sensor de pressão</t>
  </si>
  <si>
    <t>Manômetro</t>
  </si>
  <si>
    <t>Sensor de temperatura</t>
  </si>
  <si>
    <t>Sonda de nível de enchimento</t>
  </si>
  <si>
    <t>Chave no transportador</t>
  </si>
  <si>
    <t>Luzes indicadoras de estado</t>
  </si>
  <si>
    <t>Controle portátil</t>
  </si>
  <si>
    <t>Controle portátil bimanual</t>
  </si>
  <si>
    <t>Descrição</t>
  </si>
  <si>
    <t>Sala higiênica</t>
  </si>
  <si>
    <t>No</t>
  </si>
  <si>
    <t>Quando energia térmica aparece?</t>
  </si>
  <si>
    <t>Para boas condições de envase de produtos, a envasadora encontra-se numa sala higiênica com teto de filtragem de ar.</t>
  </si>
  <si>
    <t>O sensor de pressão registra a pressão dos fluidos na tubulação.
Com base na pressão, o controle identifica e monitora os estados de operação e os processos.</t>
  </si>
  <si>
    <t>O manômetro registra a pressão dos fluidos na tubulação.
A pressão serve para reconhecer e monitorar as condições e procedimentos operacionais.</t>
  </si>
  <si>
    <t>Com base na medição da temperatura, o sistema de controle detecta e monitora as temperaturas especificadas pelo processo.</t>
  </si>
  <si>
    <t>O sensor do nível de enchimento mede o nível de enchimento no recipiente. Dependendo do tamanho do recipiente, são instaladas duas ou mais sondas de nível de enchimento.</t>
  </si>
  <si>
    <t>Especificação</t>
  </si>
  <si>
    <t>Valor</t>
  </si>
  <si>
    <t>Unidade</t>
  </si>
  <si>
    <t>Dados da enchedora</t>
  </si>
  <si>
    <t>INNOFILL DVD
Desenvolvimento  de Manuais de Instruções (BA)</t>
  </si>
  <si>
    <t>DVD</t>
  </si>
  <si>
    <t>V:\Abteilungen\SaoPaulo\PQK-M\Extern\Config_BA\DVD\PT\C1 - Informações Gerais\P1 -Informações Gerais\S001 - Atualização de IHM\PTC1P1S001.docx</t>
  </si>
  <si>
    <t>V:\Abteilungen\SaoPaulo\PQK-M\Extern\Config_BA\DVD\PT\C1 - Informações Gerais\P1 -Informações Gerais\S001 - Com componentes Integrados\PTC1P1S001.docx</t>
  </si>
  <si>
    <t>V:\Abteilungen\SaoPaulo\PQK-M\Extern\Config_BA\DVD\PT\C1 - Informações Gerais\P1 -Informações Gerais\S001 - Sem Componentes Integrados\PTC1P1S001.docx</t>
  </si>
  <si>
    <t>V:\Abteilungen\SaoPaulo\PQK-M\Extern\Config_BA\DVD\PT\C2 - Segurança\P1 - Descritivo Padrão\S001 - (BR - Manualtech)\PTC2P1S001.docx</t>
  </si>
  <si>
    <t>V:\Abteilungen\SaoPaulo\PQK-M\Extern\Config_BA\DVD\PT\C2 - Segurança\P1 - Descritivo Padrão\S001 - (DE - Cognitas)\PTC2P1S001.docx</t>
  </si>
  <si>
    <t>V:\Abteilungen\SaoPaulo\PQK-M\Extern\Config_BA\DVD\PT\C2 - Segurança\P2 - Dispositivos de Proteção\S001 - Enclausuramento da máquina, sala higiênica\PTC2P2S001.docx</t>
  </si>
  <si>
    <t>V:\Abteilungen\SaoPaulo\PQK-M\Extern\Config_BA\DVD\PT\C2 - Segurança\P2 - Dispositivos de Proteção\S002 - Interruptor de porta com bloqueio\PTC2P2S002.docx</t>
  </si>
  <si>
    <t>V:\Abteilungen\SaoPaulo\PQK-M\Extern\Config_BA\DVD\PT\C2 - Segurança\P2 - Dispositivos de Proteção\S003 - Botão de parada de emergência\PTC2P2S003.docx</t>
  </si>
  <si>
    <t>V:\Abteilungen\SaoPaulo\PQK-M\Extern\Config_BA\DVD\PT\C2 - Segurança\P2 - Dispositivos de Proteção\S004 - Trava antiqueda\PTC2P2S004.docx</t>
  </si>
  <si>
    <t>V:\Abteilungen\SaoPaulo\PQK-M\Extern\Config_BA\DVD\PT\C2 - Segurança\P2 - Dispositivos de Proteção\S005 - Válvula de segurança\PTC2P2S005.docx</t>
  </si>
  <si>
    <t>V:\Abteilungen\SaoPaulo\PQK-M\Extern\Config_BA\DVD\PT\C2 - Segurança\P2 - Dispositivos de Proteção\S006 - Destravamento de fuga\PTC2P2S006.docx</t>
  </si>
  <si>
    <t>V:\Abteilungen\SaoPaulo\PQK-M\Extern\Config_BA\DVD\PT\C2 - Segurança\P2 - Dispositivos de Proteção\S007 - Sistema de monitoramento de CO2\PTC2P2S007.docx</t>
  </si>
  <si>
    <t>V:\Abteilungen\SaoPaulo\PQK-M\Extern\Config_BA\DVD\PT\C2 - Segurança\P3 - Dispositivos para isolamento e bloqueio de energias\S001 - Local dos dispositivos de proteção - Com Imagem\PTC2P3S001.docx</t>
  </si>
  <si>
    <t>V:\Abteilungen\SaoPaulo\PQK-M\Extern\Config_BA\DVD\PT\C2 - Segurança\P3 - Dispositivos para isolamento e bloqueio de energias\S001 - Local dos dispositivos de proteção - Sem Imagem\PTC2P3S001.docx</t>
  </si>
  <si>
    <t>V:\Abteilungen\SaoPaulo\PQK-M\Extern\Config_BA\DVD\PT\C2 - Segurança\P3 - Dispositivos para isolamento e bloqueio de energias\S002 - Interruptor de reparo\PTC2P3S003.docx</t>
  </si>
  <si>
    <t>V:\Abteilungen\SaoPaulo\PQK-M\Extern\Config_BA\DVD\PT\C2 - Segurança\P4 - Estados e modos de operação\S001 - Estados de operação\PTC2P4S001.docx</t>
  </si>
  <si>
    <t>V:\Abteilungen\SaoPaulo\PQK-M\Extern\Config_BA\DVD\PT\C2 - Segurança\P4 - Estados e modos de operação\S001 - Estados e modos de operação\PTC2P4S001.docx</t>
  </si>
  <si>
    <t>V:\Abteilungen\SaoPaulo\PQK-M\Extern\Config_BA\DVD\PT\C3 - Estrutura e Funcionamento\P1 - Descritivo padrão\S001 - Com Sala higiênica\PTC3P1S001.docx</t>
  </si>
  <si>
    <t>V:\Abteilungen\SaoPaulo\PQK-M\Extern\Config_BA\DVD\PT\C3 - Estrutura e Funcionamento\P1 - Descritivo padrão\S001 - Sem Sala higiênica\PTC3P2S001.docx</t>
  </si>
  <si>
    <t>V:\Abteilungen\SaoPaulo\PQK-M\Extern\Config_BA\DVD\PT\C3 - Estrutura e Funcionamento\P2 - Manifold\S001 - Imagens\PTC3P3S001.docx</t>
  </si>
  <si>
    <t>V:\Abteilungen\SaoPaulo\PQK-M\Extern\Config_BA\DVD\PT\C3 - Estrutura e Funcionamento\P2 - Manifold\S002 - Conjunto de manutenção e válvulas\PTC3P3S002.docx</t>
  </si>
  <si>
    <t>V:\Abteilungen\SaoPaulo\PQK-M\Extern\Config_BA\DVD\PT\C3 - Estrutura e Funcionamento\P2 - Manifold\S003 - Alimentação do fluido\PTC3P3S003.docx</t>
  </si>
  <si>
    <t>V:\Abteilungen\SaoPaulo\PQK-M\Extern\Config_BA\DVD\PT\C3 - Estrutura e Funcionamento\P2 - Manifold\S004 - Válvula de coleta de amostras\PTC3P3S004.docx</t>
  </si>
  <si>
    <t>V:\Abteilungen\SaoPaulo\PQK-M\Extern\Config_BA\DVD\PT\C3 - Estrutura e Funcionamento\P2 - Manifold\S005 - Redutor de pressão de água\PTC3P4S003.docx</t>
  </si>
  <si>
    <t>V:\Abteilungen\SaoPaulo\PQK-M\Extern\Config_BA\DVD\PT\C3 - Estrutura e Funcionamento\P2 - Manifold\S006 - Redutor de pressão de gás\PTC3P4S003.docx</t>
  </si>
  <si>
    <t>V:\Abteilungen\SaoPaulo\PQK-M\Extern\Config_BA\DVD\PT\C3 - Estrutura e Funcionamento\P2 - Manifold\S007 - Filtros preliminares\PTC3P3S005.docx</t>
  </si>
  <si>
    <t>V:\Abteilungen\SaoPaulo\PQK-M\Extern\Config_BA\DVD\PT\C3 - Estrutura e Funcionamento\P2 - Manifold\S008 - Filtro de gás de pressurização\PTC3P3S006.docx</t>
  </si>
  <si>
    <t>V:\Abteilungen\SaoPaulo\PQK-M\Extern\Config_BA\DVD\PT\C3 - Estrutura e Funcionamento\P2 - Manifold\S009 - Conexão de vapor\PTC3P3S007.docx</t>
  </si>
  <si>
    <t>V:\Abteilungen\SaoPaulo\PQK-M\Extern\Config_BA\DVD\PT\C3 - Estrutura e Funcionamento\P2 - Manifold\S010 - Purga de gás de lavagem\PTC3P3S008.docx</t>
  </si>
  <si>
    <t>V:\Abteilungen\SaoPaulo\PQK-M\Extern\Config_BA\DVD\PT\C3 - Estrutura e Funcionamento\P2 - Manifold\S011 - Exaustão de CO2\PTC3P3S009.docx</t>
  </si>
  <si>
    <t>V:\Abteilungen\SaoPaulo\PQK-M\Extern\Config_BA\DVD\PT\C3 - Estrutura e Funcionamento\P2 - Manifold\S012 - Bomba de produto\PTC3P3S010.docx</t>
  </si>
  <si>
    <t>V:\Abteilungen\SaoPaulo\PQK-M\Extern\Config_BA\DVD\PT\C3 - Estrutura e Funcionamento\P2 - Manifold\S013 - Aumento de pressão do ar de controle\PTC3P3S011.docx</t>
  </si>
  <si>
    <t>V:\Abteilungen\SaoPaulo\PQK-M\Extern\Config_BA\DVD\PT\C3 - Estrutura e Funcionamento\P2 - Manifold\S014 - Acesso ao manifold\PTC3P3S012.docx</t>
  </si>
  <si>
    <t>V:\Abteilungen\SaoPaulo\PQK-M\Extern\Config_BA\DVD\PT\C3 - Estrutura e Funcionamento\P3 - Partes da envasadora\S001 - Padrão\PTC3P4S001.docx</t>
  </si>
  <si>
    <t>V:\Abteilungen\SaoPaulo\PQK-M\Extern\Config_BA\DVD\PT\C3 - Estrutura e Funcionamento\P3 - Partes da envasadora\S002 - Dosagem de nitrogênio\PTC3P4S002.docx</t>
  </si>
  <si>
    <t>V:\Abteilungen\SaoPaulo\PQK-M\Extern\Config_BA\DVD\PT\C3 - Estrutura e Funcionamento\P4 - Limpeza e lavagem\S001 - Caneca CIP automatico\PTC3P5S001.docx</t>
  </si>
  <si>
    <t>V:\Abteilungen\SaoPaulo\PQK-M\Extern\Config_BA\DVD\PT\C3 - Estrutura e Funcionamento\P4 - Limpeza e lavagem\S002 - Ducha da válvula\PTC3P5S003.docx</t>
  </si>
  <si>
    <t>V:\Abteilungen\SaoPaulo\PQK-M\Extern\Config_BA\DVD\PT\C3 - Estrutura e Funcionamento\P4 - Limpeza e lavagem\S003 - Ducha de latas\PTC3P5S003.docx</t>
  </si>
  <si>
    <t>V:\Abteilungen\SaoPaulo\PQK-M\Extern\Config_BA\DVD\PT\C3 - Estrutura e Funcionamento\P4 - Limpeza e lavagem\S004 - Quebra-bolhas e recravadora\PTC3P5S003.docx</t>
  </si>
  <si>
    <t>V:\Abteilungen\SaoPaulo\PQK-M\Extern\Config_BA\DVD\PT\C3 - Estrutura e Funcionamento\P5 - Postos de trabalho e dispositivos de comando\S001 - Postos de trabalho - Com imagem\PTC3P6S001.docx</t>
  </si>
  <si>
    <t>V:\Abteilungen\SaoPaulo\PQK-M\Extern\Config_BA\DVD\PT\C3 - Estrutura e Funcionamento\P5 - Postos de trabalho e dispositivos de comando\S001 - Postos de trabalho - Sem imagem\PTC3P6S001.docx</t>
  </si>
  <si>
    <t>V:\Abteilungen\SaoPaulo\PQK-M\Extern\Config_BA\DVD\PT\C3 - Estrutura e Funcionamento\P6 - Quadro elétrico\S001 -  Quadro elétrico (INP, UPS)\PTC3P7S003.docx</t>
  </si>
  <si>
    <t>V:\Abteilungen\SaoPaulo\PQK-M\Extern\Config_BA\DVD\PT\C3 - Estrutura e Funcionamento\P6 - Quadro elétrico\S001 - Quadro elétrico (ALP)\PTC3P7S001.docx</t>
  </si>
  <si>
    <t>V:\Abteilungen\SaoPaulo\PQK-M\Extern\Config_BA\DVD\PT\C3 - Estrutura e Funcionamento\P6 - Quadro elétrico\S001 - Quadro elétrico (INP)\PTC3P7S001.docx</t>
  </si>
  <si>
    <t>V:\Abteilungen\SaoPaulo\PQK-M\Extern\Config_BA\DVD\PT\C3 - Estrutura e Funcionamento\P7 - Tecnologia de medição\S001 - Sensor de pressão\PTC3P7S005.docx</t>
  </si>
  <si>
    <t>V:\Abteilungen\SaoPaulo\PQK-M\Extern\Config_BA\DVD\PT\C3 - Estrutura e Funcionamento\P7 - Tecnologia de medição\S002 - Manômetro\PTC3P7S005.docx</t>
  </si>
  <si>
    <t>V:\Abteilungen\SaoPaulo\PQK-M\Extern\Config_BA\DVD\PT\C3 - Estrutura e Funcionamento\P7 - Tecnologia de medição\S003 - Sensor de temperatura\PTC3P7S005.docx</t>
  </si>
  <si>
    <t>V:\Abteilungen\SaoPaulo\PQK-M\Extern\Config_BA\DVD\PT\C3 - Estrutura e Funcionamento\P7 - Tecnologia de medição\S004 - Sonda de nível de enchimento\PTC3P7S005.docx</t>
  </si>
  <si>
    <t>V:\Abteilungen\SaoPaulo\PQK-M\Extern\Config_BA\DVD\PT\C3 - Estrutura e Funcionamento\P7 - Tecnologia de medição\S005 - Medidores de vazão\PTC3P7S005.docx</t>
  </si>
  <si>
    <t>V:\Abteilungen\SaoPaulo\PQK-M\Extern\Config_BA\DVD\PT\C3 - Estrutura e Funcionamento\P7 - Tecnologia de medição\S006 - Sonda de vazio\PTC3P7S006.docx</t>
  </si>
  <si>
    <t>V:\Abteilungen\SaoPaulo\PQK-M\Extern\Config_BA\DVD\PT\C3 - Estrutura e Funcionamento\P7 - Tecnologia de medição\S007 - Condutivímetro\PTC3P7S007.docx</t>
  </si>
  <si>
    <t>V:\Abteilungen\SaoPaulo\PQK-M\Extern\Config_BA\DVD\PT\C3 - Estrutura e Funcionamento\P7 - Tecnologia de medição\S008 - Oxímetro\PTC3P7S008.docx</t>
  </si>
  <si>
    <t>V:\Abteilungen\SaoPaulo\PQK-M\Extern\Config_BA\DVD\PT\C3 - Estrutura e Funcionamento\P7 - Tecnologia de medição\S009 - Analisador de bebida com sensor de CO2\PTC3P7S009.docx</t>
  </si>
  <si>
    <t>V:\Abteilungen\SaoPaulo\PQK-M\Extern\Config_BA\DVD\PT\C3 - Estrutura e Funcionamento\P8 - Tecnologia de controle\S001 - Partida automática\PTC3P8S001.docx</t>
  </si>
  <si>
    <t>V:\Abteilungen\SaoPaulo\PQK-M\Extern\Config_BA\DVD\PT\C3 - Estrutura e Funcionamento\P8 - Tecnologia de controle\S002 - Válvulas acionadas por bus\PTC3P8S002.docx</t>
  </si>
  <si>
    <t>V:\Abteilungen\SaoPaulo\PQK-M\Extern\Config_BA\DVD\PT\C3 - Estrutura e Funcionamento\P8 - Tecnologia de controle\S002 - Válvulas controladas por barramento\PTC3P8S003.docx</t>
  </si>
  <si>
    <t>V:\Abteilungen\SaoPaulo\PQK-M\Extern\Config_BA\DVD\PT\C3 - Estrutura e Funcionamento\P8 - Tecnologia de controle\S003 - Pneumática de segurança\PTC3P8S004.docx</t>
  </si>
  <si>
    <t>V:\Abteilungen\SaoPaulo\PQK-M\Extern\Config_BA\DVD\PT\C3 - Estrutura e Funcionamento\P9 - Tecnologia de regulagem\S001 - Padrão\PTC3P9S001.docx</t>
  </si>
  <si>
    <t>V:\Abteilungen\SaoPaulo\PQK-M\Extern\Config_BA\DVD\PT\C3 - Estrutura e Funcionamento\P9 - Tecnologia de regulagem\S002 - Esquema pneumático\PTC3P9S002.docx</t>
  </si>
  <si>
    <t>V:\Abteilungen\SaoPaulo\PQK-M\Extern\Config_BA\DVD\PT\C3 - Estrutura e Funcionamento\P9 - Tecnologia de regulagem\S003 - Procedimentos energeticamente eficientes\PTC3P9S003.docx</t>
  </si>
  <si>
    <t>V:\Abteilungen\SaoPaulo\PQK-M\Extern\Config_BA\DVD\PT\C4 - Montagem\P1 - Montagem padrão\S001 - Padrão\PTC4P1S001.docx</t>
  </si>
  <si>
    <t>V:\Abteilungen\SaoPaulo\PQK-M\Extern\Config_BA\DVD\PT\C5 - Operação\P1 - Dispositivos de proteção\S001 - Parada de emergência\PTC5P1S001.docx</t>
  </si>
  <si>
    <t>V:\Abteilungen\SaoPaulo\PQK-M\Extern\Config_BA\DVD\PT\C5 - Operação\P1 - Dispositivos de proteção\S002 - Chave de segurança\PTC5P1S002.docx</t>
  </si>
  <si>
    <t>V:\Abteilungen\SaoPaulo\PQK-M\Extern\Config_BA\DVD\PT\C5 - Operação\P1 - Dispositivos de proteção\S003 - Entrar na sala higiênica\PTC5P1S003.docx</t>
  </si>
  <si>
    <t>V:\Abteilungen\SaoPaulo\PQK-M\Extern\Config_BA\DVD\PT\C5 - Operação\P1 - Dispositivos de proteção\S004 - Abrir e fechar enclausuramento\PTC5P1S004.docx</t>
  </si>
  <si>
    <t>V:\Abteilungen\SaoPaulo\PQK-M\Extern\Config_BA\DVD\PT\C5 - Operação\P1 - Dispositivos de proteção\S005 - Sistema de monitoramento de CO2\PTC5P1S005.docx</t>
  </si>
  <si>
    <t>V:\Abteilungen\SaoPaulo\PQK-M\Extern\Config_BA\DVD\PT\C5 - Operação\P1 - Dispositivos de proteção\S006 - Interruptor de reparo\PTC5P1S006.docx</t>
  </si>
  <si>
    <t>V:\Abteilungen\SaoPaulo\PQK-M\Extern\Config_BA\DVD\PT\C5 - Operação\P1 - Dispositivos de proteção\S007 - Religar máquina após destravamento de fuga\PTC5P1S007.docx</t>
  </si>
  <si>
    <t>V:\Abteilungen\SaoPaulo\PQK-M\Extern\Config_BA\DVD\PT\C5 - Operação\P2 - Dispositivos de aviso\S001 - Luzes de sinalização\PTC5P2S001.docx</t>
  </si>
  <si>
    <t>V:\Abteilungen\SaoPaulo\PQK-M\Extern\Config_BA\DVD\PT\C5 - Operação\P2 - Dispositivos de aviso\S002 - Sirene\PTC5P2S001.docx</t>
  </si>
  <si>
    <t>V:\Abteilungen\SaoPaulo\PQK-M\Extern\Config_BA\DVD\PT\C5 - Operação\P2 - Dispositivos de aviso\S003 - Aviso de partida automática\PTC5P2S002.docx</t>
  </si>
  <si>
    <t>V:\Abteilungen\SaoPaulo\PQK-M\Extern\Config_BA\DVD\PT\C5 - Operação\P3 - Console de comando (IHM)\S001 - Clearline 21,5\PTC5P3S001.docx</t>
  </si>
  <si>
    <t>V:\Abteilungen\SaoPaulo\PQK-M\Extern\Config_BA\DVD\PT\C5 - Operação\P4 - Dispositivos de comando (diversos)\S001 - Controle portátil\PTC5P4S001.docx</t>
  </si>
  <si>
    <t>V:\Abteilungen\SaoPaulo\PQK-M\Extern\Config_BA\DVD\PT\C5 - Operação\P4 - Dispositivos de comando (diversos)\S001 - Controle portátil bimanual\PTC5P4S001.docx</t>
  </si>
  <si>
    <t>V:\Abteilungen\SaoPaulo\PQK-M\Extern\Config_BA\DVD\PT\C5 - Operação\P4 - Dispositivos de comando (diversos)\S008 - Operação passo a passo\PTC5P4S007.docx</t>
  </si>
  <si>
    <t>V:\Abteilungen\SaoPaulo\PQK-M\Extern\Config_BA\DVD\PT\C5 - Operação\P4 - Dispositivos de comando (diversos)\S009 - Interruptor principal\PTC5P4S006.docx</t>
  </si>
  <si>
    <t>V:\Abteilungen\SaoPaulo\PQK-M\Extern\Config_BA\DVD\PT\C5 - Operação\P4 - Dispositivos de comando (diversos)\S010 - Alavanca principal\PTC5P4S006.docx</t>
  </si>
  <si>
    <t>V:\Abteilungen\SaoPaulo\PQK-M\Extern\Config_BA\DVD\PT\C5 - Operação\P5 - Estabelecer prontidão operacional\S001 - Descritivo padrão\PTC5P6S001.docx</t>
  </si>
  <si>
    <t>V:\Abteilungen\SaoPaulo\PQK-M\Extern\Config_BA\DVD\PT\C5 - Operação\P5 - Estabelecer prontidão operacional\S002 - INR\PTC5P6S002.docx</t>
  </si>
  <si>
    <t>V:\Abteilungen\SaoPaulo\PQK-M\Extern\Config_BA\DVD\PT\C5 - Operação\P5 - Estabelecer prontidão operacional\S003 - ALP\PTC5P6S001.docx</t>
  </si>
  <si>
    <t>V:\Abteilungen\SaoPaulo\PQK-M\Extern\Config_BA\DVD\PT\C5 - Operação\P5 - Estabelecer prontidão operacional\S003 - INP\PTC5P6S001.docx</t>
  </si>
  <si>
    <t>V:\Abteilungen\SaoPaulo\PQK-M\Extern\Config_BA\DVD\PT\C5 - Operação\P5 - Estabelecer prontidão operacional\S003 - INP, UPS\PTC5P6S002.docx</t>
  </si>
  <si>
    <t>V:\Abteilungen\SaoPaulo\PQK-M\Extern\Config_BA\DVD\PT\C5 - Operação\P5 - Estabelecer prontidão operacional\S004 - Sala higiênica\PTC5P6S006.docx</t>
  </si>
  <si>
    <t>V:\Abteilungen\SaoPaulo\PQK-M\Extern\Config_BA\DVD\PT\C5 - Operação\P6 - Produção\S001 - Padrão\PTC5P7S001.docx</t>
  </si>
  <si>
    <t>V:\Abteilungen\SaoPaulo\PQK-M\Extern\Config_BA\DVD\PT\C5 - Operação\P6 - Produção\S002 - Caneca CIP Manual\PTC5P7S004.docx</t>
  </si>
  <si>
    <t>V:\Abteilungen\SaoPaulo\PQK-M\Extern\Config_BA\DVD\PT\C5 - Operação\P6 - Produção\S004 - Selecionar programa - Clearline\PTC5P7S003.docx</t>
  </si>
  <si>
    <t>V:\Abteilungen\SaoPaulo\PQK-M\Extern\Config_BA\DVD\PT\C5 - Operação\P6 - Produção\S005 - Amostras do produto\PTC5P7S005.docx</t>
  </si>
  <si>
    <t>V:\Abteilungen\SaoPaulo\PQK-M\Extern\Config_BA\DVD\PT\C5 - Operação\P6 - Produção\S006 - Comandos - Clearline\PTC5P7S008.docx</t>
  </si>
  <si>
    <t>V:\Abteilungen\SaoPaulo\PQK-M\Extern\Config_BA\DVD\PT\C5 - Operação\P7 - Limpeza\S001 - Padrão\PTC5P7S001.docx</t>
  </si>
  <si>
    <t>V:\Abteilungen\SaoPaulo\PQK-M\Extern\Config_BA\DVD\PT\C5 - Operação\P7 - Limpeza\S002 - Sala higiênica\PTC5P7S002.docx</t>
  </si>
  <si>
    <t>V:\Abteilungen\SaoPaulo\PQK-M\Extern\Config_BA\DVD\PT\C5 - Operação\P8 - Setup\S001 - Padrão\PTC5P8S001.docx</t>
  </si>
  <si>
    <t>V:\Abteilungen\SaoPaulo\PQK-M\Extern\Config_BA\DVD\PT\C5 - Operação\P8 - Setup\S002 - Ducha de latas\PTC5P8S001.docx</t>
  </si>
  <si>
    <t>V:\Abteilungen\SaoPaulo\PQK-M\Extern\Config_BA\DVD\PT\C5 - Operação\P8 - Setup\S003 - Padrão\PTC5P8S001.docx</t>
  </si>
  <si>
    <t>V:\Abteilungen\SaoPaulo\PQK-M\Extern\Config_BA\DVD\PT\C5 - Operação\P9 - Cancelar prontidão operacional\S001 - ALP\PTC5P9S001.docx</t>
  </si>
  <si>
    <t>V:\Abteilungen\SaoPaulo\PQK-M\Extern\Config_BA\DVD\PT\C5 - Operação\P9 - Cancelar prontidão operacional\S001 - INP\PTC5P9S001.docx</t>
  </si>
  <si>
    <t>V:\Abteilungen\SaoPaulo\PQK-M\Extern\Config_BA\DVD\PT\C5 - Operação\P9 - Cancelar prontidão operacional\S001 - INP, UPS\PTC5P9S002.docx</t>
  </si>
  <si>
    <t>V:\Abteilungen\SaoPaulo\PQK-M\Extern\Config_BA\DVD\PT\C6 - Manutenção\P1 - Segurança e normas\S001 - Padrão\PTC6P1S001.docx</t>
  </si>
  <si>
    <t>V:\Abteilungen\SaoPaulo\PQK-M\Extern\Config_BA\DVD\PT\C6 - Manutenção\P2 - Isolamento e bloqueio de energias\S001 - INP\PTC6P2S003.docx</t>
  </si>
  <si>
    <t>V:\Abteilungen\SaoPaulo\PQK-M\Extern\Config_BA\DVD\PT\C6 - Manutenção\P2 - Isolamento e bloqueio de energias\S001 - INP - Sem imagem\PTC6P2S003.docx</t>
  </si>
  <si>
    <t>V:\Abteilungen\SaoPaulo\PQK-M\Extern\Config_BA\DVD\PT\C6 - Manutenção\P2 - Isolamento e bloqueio de energias\S001 - INP, ET\PTC6P2S003.docx</t>
  </si>
  <si>
    <t>V:\Abteilungen\SaoPaulo\PQK-M\Extern\Config_BA\DVD\PT\C6 - Manutenção\P2 - Isolamento e bloqueio de energias\S001 - INP, ET - Sem imagem\PTC6P2S003.docx</t>
  </si>
  <si>
    <t>V:\Abteilungen\SaoPaulo\PQK-M\Extern\Config_BA\DVD\PT\C6 - Manutenção\P2 - Isolamento e bloqueio de energias\S001 - INP, UPS\PTC6P2S003.docx</t>
  </si>
  <si>
    <t>V:\Abteilungen\SaoPaulo\PQK-M\Extern\Config_BA\DVD\PT\C6 - Manutenção\P2 - Isolamento e bloqueio de energias\S001 - INP, UPS - Sem imagem\PTC6P2S003.docx</t>
  </si>
  <si>
    <t>V:\Abteilungen\SaoPaulo\PQK-M\Extern\Config_BA\DVD\PT\C6 - Manutenção\P2 - Isolamento e bloqueio de energias\S001 - INP, UPS, ET\PTC6P2S003.docx</t>
  </si>
  <si>
    <t>V:\Abteilungen\SaoPaulo\PQK-M\Extern\Config_BA\DVD\PT\C6 - Manutenção\P2 - Isolamento e bloqueio de energias\S001 - INP, UPS, ET - Sem imagem\PTC6P2S003.docx</t>
  </si>
  <si>
    <t>V:\Abteilungen\SaoPaulo\PQK-M\Extern\Config_BA\DVD\PT\C6 - Manutenção\P3 - Manutenção preventiva\S001 - Com sala higiênica\PTC6P3S001.docx</t>
  </si>
  <si>
    <t>V:\Abteilungen\SaoPaulo\PQK-M\Extern\Config_BA\DVD\PT\C6 - Manutenção\P3 - Manutenção preventiva\S001 - Sem sala higiênica\PTC6P3S001.docx</t>
  </si>
  <si>
    <t>V:\Abteilungen\SaoPaulo\PQK-M\Extern\Config_BA\DVD\PT\C6 - Manutenção\P4 - Lubrificação\S001 - Padrão\PTC6P4S001.docx</t>
  </si>
  <si>
    <t>V:\Abteilungen\SaoPaulo\PQK-M\Extern\Config_BA\DVD\PT\C6 - Manutenção\P5 - Reparo\S001 - Com retrolavagem\PTC6P5S001.docx</t>
  </si>
  <si>
    <t>V:\Abteilungen\SaoPaulo\PQK-M\Extern\Config_BA\DVD\PT\C6 - Manutenção\P5 - Reparo\S001 - Sem retrolavagem\PTC6P5S001.docx</t>
  </si>
  <si>
    <t>V:\Abteilungen\SaoPaulo\PQK-M\Extern\Config_BA\DVD\PT\C6 - Manutenção\P5 - Reparo\S002 - Medidor de fluxo\PTC6P5S001.docx</t>
  </si>
  <si>
    <t>V:\Abteilungen\SaoPaulo\PQK-M\Extern\Config_BA\DVD\PT\C6 - Manutenção\P5 - Reparo\S003 - Interruptor de reparo\PTC6P5S002.docx</t>
  </si>
  <si>
    <t>V:\Abteilungen\SaoPaulo\PQK-M\Extern\Config_BA\DVD\PT\C7 - Falhas\P1 - Com lista de falhas\S001 - Clearline 21,5\PTC7P1S001.docx</t>
  </si>
  <si>
    <t>V:\Abteilungen\SaoPaulo\PQK-M\Extern\Config_BA\DVD\PT\C8 - Dados técnicos\P1 - Requisitos para fluidos\S001 - Agua, Ar comprimido\PTC8P1S001.docx</t>
  </si>
  <si>
    <t>V:\Abteilungen\SaoPaulo\PQK-M\Extern\Config_BA\DVD\PT\C8 - Dados técnicos\P1 - Requisitos para fluidos\S001 - Norma K0255, Energia elétrica\PTC8P1S002.docx</t>
  </si>
  <si>
    <t>V:\Abteilungen\SaoPaulo\PQK-M\Extern\Config_BA\DVD\PT\C8 - Dados técnicos\P2 - Operação\S001 - Padrão\PTC8P2S001.docx</t>
  </si>
  <si>
    <t>V:\Abteilungen\SaoPaulo\PQK-M\Extern\Config_BA\DVD\PT\C8 - Dados técnicos\P3 - Lubrificação\S001 - Direciona a leitura para as normas  adicionais KHS K1000 e K0357\PTC8P3S002.docx</t>
  </si>
  <si>
    <t>V:\Abteilungen\SaoPaulo\PQK-M\Extern\Config_BA\DVD\PT\C8 - Dados técnicos\P3 - Lubrificação\S001 - Postos de lubrificação, Denominação\PTC8P3S001.docx</t>
  </si>
  <si>
    <t>V:\Abteilungen\SaoPaulo\PQK-M\Extern\Config_BA\DVD\PT\C8 - Dados técnicos\P4 - Sinalização dos dispositivos de isolamento\S001 - Direciona a leitura para a norma  adicional KHS K0357\PTC8P3S002.docx</t>
  </si>
  <si>
    <t>V:\Abteilungen\SaoPaulo\PQK-M\Extern\Config_BA\DVD\PT\C8 - Dados técnicos\P4 - Sinalização dos dispositivos de isolamento\S001 - Identificação padrão (2019)\PTC8P4S001.docx</t>
  </si>
  <si>
    <t>V:\Abteilungen\SaoPaulo\PQK-M\Extern\Config_BA\DVD\PT\C8 - Dados técnicos\P5 - Produtos de limpeza\S001 - Produtos de limpeza\PTC8P5S001.docx</t>
  </si>
  <si>
    <t>V:\Abteilungen\SaoPaulo\PQK-M\Extern\Config_BA\DVD\PT\C8 - Dados técnicos\P6 - Certificados\S001 - Conformidade CE\PTC1P1S001.docx</t>
  </si>
  <si>
    <t>V:\Abteilungen\SaoPaulo\PQK-M\Extern\Config_BA\DVD\PT\CAPA\Capa - innofill.docx</t>
  </si>
  <si>
    <t>V:\Abteilungen\SaoPaulo\PQK-M\Extern\Config_BA\DVD\PT\CONTRA CAPA\Contra Capa.docx</t>
  </si>
  <si>
    <t>V:\Abteilungen\SaoPaulo\PQK-M\Extern\Config_BA\DVD\PT\SUMÁRIO\Indice.doc</t>
  </si>
  <si>
    <t>Trava antiqueda</t>
  </si>
  <si>
    <t>O dispositivo de fixação é usado para anexar uma proteção antiqueda.</t>
  </si>
  <si>
    <t>Destravamento de fuga</t>
  </si>
  <si>
    <t>Na carenagem da máquina, encontra-se uma haste em cada área de proteção para o destravamento das portas no caso de fuga.</t>
  </si>
  <si>
    <t>Sistema de monitoramento de CO2</t>
  </si>
  <si>
    <t>O posto de trabalho principal do operador da máquina é monitorado por um equipamento de medição de CO2.</t>
  </si>
  <si>
    <t>Chave de segurança</t>
  </si>
  <si>
    <t>As chaves de segurança são fornecidas em cada porta de acesso e em cada porta de serviço do enclausuramento da máquina para liberar o travamento das portas</t>
  </si>
  <si>
    <t>Sonda de vazio</t>
  </si>
  <si>
    <t>A sonda de aviso de vazio evita o funcionamento a seco da bomba, que pode danificar ou destruir a bomba.</t>
  </si>
  <si>
    <t>Medidor de condutividade</t>
  </si>
  <si>
    <t>A partir da condutividade, o controle reconhece e monitora os estados operacionais e procedimentos.</t>
  </si>
  <si>
    <t>Oxímetro</t>
  </si>
  <si>
    <t>O oxímetro mede a concentração de oxigênio no produto.</t>
  </si>
  <si>
    <t>Analisador com sensor de CO2</t>
  </si>
  <si>
    <t>Mede a concentração de CO2, brix e o conteúdo de álcool.</t>
  </si>
  <si>
    <t>Válvula de coleta de amostra</t>
  </si>
  <si>
    <t>Uma amostra do conteúdo do gasoduto pode ser colhida utilizando a amostragem válvula.</t>
  </si>
  <si>
    <t>Redutor de pressão de água</t>
  </si>
  <si>
    <t>O redutor de pressão reduz a pressão de alimentação de água para a exigida pela KHS.</t>
  </si>
  <si>
    <t>Redutor de pressão de gás</t>
  </si>
  <si>
    <t>O redutor de pressão reduz a pressão de alimentação de gás para a exigida pela KHS.</t>
  </si>
  <si>
    <t>Filtros preliminares</t>
  </si>
  <si>
    <t>Os filtros preliminares limpam o gás injetado antes de entrar no filtro de gás.</t>
  </si>
  <si>
    <t>Conexão de vapor</t>
  </si>
  <si>
    <t>O cartucho de filtro limpa o vapor antes deste ser levado aos filtros de gás pressurizado.</t>
  </si>
  <si>
    <t>Exaustão de CO2</t>
  </si>
  <si>
    <t>Durante o envase, forma-se uma mistura de ar e CO2. Essa mistura de gases é sugada no manifold de válvulas pelo ventilador radial.</t>
  </si>
  <si>
    <t>Aumento de pressão do ar de controle</t>
  </si>
  <si>
    <t>Quando a pressão do ar de controle alimentado pela empresa operadora é menor do que a pressão mínima solicitada pela KHS.</t>
  </si>
  <si>
    <t>Dosagem de nitrogênio</t>
  </si>
  <si>
    <t>Antes do processo de selagem, nitrogênio líquido é inserido na lata enchida. Estabiliza as talas e facilita o manejo das latas enchidas.</t>
  </si>
  <si>
    <t>Válvulas acionadas por bus</t>
  </si>
  <si>
    <t>Controladas pelo controle de processo. (I/O-Link-Master)</t>
  </si>
  <si>
    <t>Válvulas acionadas por barramento</t>
  </si>
  <si>
    <t>Controladas por ilha de válvulas.</t>
  </si>
  <si>
    <t>Pneumática de segurança</t>
  </si>
  <si>
    <t>Para assegurar a desconexão segura da alimentação de água durante o serviço e em caso de emergência.</t>
  </si>
  <si>
    <t>Tipo de enchedora</t>
  </si>
  <si>
    <t>Exemplo de tabela - Projeto 89407120</t>
  </si>
  <si>
    <t>Alavanca</t>
  </si>
  <si>
    <t>ReDiS</t>
  </si>
  <si>
    <t>O interruptor de chave [ReDiS] liga a conexão de dados remota segura (por ex., uma conexão VPN).</t>
  </si>
  <si>
    <t>Sirene de aviso</t>
  </si>
  <si>
    <t>Aviso de arranque para partida automática</t>
  </si>
  <si>
    <t>Medidores de vazão</t>
  </si>
  <si>
    <t>Os medidores de vazão registram na alimentação de fluídos o volume de fluídos por unidade de tempo (fluxo volumétrico).</t>
  </si>
  <si>
    <t>Caneca CIP Automática</t>
  </si>
  <si>
    <t xml:space="preserve">As válvulas de enchimento são vedadas por placas de enxágue durante a limpeza interna (CIP). </t>
  </si>
  <si>
    <t>Ducha de latas</t>
  </si>
  <si>
    <t>A ducha de latas enxagua as latas envasadas após a lacração, eliminando os resíduos de produto.</t>
  </si>
  <si>
    <t>Layout dos postos de trabalho</t>
  </si>
  <si>
    <t>Projeto</t>
  </si>
  <si>
    <t>N° de fabricação</t>
  </si>
  <si>
    <t>N° de máquina</t>
  </si>
  <si>
    <t>Ano de fabricação</t>
  </si>
  <si>
    <t>Identificação</t>
  </si>
  <si>
    <t>Divisão da enchedora</t>
  </si>
  <si>
    <t>Quantidade de pontos de enchimento</t>
  </si>
  <si>
    <t>mm</t>
  </si>
  <si>
    <t>unid.</t>
  </si>
  <si>
    <t>Aplicável (X)</t>
  </si>
  <si>
    <t>V:\Abteilungen\SaoPaulo\PQK-M\Extern\Config_BA\DVD\PT\C5 - Operação\P4 - Dispositivos de comando (diversos)\S000 - ReDiS\PTC5P4S001.docx</t>
  </si>
  <si>
    <t>Padrão</t>
  </si>
  <si>
    <t>P100</t>
  </si>
  <si>
    <t>P300</t>
  </si>
  <si>
    <t>P400</t>
  </si>
  <si>
    <t>P500</t>
  </si>
  <si>
    <t>P800</t>
  </si>
  <si>
    <t>P900</t>
  </si>
  <si>
    <t>P101</t>
  </si>
  <si>
    <t>P102</t>
  </si>
  <si>
    <t>P201</t>
  </si>
  <si>
    <t>P202</t>
  </si>
  <si>
    <t>P301</t>
  </si>
  <si>
    <t>P302</t>
  </si>
  <si>
    <t>P401</t>
  </si>
  <si>
    <t>P402</t>
  </si>
  <si>
    <t>P501</t>
  </si>
  <si>
    <t>P502</t>
  </si>
  <si>
    <t>P12</t>
  </si>
  <si>
    <t>P13</t>
  </si>
  <si>
    <t>P14</t>
  </si>
  <si>
    <t>V:\Abteilungen\SaoPaulo\PQK-M\Extern\Config_BA\DVD\PT\C5 - Operação\P4 - Dispositivos de comando (diversos)\Botoeiras\</t>
  </si>
  <si>
    <t>se for maior que 0</t>
  </si>
  <si>
    <t>Denominação</t>
  </si>
  <si>
    <t>Variações do padrão (quantidade)</t>
  </si>
  <si>
    <t>O arquivo ao lado pode ser utilizado para montagem de 's fora do padrão formatado</t>
  </si>
  <si>
    <t xml:space="preserve"> P100 
Seletor de modo de operação</t>
  </si>
  <si>
    <t xml:space="preserve"> P200 
Cilindro de elevação</t>
  </si>
  <si>
    <t xml:space="preserve"> P200.1
Falha de entrada</t>
  </si>
  <si>
    <t xml:space="preserve"> P800.1
Trava da porta</t>
  </si>
  <si>
    <t xml:space="preserve"> P810
Trava da porta</t>
  </si>
  <si>
    <t xml:space="preserve"> P20
"Passo a passo do agitador"</t>
  </si>
  <si>
    <t xml:space="preserve"> V1 
"avançar produto"</t>
  </si>
  <si>
    <t xml:space="preserve"> P4
"Avançar produto"</t>
  </si>
  <si>
    <t xml:space="preserve"> P10
Luzes e seletores - CIP</t>
  </si>
  <si>
    <t xml:space="preserve"> P11
Luzes e seletores - Produção</t>
  </si>
  <si>
    <t xml:space="preserve"> P12</t>
  </si>
  <si>
    <t xml:space="preserve"> P13</t>
  </si>
  <si>
    <t xml:space="preserve"> P14</t>
  </si>
  <si>
    <t>LOCAL</t>
  </si>
  <si>
    <t>V:\Abteilungen\SaoPaulo\PQK-M\Extern\Config_BA\DVD\PT\C5 - Operação\P4 - Dispositivos de comando (diversos)\Botoeiras\Pxxx1.docx</t>
  </si>
  <si>
    <t>V:\Abteilungen\SaoPaulo\PQK-M\Extern\Config_BA\DVD\PT\C5 - Operação\P4 - Dispositivos de comando (diversos)\Botoeiras\Pxxx2.docx</t>
  </si>
  <si>
    <t>V:\Abteilungen\SaoPaulo\PQK-M\Extern\Config_BA\DVD\PT\C5 - Operação\P4 - Dispositivos de comando (diversos)\Botoeiras\Pxxx3.docx</t>
  </si>
  <si>
    <t>V:\Abteilungen\SaoPaulo\PQK-M\Extern\Config_BA\DVD\PT\C5 - Operação\P4 - Dispositivos de comando (diversos)\Botoeiras\Pxxx4.docx</t>
  </si>
  <si>
    <t>V:\Abteilungen\SaoPaulo\PQK-M\Extern\Config_BA\DVD\PT\C5 - Operação\P4 - Dispositivos de comando (diversos)\Botoeiras\Pxxx5.docx</t>
  </si>
  <si>
    <t>V:\Abteilungen\SaoPaulo\PQK-M\Extern\Config_BA\DVD\PT\C5 - Operação\P4 - Dispositivos de comando (diversos)\Botoeiras\Pxxx6.docx</t>
  </si>
  <si>
    <t>V:\Abteilungen\SaoPaulo\PQK-M\Extern\Config_BA\DVD\PT\C5 - Operação\P4 - Dispositivos de comando (diversos)\Botoeiras\Pxxx7.docx</t>
  </si>
  <si>
    <t>V:\Abteilungen\SaoPaulo\PQK-M\Extern\Config_BA\DVD\PT\C5 - Operação\P4 - Dispositivos de comando (diversos)\Botoeiras\Pxxx8.docx</t>
  </si>
  <si>
    <t>Círculo divisor da enchedora</t>
  </si>
  <si>
    <t xml:space="preserve">Retrolavagem do filtro </t>
  </si>
  <si>
    <t>Quando o filtro está antes de um ponto de dreno e a IHM está programada para para lavagem e limpeza do filtro.</t>
  </si>
  <si>
    <t>Descritivo de segurança usado pela alemanha em manuais traduzidos para português.</t>
  </si>
  <si>
    <t>Layout do posicionamento dos bloqueios manuais para energias ou fluidos.</t>
  </si>
  <si>
    <t>Direciona para normas padrões KHS em relação à fluidos, lubrificação e limpeza.</t>
  </si>
  <si>
    <t>Layout dos postos de trabalho e dispositivos de comando interligados à máquina/sistema.</t>
  </si>
  <si>
    <t>Layout dos dispositivos de proteção presentes na máquina/sistema.</t>
  </si>
  <si>
    <t>V:\Abteilungen\SaoPaulo\PQK-M\Extern\Config_BA\Teste gerador 2\DVD.docx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</si>
</sst>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Wingdings"/>
      <charset val="2"/>
    </font>
    <font>
      <sz val="11"/>
      <color rgb="FF000000"/>
      <name val="Symbol"/>
      <family val="1"/>
      <charset val="2"/>
    </font>
    <font>
      <b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rgb="FFA141C7"/>
      <name val="Calibri"/>
      <family val="2"/>
      <scheme val="minor"/>
    </font>
    <font>
      <sz val="14"/>
      <color theme="1"/>
      <name val="Arial"/>
      <family val="2"/>
    </font>
    <font>
      <b/>
      <sz val="12"/>
      <color theme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theme="9" tint="0.79998168889431442"/>
      </patternFill>
    </fill>
    <fill>
      <patternFill patternType="solid">
        <fgColor theme="8" tint="0.59999389629810485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ck">
        <color rgb="FFFFFFFF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FFFFFF"/>
      </left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 style="thick">
        <color theme="0"/>
      </right>
      <top/>
      <bottom/>
      <diagonal/>
    </border>
    <border>
      <left style="thick">
        <color rgb="FFFFFFFF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5" fillId="10" borderId="22" xfId="0" applyFont="1" applyFill="1" applyBorder="1" applyAlignment="1">
      <alignment horizontal="center" vertical="center" wrapText="1"/>
    </xf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6" fillId="11" borderId="27" xfId="0" applyFont="1" applyFill="1" applyBorder="1"/>
    <xf numFmtId="0" fontId="7" fillId="11" borderId="28" xfId="0" applyFont="1" applyFill="1" applyBorder="1" applyAlignment="1">
      <alignment horizontal="center" vertical="center" wrapText="1"/>
    </xf>
    <xf numFmtId="0" fontId="7" fillId="11" borderId="29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3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4" fillId="0" borderId="0" xfId="0" applyFont="1"/>
    <xf numFmtId="0" fontId="15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6" fillId="0" borderId="0" xfId="0" applyFont="1"/>
    <xf numFmtId="0" fontId="4" fillId="9" borderId="21" xfId="0" applyFont="1" applyFill="1" applyBorder="1" applyAlignment="1">
      <alignment horizontal="justify" vertical="center" wrapText="1"/>
    </xf>
    <xf numFmtId="0" fontId="7" fillId="0" borderId="26" xfId="0" applyFont="1" applyFill="1" applyBorder="1" applyAlignment="1">
      <alignment horizontal="center" vertical="center" wrapText="1"/>
    </xf>
    <xf numFmtId="0" fontId="6" fillId="0" borderId="26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21" xfId="0" applyFont="1" applyFill="1" applyBorder="1" applyAlignment="1">
      <alignment horizontal="justify" vertical="center" wrapText="1"/>
    </xf>
    <xf numFmtId="0" fontId="7" fillId="0" borderId="29" xfId="0" applyFont="1" applyFill="1" applyBorder="1" applyAlignment="1">
      <alignment horizontal="center" vertical="center" wrapText="1"/>
    </xf>
    <xf numFmtId="0" fontId="0" fillId="0" borderId="26" xfId="0" applyFill="1" applyBorder="1"/>
    <xf numFmtId="0" fontId="7" fillId="0" borderId="28" xfId="0" applyFont="1" applyFill="1" applyBorder="1" applyAlignment="1">
      <alignment horizontal="center" vertical="center" wrapText="1"/>
    </xf>
    <xf numFmtId="0" fontId="6" fillId="0" borderId="27" xfId="0" applyFont="1" applyFill="1" applyBorder="1"/>
    <xf numFmtId="0" fontId="5" fillId="9" borderId="21" xfId="0" applyFont="1" applyFill="1" applyBorder="1" applyAlignment="1">
      <alignment horizontal="left" vertical="center" wrapText="1" indent="1"/>
    </xf>
    <xf numFmtId="0" fontId="4" fillId="0" borderId="22" xfId="0" applyFont="1" applyBorder="1" applyAlignment="1">
      <alignment vertical="center" wrapText="1"/>
    </xf>
    <xf numFmtId="0" fontId="0" fillId="0" borderId="0" xfId="0" applyAlignment="1"/>
    <xf numFmtId="0" fontId="5" fillId="0" borderId="21" xfId="0" applyFont="1" applyFill="1" applyBorder="1" applyAlignment="1">
      <alignment horizontal="left" vertical="center" wrapText="1" inden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0" fillId="0" borderId="38" xfId="0" applyBorder="1"/>
    <xf numFmtId="0" fontId="0" fillId="0" borderId="31" xfId="0" applyBorder="1"/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" fillId="9" borderId="21" xfId="0" applyFont="1" applyFill="1" applyBorder="1" applyAlignment="1">
      <alignment horizontal="left" vertical="center" wrapText="1" indent="1"/>
    </xf>
    <xf numFmtId="0" fontId="20" fillId="0" borderId="26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22" fontId="0" fillId="14" borderId="40" xfId="0" applyNumberFormat="1" applyFont="1" applyFill="1" applyBorder="1"/>
    <xf numFmtId="22" fontId="0" fillId="0" borderId="40" xfId="0" applyNumberFormat="1" applyFont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5" fillId="11" borderId="25" xfId="0" applyFont="1" applyFill="1" applyBorder="1" applyAlignment="1">
      <alignment horizontal="left" vertical="center" wrapText="1" indent="1"/>
    </xf>
    <xf numFmtId="0" fontId="4" fillId="0" borderId="21" xfId="0" applyFont="1" applyFill="1" applyBorder="1" applyAlignment="1">
      <alignment horizontal="left" vertical="center" wrapText="1" indent="1"/>
    </xf>
    <xf numFmtId="0" fontId="0" fillId="0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indent="1"/>
    </xf>
    <xf numFmtId="0" fontId="0" fillId="0" borderId="0" xfId="0" applyBorder="1"/>
    <xf numFmtId="0" fontId="21" fillId="0" borderId="0" xfId="0" applyFont="1" applyAlignment="1">
      <alignment horizontal="center"/>
    </xf>
    <xf numFmtId="0" fontId="6" fillId="0" borderId="0" xfId="0" applyFont="1" applyFill="1"/>
    <xf numFmtId="0" fontId="22" fillId="0" borderId="0" xfId="0" applyFont="1" applyAlignment="1">
      <alignment horizontal="center" vertical="center"/>
    </xf>
    <xf numFmtId="0" fontId="17" fillId="10" borderId="22" xfId="0" applyFont="1" applyFill="1" applyBorder="1" applyAlignment="1">
      <alignment horizontal="center" vertical="center" wrapText="1"/>
    </xf>
    <xf numFmtId="0" fontId="11" fillId="13" borderId="21" xfId="0" applyFont="1" applyFill="1" applyBorder="1" applyAlignment="1">
      <alignment horizontal="left" vertical="center" wrapText="1" indent="1"/>
    </xf>
    <xf numFmtId="0" fontId="4" fillId="13" borderId="20" xfId="0" applyFont="1" applyFill="1" applyBorder="1" applyAlignment="1">
      <alignment horizontal="left" vertical="center" wrapText="1" indent="1"/>
    </xf>
    <xf numFmtId="164" fontId="4" fillId="13" borderId="20" xfId="0" applyNumberFormat="1" applyFont="1" applyFill="1" applyBorder="1" applyAlignment="1">
      <alignment horizontal="left" vertical="center" wrapText="1" indent="1"/>
    </xf>
    <xf numFmtId="0" fontId="8" fillId="9" borderId="30" xfId="0" applyFont="1" applyFill="1" applyBorder="1" applyAlignment="1">
      <alignment horizontal="left" vertical="center" wrapText="1" indent="1"/>
    </xf>
    <xf numFmtId="0" fontId="4" fillId="11" borderId="27" xfId="0" applyFont="1" applyFill="1" applyBorder="1" applyAlignment="1">
      <alignment horizontal="left" vertical="center" wrapText="1" indent="1"/>
    </xf>
    <xf numFmtId="0" fontId="5" fillId="11" borderId="41" xfId="0" applyFont="1" applyFill="1" applyBorder="1" applyAlignment="1">
      <alignment horizontal="left" vertical="center" wrapText="1" indent="1"/>
    </xf>
    <xf numFmtId="0" fontId="5" fillId="11" borderId="26" xfId="0" applyFont="1" applyFill="1" applyBorder="1" applyAlignment="1">
      <alignment horizontal="left" vertical="center" wrapText="1" indent="1"/>
    </xf>
    <xf numFmtId="0" fontId="6" fillId="11" borderId="42" xfId="0" applyFont="1" applyFill="1" applyBorder="1"/>
    <xf numFmtId="0" fontId="4" fillId="11" borderId="34" xfId="0" applyFont="1" applyFill="1" applyBorder="1" applyAlignment="1">
      <alignment horizontal="left" vertical="center" wrapText="1" indent="1"/>
    </xf>
    <xf numFmtId="0" fontId="5" fillId="11" borderId="34" xfId="0" applyFont="1" applyFill="1" applyBorder="1" applyAlignment="1">
      <alignment horizontal="left" vertical="center" wrapText="1" indent="1"/>
    </xf>
    <xf numFmtId="0" fontId="5" fillId="0" borderId="26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24" fillId="2" borderId="26" xfId="0" applyFont="1" applyFill="1" applyBorder="1" applyAlignment="1">
      <alignment horizontal="left" vertical="center" wrapText="1" indent="1"/>
    </xf>
    <xf numFmtId="0" fontId="4" fillId="13" borderId="26" xfId="0" applyFont="1" applyFill="1" applyBorder="1" applyAlignment="1">
      <alignment horizontal="left" vertical="center" wrapText="1" indent="1"/>
    </xf>
    <xf numFmtId="0" fontId="11" fillId="13" borderId="26" xfId="0" applyFont="1" applyFill="1" applyBorder="1" applyAlignment="1">
      <alignment horizontal="left" vertical="center" wrapText="1" indent="1"/>
    </xf>
    <xf numFmtId="0" fontId="5" fillId="0" borderId="21" xfId="0" applyFont="1" applyFill="1" applyBorder="1" applyAlignment="1">
      <alignment horizontal="center" vertical="center" wrapText="1"/>
    </xf>
    <xf numFmtId="0" fontId="17" fillId="0" borderId="20" xfId="0" applyFont="1" applyFill="1" applyBorder="1" applyAlignment="1">
      <alignment horizontal="center" vertical="center" wrapText="1"/>
    </xf>
    <xf numFmtId="0" fontId="11" fillId="0" borderId="21" xfId="0" applyFont="1" applyFill="1" applyBorder="1" applyAlignment="1">
      <alignment horizontal="left" vertical="center" wrapText="1" indent="1"/>
    </xf>
    <xf numFmtId="0" fontId="4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11" fillId="0" borderId="45" xfId="0" applyFont="1" applyFill="1" applyBorder="1" applyAlignment="1">
      <alignment horizontal="center" vertical="center" wrapText="1"/>
    </xf>
    <xf numFmtId="0" fontId="3" fillId="0" borderId="44" xfId="0" applyFont="1" applyBorder="1" applyAlignment="1">
      <alignment vertical="center"/>
    </xf>
    <xf numFmtId="0" fontId="4" fillId="0" borderId="46" xfId="0" applyFont="1" applyFill="1" applyBorder="1" applyAlignment="1">
      <alignment horizontal="left" vertical="center" wrapText="1" indent="1"/>
    </xf>
    <xf numFmtId="0" fontId="8" fillId="11" borderId="46" xfId="0" applyFont="1" applyFill="1" applyBorder="1" applyAlignment="1">
      <alignment horizontal="left" vertical="center" wrapText="1" indent="1"/>
    </xf>
    <xf numFmtId="0" fontId="9" fillId="11" borderId="29" xfId="0" applyFont="1" applyFill="1" applyBorder="1" applyAlignment="1">
      <alignment horizontal="left" vertical="center" wrapText="1" indent="1"/>
    </xf>
    <xf numFmtId="22" fontId="14" fillId="0" borderId="0" xfId="0" applyNumberFormat="1" applyFont="1" applyAlignment="1">
      <alignment horizontal="center"/>
    </xf>
    <xf numFmtId="0" fontId="14" fillId="0" borderId="0" xfId="0" applyFont="1" applyFill="1"/>
    <xf numFmtId="0" fontId="19" fillId="4" borderId="0" xfId="0" applyFont="1" applyFill="1" applyAlignment="1">
      <alignment horizontal="center"/>
    </xf>
    <xf numFmtId="22" fontId="0" fillId="4" borderId="40" xfId="0" applyNumberFormat="1" applyFont="1" applyFill="1" applyBorder="1"/>
    <xf numFmtId="0" fontId="0" fillId="4" borderId="0" xfId="0" applyFill="1"/>
    <xf numFmtId="0" fontId="14" fillId="4" borderId="0" xfId="0" applyFont="1" applyFill="1" applyAlignment="1">
      <alignment horizontal="center"/>
    </xf>
    <xf numFmtId="22" fontId="0" fillId="17" borderId="40" xfId="0" applyNumberFormat="1" applyFont="1" applyFill="1" applyBorder="1"/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11" borderId="35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Fill="1" applyBorder="1" applyAlignment="1">
      <alignment horizontal="left" vertical="center" wrapText="1" indent="1"/>
    </xf>
    <xf numFmtId="0" fontId="8" fillId="11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horizontal="left" vertical="center" wrapText="1" indent="1"/>
    </xf>
    <xf numFmtId="0" fontId="25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0" fontId="5" fillId="0" borderId="26" xfId="0" applyFont="1" applyFill="1" applyBorder="1" applyAlignment="1">
      <alignment vertical="center" wrapText="1"/>
    </xf>
    <xf numFmtId="0" fontId="4" fillId="0" borderId="26" xfId="0" applyFont="1" applyFill="1" applyBorder="1" applyAlignment="1">
      <alignment horizontal="justify" vertical="center" wrapText="1"/>
    </xf>
    <xf numFmtId="0" fontId="0" fillId="0" borderId="0" xfId="0" applyFill="1" applyBorder="1" applyAlignment="1">
      <alignment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left" vertical="center" wrapText="1" indent="1"/>
    </xf>
    <xf numFmtId="0" fontId="27" fillId="0" borderId="27" xfId="1" applyFill="1" applyBorder="1"/>
    <xf numFmtId="0" fontId="9" fillId="0" borderId="2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/>
    </xf>
    <xf numFmtId="0" fontId="9" fillId="0" borderId="35" xfId="0" applyFont="1" applyFill="1" applyBorder="1" applyAlignment="1">
      <alignment horizontal="center" vertical="center" wrapText="1"/>
    </xf>
    <xf numFmtId="0" fontId="0" fillId="0" borderId="54" xfId="0" applyFill="1" applyBorder="1" applyAlignment="1">
      <alignment vertical="center" wrapText="1"/>
    </xf>
    <xf numFmtId="0" fontId="7" fillId="9" borderId="21" xfId="0" applyFont="1" applyFill="1" applyBorder="1" applyAlignment="1">
      <alignment horizontal="center" vertical="center" wrapText="1"/>
    </xf>
    <xf numFmtId="0" fontId="4" fillId="9" borderId="21" xfId="0" quotePrefix="1" applyFont="1" applyFill="1" applyBorder="1" applyAlignment="1">
      <alignment horizontal="left" vertical="center" wrapText="1" indent="1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/>
    <xf numFmtId="0" fontId="6" fillId="0" borderId="0" xfId="0" applyFont="1" applyAlignment="1">
      <alignment horizontal="center"/>
    </xf>
    <xf numFmtId="0" fontId="5" fillId="10" borderId="32" xfId="0" applyFont="1" applyFill="1" applyBorder="1" applyAlignment="1">
      <alignment horizontal="center" vertical="center" wrapText="1"/>
    </xf>
    <xf numFmtId="0" fontId="5" fillId="10" borderId="33" xfId="0" applyFont="1" applyFill="1" applyBorder="1" applyAlignment="1">
      <alignment horizontal="center" vertical="center" wrapText="1"/>
    </xf>
    <xf numFmtId="0" fontId="24" fillId="9" borderId="26" xfId="0" applyFont="1" applyFill="1" applyBorder="1" applyAlignment="1">
      <alignment horizontal="left" vertical="center" wrapText="1" indent="1"/>
    </xf>
    <xf numFmtId="0" fontId="3" fillId="0" borderId="0" xfId="0" applyFont="1"/>
    <xf numFmtId="0" fontId="26" fillId="16" borderId="26" xfId="0" applyFont="1" applyFill="1" applyBorder="1" applyAlignment="1">
      <alignment horizontal="left" vertical="center" wrapText="1" indent="1"/>
    </xf>
    <xf numFmtId="0" fontId="25" fillId="3" borderId="26" xfId="0" applyFont="1" applyFill="1" applyBorder="1" applyAlignment="1">
      <alignment horizontal="center" vertical="center"/>
    </xf>
    <xf numFmtId="0" fontId="25" fillId="3" borderId="35" xfId="0" applyFont="1" applyFill="1" applyBorder="1" applyAlignment="1">
      <alignment horizontal="center" vertical="center"/>
    </xf>
    <xf numFmtId="0" fontId="26" fillId="16" borderId="26" xfId="0" applyFont="1" applyFill="1" applyBorder="1" applyAlignment="1">
      <alignment horizontal="left" vertical="center" indent="1"/>
    </xf>
    <xf numFmtId="0" fontId="34" fillId="16" borderId="26" xfId="0" applyFont="1" applyFill="1" applyBorder="1" applyAlignment="1">
      <alignment horizontal="center" vertical="center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0" fontId="26" fillId="16" borderId="26" xfId="0" applyFont="1" applyFill="1" applyBorder="1" applyAlignment="1" applyProtection="1">
      <alignment horizontal="left" vertical="center" indent="1"/>
    </xf>
    <xf numFmtId="0" fontId="26" fillId="16" borderId="26" xfId="0" applyFont="1" applyFill="1" applyBorder="1" applyAlignment="1" applyProtection="1">
      <alignment horizontal="left" vertical="center" wrapText="1" indent="1"/>
    </xf>
    <xf numFmtId="0" fontId="0" fillId="0" borderId="0" xfId="0" applyProtection="1"/>
    <xf numFmtId="0" fontId="0" fillId="0" borderId="26" xfId="0" applyFill="1" applyBorder="1" applyAlignment="1" applyProtection="1">
      <alignment horizontal="left" vertical="center" indent="1"/>
    </xf>
    <xf numFmtId="0" fontId="0" fillId="0" borderId="0" xfId="0" applyFill="1" applyProtection="1"/>
    <xf numFmtId="0" fontId="26" fillId="16" borderId="26" xfId="0" applyFont="1" applyFill="1" applyBorder="1" applyAlignment="1" applyProtection="1">
      <alignment horizontal="left" vertical="center" indent="1"/>
      <protection locked="0"/>
    </xf>
    <xf numFmtId="0" fontId="24" fillId="10" borderId="26" xfId="0" applyFont="1" applyFill="1" applyBorder="1" applyAlignment="1" applyProtection="1">
      <alignment horizontal="center" vertical="center" wrapText="1"/>
      <protection locked="0"/>
    </xf>
    <xf numFmtId="0" fontId="33" fillId="9" borderId="26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10" borderId="26" xfId="0" applyFont="1" applyFill="1" applyBorder="1" applyAlignment="1" applyProtection="1">
      <alignment horizontal="center" vertical="center" wrapText="1"/>
      <protection locked="0"/>
    </xf>
    <xf numFmtId="0" fontId="5" fillId="10" borderId="26" xfId="0" applyFont="1" applyFill="1" applyBorder="1" applyAlignment="1" applyProtection="1">
      <alignment horizontal="left" vertical="center" wrapText="1" indent="1"/>
      <protection locked="0"/>
    </xf>
    <xf numFmtId="0" fontId="5" fillId="12" borderId="30" xfId="0" applyFont="1" applyFill="1" applyBorder="1" applyAlignment="1" applyProtection="1">
      <alignment vertical="center" wrapText="1"/>
      <protection locked="0"/>
    </xf>
    <xf numFmtId="0" fontId="12" fillId="12" borderId="30" xfId="0" applyFont="1" applyFill="1" applyBorder="1" applyAlignment="1" applyProtection="1">
      <alignment wrapText="1"/>
      <protection locked="0"/>
    </xf>
    <xf numFmtId="0" fontId="5" fillId="12" borderId="21" xfId="0" applyFont="1" applyFill="1" applyBorder="1" applyAlignment="1" applyProtection="1">
      <alignment vertical="center" wrapText="1"/>
      <protection locked="0"/>
    </xf>
    <xf numFmtId="0" fontId="12" fillId="12" borderId="21" xfId="0" applyFont="1" applyFill="1" applyBorder="1" applyAlignment="1" applyProtection="1">
      <alignment wrapText="1"/>
      <protection locked="0"/>
    </xf>
    <xf numFmtId="0" fontId="5" fillId="12" borderId="30" xfId="0" applyFont="1" applyFill="1" applyBorder="1" applyAlignment="1" applyProtection="1">
      <alignment horizontal="justify" vertical="center" wrapText="1"/>
      <protection locked="0"/>
    </xf>
    <xf numFmtId="0" fontId="4" fillId="12" borderId="30" xfId="0" applyFont="1" applyFill="1" applyBorder="1" applyAlignment="1" applyProtection="1">
      <alignment horizontal="justify" vertical="center" wrapText="1"/>
      <protection locked="0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10" borderId="25" xfId="0" applyFont="1" applyFill="1" applyBorder="1" applyAlignment="1">
      <alignment horizontal="center" vertical="center" wrapText="1"/>
    </xf>
    <xf numFmtId="0" fontId="5" fillId="10" borderId="48" xfId="0" applyFont="1" applyFill="1" applyBorder="1" applyAlignment="1">
      <alignment horizontal="center" vertical="center" wrapText="1"/>
    </xf>
    <xf numFmtId="0" fontId="5" fillId="10" borderId="32" xfId="0" applyFont="1" applyFill="1" applyBorder="1" applyAlignment="1">
      <alignment horizontal="center" vertical="center" wrapText="1"/>
    </xf>
    <xf numFmtId="0" fontId="9" fillId="10" borderId="42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49" xfId="0" applyFont="1" applyFill="1" applyBorder="1" applyAlignment="1">
      <alignment horizontal="center" vertical="center" wrapText="1"/>
    </xf>
    <xf numFmtId="0" fontId="5" fillId="10" borderId="50" xfId="0" applyFont="1" applyFill="1" applyBorder="1" applyAlignment="1">
      <alignment horizontal="center" vertical="center" wrapText="1"/>
    </xf>
    <xf numFmtId="0" fontId="5" fillId="10" borderId="51" xfId="0" applyFont="1" applyFill="1" applyBorder="1" applyAlignment="1">
      <alignment horizontal="center" vertical="center" wrapText="1"/>
    </xf>
    <xf numFmtId="0" fontId="5" fillId="10" borderId="52" xfId="0" applyFont="1" applyFill="1" applyBorder="1" applyAlignment="1">
      <alignment horizontal="center" vertical="center" wrapText="1"/>
    </xf>
    <xf numFmtId="0" fontId="5" fillId="11" borderId="29" xfId="0" applyFont="1" applyFill="1" applyBorder="1" applyAlignment="1">
      <alignment horizontal="left" vertical="center" wrapText="1" indent="1"/>
    </xf>
    <xf numFmtId="0" fontId="5" fillId="11" borderId="42" xfId="0" applyFont="1" applyFill="1" applyBorder="1" applyAlignment="1">
      <alignment horizontal="left" vertical="center" wrapText="1" indent="1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5" fillId="10" borderId="47" xfId="0" applyFont="1" applyFill="1" applyBorder="1" applyAlignment="1">
      <alignment horizontal="center" vertical="center" wrapText="1"/>
    </xf>
    <xf numFmtId="0" fontId="5" fillId="10" borderId="39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5" fillId="10" borderId="26" xfId="0" applyFont="1" applyFill="1" applyBorder="1" applyAlignment="1">
      <alignment horizontal="center" vertical="center" wrapText="1"/>
    </xf>
    <xf numFmtId="0" fontId="5" fillId="0" borderId="26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 wrapText="1" indent="1"/>
    </xf>
    <xf numFmtId="0" fontId="9" fillId="10" borderId="58" xfId="0" applyFont="1" applyFill="1" applyBorder="1" applyAlignment="1">
      <alignment horizontal="center" vertical="center" wrapText="1"/>
    </xf>
    <xf numFmtId="0" fontId="9" fillId="10" borderId="59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35" xfId="0" applyFont="1" applyFill="1" applyBorder="1" applyAlignment="1">
      <alignment horizontal="center" vertical="center" wrapText="1"/>
    </xf>
    <xf numFmtId="0" fontId="9" fillId="0" borderId="2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 vertical="center" wrapText="1"/>
    </xf>
    <xf numFmtId="0" fontId="4" fillId="9" borderId="30" xfId="0" applyFont="1" applyFill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center" vertical="center" wrapText="1"/>
    </xf>
    <xf numFmtId="0" fontId="7" fillId="11" borderId="55" xfId="0" applyFont="1" applyFill="1" applyBorder="1" applyAlignment="1">
      <alignment horizontal="center" vertical="center" wrapText="1"/>
    </xf>
    <xf numFmtId="0" fontId="7" fillId="11" borderId="56" xfId="0" applyFont="1" applyFill="1" applyBorder="1" applyAlignment="1">
      <alignment horizontal="center" vertical="center" wrapText="1"/>
    </xf>
    <xf numFmtId="0" fontId="7" fillId="11" borderId="57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/>
    </xf>
    <xf numFmtId="0" fontId="6" fillId="11" borderId="34" xfId="0" applyFont="1" applyFill="1" applyBorder="1" applyAlignment="1">
      <alignment horizontal="center"/>
    </xf>
    <xf numFmtId="0" fontId="6" fillId="11" borderId="35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0" fillId="18" borderId="53" xfId="0" applyFill="1" applyBorder="1" applyAlignment="1">
      <alignment horizontal="center" vertical="center" wrapText="1"/>
    </xf>
    <xf numFmtId="0" fontId="5" fillId="9" borderId="26" xfId="0" applyFont="1" applyFill="1" applyBorder="1" applyAlignment="1" applyProtection="1">
      <alignment horizontal="center" wrapText="1"/>
      <protection locked="0"/>
    </xf>
    <xf numFmtId="0" fontId="7" fillId="9" borderId="27" xfId="0" applyFont="1" applyFill="1" applyBorder="1" applyAlignment="1" applyProtection="1">
      <alignment horizontal="center" vertical="center" wrapText="1"/>
      <protection locked="0"/>
    </xf>
    <xf numFmtId="0" fontId="7" fillId="9" borderId="34" xfId="0" applyFont="1" applyFill="1" applyBorder="1" applyAlignment="1" applyProtection="1">
      <alignment horizontal="center" vertical="center" wrapText="1"/>
      <protection locked="0"/>
    </xf>
    <xf numFmtId="0" fontId="7" fillId="9" borderId="35" xfId="0" applyFont="1" applyFill="1" applyBorder="1" applyAlignment="1" applyProtection="1">
      <alignment horizontal="center" vertical="center" wrapText="1"/>
      <protection locked="0"/>
    </xf>
  </cellXfs>
  <cellStyles count="2">
    <cellStyle name="Hi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6600"/>
      <color rgb="FF0033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svg"/><Relationship Id="rId7" Type="http://schemas.openxmlformats.org/officeDocument/2006/relationships/image" Target="../media/image20.svg"/><Relationship Id="rId2" Type="http://schemas.openxmlformats.org/officeDocument/2006/relationships/image" Target="../media/image3.png"/><Relationship Id="rId1" Type="http://schemas.openxmlformats.org/officeDocument/2006/relationships/image" Target="../media/image16.png"/><Relationship Id="rId6" Type="http://schemas.openxmlformats.org/officeDocument/2006/relationships/image" Target="../media/image19.png"/><Relationship Id="rId5" Type="http://schemas.openxmlformats.org/officeDocument/2006/relationships/image" Target="../media/image18.svg"/><Relationship Id="rId4" Type="http://schemas.openxmlformats.org/officeDocument/2006/relationships/image" Target="../media/image17.png"/><Relationship Id="rId9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Destravamento%2520de%2520fuga.pdf" TargetMode="External"/><Relationship Id="rId13" Type="http://schemas.openxmlformats.org/officeDocument/2006/relationships/hyperlink" Target="file:///\\uac.xorb.net\vdfs\Abteilungen\SaoPaulo\PQK-M\Extern\Config_BA\Links\DVD\Ox&#237;metro.pdf" TargetMode="External"/><Relationship Id="rId18" Type="http://schemas.openxmlformats.org/officeDocument/2006/relationships/image" Target="../media/image25.png"/><Relationship Id="rId26" Type="http://schemas.openxmlformats.org/officeDocument/2006/relationships/image" Target="../media/image33.png"/><Relationship Id="rId3" Type="http://schemas.openxmlformats.org/officeDocument/2006/relationships/hyperlink" Target="file:///\\uac.xorb.net\vdfs\Abteilungen\SaoPaulo\PQK-M\Extern\Config_BA\Links\DVD\Revestimento.pdf" TargetMode="External"/><Relationship Id="rId21" Type="http://schemas.openxmlformats.org/officeDocument/2006/relationships/image" Target="../media/image28.png"/><Relationship Id="rId34" Type="http://schemas.openxmlformats.org/officeDocument/2006/relationships/image" Target="../media/image35.svg"/><Relationship Id="rId7" Type="http://schemas.openxmlformats.org/officeDocument/2006/relationships/hyperlink" Target="file:///\\uac.xorb.net\vdfs\Abteilungen\SaoPaulo\PQK-M\Extern\Config_BA\Links\DVD\V&#225;lvula%2520de%2520seguran&#231;a.pdf" TargetMode="External"/><Relationship Id="rId12" Type="http://schemas.openxmlformats.org/officeDocument/2006/relationships/hyperlink" Target="file:///\\uac.xorb.net\vdfs\Abteilungen\SaoPaulo\PQK-M\Extern\Config_BA\Links\DVD\Medidor%2520de%2520condutividade.pdf" TargetMode="External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33" Type="http://schemas.openxmlformats.org/officeDocument/2006/relationships/image" Target="../media/image34.png"/><Relationship Id="rId2" Type="http://schemas.openxmlformats.org/officeDocument/2006/relationships/image" Target="../media/image4.sv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29" Type="http://schemas.openxmlformats.org/officeDocument/2006/relationships/image" Target="../media/image19.png"/><Relationship Id="rId1" Type="http://schemas.openxmlformats.org/officeDocument/2006/relationships/image" Target="../media/image3.png"/><Relationship Id="rId6" Type="http://schemas.openxmlformats.org/officeDocument/2006/relationships/hyperlink" Target="file:///\\uac.xorb.net\vdfs\Abteilungen\SaoPaulo\PQK-M\Extern\Config_BA\Links\DVD\Trava%2520antiqueda.pdf" TargetMode="External"/><Relationship Id="rId11" Type="http://schemas.openxmlformats.org/officeDocument/2006/relationships/hyperlink" Target="file:///\\uac.xorb.net\vdfs\Abteilungen\SaoPaulo\PQK-M\Extern\Config_BA\Links\DVD\Sonda%2520de%2520vazio.pdf" TargetMode="External"/><Relationship Id="rId24" Type="http://schemas.openxmlformats.org/officeDocument/2006/relationships/image" Target="../media/image31.png"/><Relationship Id="rId32" Type="http://schemas.openxmlformats.org/officeDocument/2006/relationships/image" Target="../media/image8.svg"/><Relationship Id="rId5" Type="http://schemas.openxmlformats.org/officeDocument/2006/relationships/hyperlink" Target="file:///\\uac.xorb.net\vdfs\Abteilungen\SaoPaulo\PQK-M\Extern\Config_BA\Links\DVD\Interruptor%2520de%2520porta%2520com%2520bloqueio.pdf" TargetMode="External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18.svg"/><Relationship Id="rId10" Type="http://schemas.openxmlformats.org/officeDocument/2006/relationships/hyperlink" Target="file:///\\uac.xorb.net\vdfs\Abteilungen\SaoPaulo\PQK-M\Extern\Config_BA\Links\DVD\Chave%2520de%2520seguran&#231;a.pdf" TargetMode="External"/><Relationship Id="rId19" Type="http://schemas.openxmlformats.org/officeDocument/2006/relationships/image" Target="../media/image26.png"/><Relationship Id="rId31" Type="http://schemas.openxmlformats.org/officeDocument/2006/relationships/image" Target="../media/image7.png"/><Relationship Id="rId4" Type="http://schemas.openxmlformats.org/officeDocument/2006/relationships/image" Target="../media/image21.png"/><Relationship Id="rId9" Type="http://schemas.openxmlformats.org/officeDocument/2006/relationships/hyperlink" Target="file:///\\uac.xorb.net\vdfs\Abteilungen\SaoPaulo\PQK-M\Extern\Config_BA\Links\DVD\Sistema%2520de%2520monitoramento%2520de%2520CO2.pdf" TargetMode="External"/><Relationship Id="rId14" Type="http://schemas.openxmlformats.org/officeDocument/2006/relationships/hyperlink" Target="file:///\\uac.xorb.net\vdfs\Abteilungen\SaoPaulo\PQK-M\Extern\Config_BA\Links\DVD\Analisador%2520com%2520sensor%2520de%2520CO2.pdf" TargetMode="External"/><Relationship Id="rId22" Type="http://schemas.openxmlformats.org/officeDocument/2006/relationships/image" Target="../media/image29.png"/><Relationship Id="rId27" Type="http://schemas.openxmlformats.org/officeDocument/2006/relationships/image" Target="../media/image17.png"/><Relationship Id="rId30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Conex&#227;o%20de%20vapor.pdf" TargetMode="External"/><Relationship Id="rId13" Type="http://schemas.openxmlformats.org/officeDocument/2006/relationships/hyperlink" Target="file:///\\uac.xorb.net\vdfs\Abteilungen\SaoPaulo\PQK-M\Extern\Config_BA\Links\DVD\V&#225;lvula%2520bus.pdf" TargetMode="External"/><Relationship Id="rId18" Type="http://schemas.openxmlformats.org/officeDocument/2006/relationships/image" Target="../media/image36.png"/><Relationship Id="rId26" Type="http://schemas.openxmlformats.org/officeDocument/2006/relationships/image" Target="../media/image44.png"/><Relationship Id="rId39" Type="http://schemas.openxmlformats.org/officeDocument/2006/relationships/image" Target="../media/image34.png"/><Relationship Id="rId3" Type="http://schemas.openxmlformats.org/officeDocument/2006/relationships/hyperlink" Target="file:///\\uac.xorb.net\vdfs\Abteilungen\SaoPaulo\PQK-M\Extern\Config_BA\Links\DVD\Sala%2520higi&#234;nica.pdf" TargetMode="External"/><Relationship Id="rId21" Type="http://schemas.openxmlformats.org/officeDocument/2006/relationships/image" Target="../media/image39.png"/><Relationship Id="rId34" Type="http://schemas.openxmlformats.org/officeDocument/2006/relationships/image" Target="../media/image18.svg"/><Relationship Id="rId7" Type="http://schemas.openxmlformats.org/officeDocument/2006/relationships/hyperlink" Target="file:///\\uac.xorb.net\vdfs\Abteilungen\SaoPaulo\PQK-M\Extern\Config_BA\Links\DVD\Filtros%2520preliminares.pdf" TargetMode="External"/><Relationship Id="rId12" Type="http://schemas.openxmlformats.org/officeDocument/2006/relationships/hyperlink" Target="file:///\\uac.xorb.net\vdfs\Abteilungen\SaoPaulo\PQK-M\Extern\Config_BA\Links\DVD\Dosador%2520de%2520nitrog&#234;nio.pdf" TargetMode="External"/><Relationship Id="rId17" Type="http://schemas.openxmlformats.org/officeDocument/2006/relationships/hyperlink" Target="file:///\\uac.xorb.net\vdfs\Abteilungen\SaoPaulo\PQK-M\Extern\Config_BA\Links\DVD\Ducha%20de%20latas.pdf" TargetMode="External"/><Relationship Id="rId25" Type="http://schemas.openxmlformats.org/officeDocument/2006/relationships/image" Target="../media/image43.png"/><Relationship Id="rId33" Type="http://schemas.openxmlformats.org/officeDocument/2006/relationships/image" Target="../media/image17.png"/><Relationship Id="rId38" Type="http://schemas.openxmlformats.org/officeDocument/2006/relationships/image" Target="../media/image8.svg"/><Relationship Id="rId2" Type="http://schemas.openxmlformats.org/officeDocument/2006/relationships/image" Target="../media/image4.svg"/><Relationship Id="rId16" Type="http://schemas.openxmlformats.org/officeDocument/2006/relationships/hyperlink" Target="file:///\\uac.xorb.net\vdfs\Abteilungen\SaoPaulo\PQK-M\Extern\Config_BA\Links\DVD\Caneca%20CIP%20autom&#225;tico.pdf" TargetMode="External"/><Relationship Id="rId20" Type="http://schemas.openxmlformats.org/officeDocument/2006/relationships/image" Target="../media/image38.png"/><Relationship Id="rId29" Type="http://schemas.openxmlformats.org/officeDocument/2006/relationships/image" Target="../media/image47.png"/><Relationship Id="rId1" Type="http://schemas.openxmlformats.org/officeDocument/2006/relationships/image" Target="../media/image3.png"/><Relationship Id="rId6" Type="http://schemas.openxmlformats.org/officeDocument/2006/relationships/hyperlink" Target="file:///\\uac.xorb.net\vdfs\Abteilungen\SaoPaulo\PQK-M\Extern\Config_BA\Links\DVD\Redutor%2520de%2520press&#227;o%2520de%2520g&#225;s.pdf" TargetMode="External"/><Relationship Id="rId11" Type="http://schemas.openxmlformats.org/officeDocument/2006/relationships/hyperlink" Target="file:///\\uac.xorb.net\vdfs\Abteilungen\SaoPaulo\PQK-M\Extern\Config_BA\Links\DVD\Aumento%2520de%2520press&#227;o%2520do%2520ar%2520de%2520controle.pdf" TargetMode="External"/><Relationship Id="rId24" Type="http://schemas.openxmlformats.org/officeDocument/2006/relationships/image" Target="../media/image42.png"/><Relationship Id="rId32" Type="http://schemas.openxmlformats.org/officeDocument/2006/relationships/image" Target="../media/image50.png"/><Relationship Id="rId37" Type="http://schemas.openxmlformats.org/officeDocument/2006/relationships/image" Target="../media/image7.png"/><Relationship Id="rId40" Type="http://schemas.openxmlformats.org/officeDocument/2006/relationships/image" Target="../media/image35.svg"/><Relationship Id="rId5" Type="http://schemas.openxmlformats.org/officeDocument/2006/relationships/hyperlink" Target="file:///\\uac.xorb.net\vdfs\Abteilungen\SaoPaulo\PQK-M\Extern\Config_BA\Links\DVD\Redutor%2520de%2520press&#227;o%2520de%2520&#225;gua.pdf" TargetMode="External"/><Relationship Id="rId15" Type="http://schemas.openxmlformats.org/officeDocument/2006/relationships/hyperlink" Target="file:///\\uac.xorb.net\vdfs\Abteilungen\SaoPaulo\PQK-M\Extern\Config_BA\Links\DVD\Pneum&#225;tica%2520de%2520seguran&#231;a.pdf" TargetMode="External"/><Relationship Id="rId23" Type="http://schemas.openxmlformats.org/officeDocument/2006/relationships/image" Target="../media/image41.png"/><Relationship Id="rId28" Type="http://schemas.openxmlformats.org/officeDocument/2006/relationships/image" Target="../media/image46.png"/><Relationship Id="rId36" Type="http://schemas.openxmlformats.org/officeDocument/2006/relationships/image" Target="../media/image20.svg"/><Relationship Id="rId10" Type="http://schemas.openxmlformats.org/officeDocument/2006/relationships/hyperlink" Target="file:///\\uac.xorb.net\vdfs\Abteilungen\SaoPaulo\PQK-M\Extern\Config_BA\Links\DVD\V&#225;lvula%2520de%2520coleta%2520de%2520amostra.pdf" TargetMode="External"/><Relationship Id="rId19" Type="http://schemas.openxmlformats.org/officeDocument/2006/relationships/image" Target="../media/image37.png"/><Relationship Id="rId31" Type="http://schemas.openxmlformats.org/officeDocument/2006/relationships/image" Target="../media/image49.png"/><Relationship Id="rId4" Type="http://schemas.openxmlformats.org/officeDocument/2006/relationships/image" Target="../media/image21.png"/><Relationship Id="rId9" Type="http://schemas.openxmlformats.org/officeDocument/2006/relationships/hyperlink" Target="file:///\\uac.xorb.net\vdfs\Abteilungen\SaoPaulo\PQK-M\Extern\Config_BA\Links\DVD\Exaust&#227;o%2520de%2520CO2.pdf" TargetMode="External"/><Relationship Id="rId14" Type="http://schemas.openxmlformats.org/officeDocument/2006/relationships/hyperlink" Target="file:///\\uac.xorb.net\vdfs\Abteilungen\SaoPaulo\PQK-M\Extern\Config_BA\Links\DVD\V&#225;lvula%2520barramento.pdf" TargetMode="External"/><Relationship Id="rId22" Type="http://schemas.openxmlformats.org/officeDocument/2006/relationships/image" Target="../media/image40.png"/><Relationship Id="rId27" Type="http://schemas.openxmlformats.org/officeDocument/2006/relationships/image" Target="../media/image45.png"/><Relationship Id="rId30" Type="http://schemas.openxmlformats.org/officeDocument/2006/relationships/image" Target="../media/image48.png"/><Relationship Id="rId35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3" Type="http://schemas.openxmlformats.org/officeDocument/2006/relationships/hyperlink" Target="file:///\\uac.xorb.net\vdfs\Abteilungen\SaoPaulo\PQK-M\Extern\Config_BA\Links\DVD\Dados%2520-%2520exemplo.pdf" TargetMode="External"/><Relationship Id="rId7" Type="http://schemas.openxmlformats.org/officeDocument/2006/relationships/image" Target="../media/image19.png"/><Relationship Id="rId12" Type="http://schemas.openxmlformats.org/officeDocument/2006/relationships/image" Target="../media/image35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18.svg"/><Relationship Id="rId11" Type="http://schemas.openxmlformats.org/officeDocument/2006/relationships/image" Target="../media/image34.png"/><Relationship Id="rId5" Type="http://schemas.openxmlformats.org/officeDocument/2006/relationships/image" Target="../media/image17.png"/><Relationship Id="rId10" Type="http://schemas.openxmlformats.org/officeDocument/2006/relationships/image" Target="../media/image10.svg"/><Relationship Id="rId4" Type="http://schemas.openxmlformats.org/officeDocument/2006/relationships/image" Target="../media/image21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hyperlink" Target="file:///\\uac.xorb.net\vdfs\Abteilungen\SaoPaulo\PQK-M\Extern\Config_BA\Links\DVD\Luzes%2520de%2520sinaliza&#231;&#227;o.pdf" TargetMode="External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21" Type="http://schemas.openxmlformats.org/officeDocument/2006/relationships/image" Target="../media/image20.svg"/><Relationship Id="rId7" Type="http://schemas.openxmlformats.org/officeDocument/2006/relationships/image" Target="../media/image54.png"/><Relationship Id="rId12" Type="http://schemas.openxmlformats.org/officeDocument/2006/relationships/image" Target="../media/image58.png"/><Relationship Id="rId17" Type="http://schemas.openxmlformats.org/officeDocument/2006/relationships/hyperlink" Target="file:///\\uac.xorb.net\vdfs\Abteilungen\SaoPaulo\PQK-M\Extern\Config_BA\Links\DVD\Controle%2520port&#225;til%2520bimanual.pdf" TargetMode="External"/><Relationship Id="rId25" Type="http://schemas.openxmlformats.org/officeDocument/2006/relationships/image" Target="../media/image35.svg"/><Relationship Id="rId2" Type="http://schemas.openxmlformats.org/officeDocument/2006/relationships/image" Target="../media/image51.png"/><Relationship Id="rId16" Type="http://schemas.openxmlformats.org/officeDocument/2006/relationships/hyperlink" Target="file:///\\uac.xorb.net\vdfs\Abteilungen\SaoPaulo\PQK-M\Extern\Config_BA\Links\DVD\Controle%2520port&#225;til.pdf" TargetMode="External"/><Relationship Id="rId20" Type="http://schemas.openxmlformats.org/officeDocument/2006/relationships/image" Target="../media/image19.png"/><Relationship Id="rId1" Type="http://schemas.openxmlformats.org/officeDocument/2006/relationships/image" Target="../media/image21.png"/><Relationship Id="rId6" Type="http://schemas.openxmlformats.org/officeDocument/2006/relationships/image" Target="../media/image53.png"/><Relationship Id="rId11" Type="http://schemas.openxmlformats.org/officeDocument/2006/relationships/image" Target="../media/image57.png"/><Relationship Id="rId24" Type="http://schemas.openxmlformats.org/officeDocument/2006/relationships/image" Target="../media/image34.png"/><Relationship Id="rId5" Type="http://schemas.openxmlformats.org/officeDocument/2006/relationships/image" Target="../media/image52.png"/><Relationship Id="rId15" Type="http://schemas.openxmlformats.org/officeDocument/2006/relationships/hyperlink" Target="file:///\\uac.xorb.net\vdfs\Abteilungen\SaoPaulo\PQK-M\Extern\Config_BA\Links\DVD\Aviso%2520de%2520partida%2520autom&#225;tica.pdf" TargetMode="External"/><Relationship Id="rId23" Type="http://schemas.openxmlformats.org/officeDocument/2006/relationships/image" Target="../media/image10.svg"/><Relationship Id="rId10" Type="http://schemas.openxmlformats.org/officeDocument/2006/relationships/hyperlink" Target="file:///\\uac.xorb.net\vdfs\Abteilungen\SaoPaulo\PQK-M\Extern\Config_BA\Links\CIP\ReDis.pdf" TargetMode="External"/><Relationship Id="rId19" Type="http://schemas.openxmlformats.org/officeDocument/2006/relationships/image" Target="../media/image18.svg"/><Relationship Id="rId4" Type="http://schemas.openxmlformats.org/officeDocument/2006/relationships/image" Target="../media/image4.svg"/><Relationship Id="rId9" Type="http://schemas.openxmlformats.org/officeDocument/2006/relationships/image" Target="../media/image56.png"/><Relationship Id="rId14" Type="http://schemas.openxmlformats.org/officeDocument/2006/relationships/hyperlink" Target="file:///\\uac.xorb.net\vdfs\Abteilungen\SaoPaulo\PQK-M\Extern\Config_BA\Links\DVD\Sirene.pdf" TargetMode="External"/><Relationship Id="rId22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13" Type="http://schemas.openxmlformats.org/officeDocument/2006/relationships/image" Target="../media/image68.png"/><Relationship Id="rId18" Type="http://schemas.openxmlformats.org/officeDocument/2006/relationships/image" Target="../media/image4.svg"/><Relationship Id="rId26" Type="http://schemas.openxmlformats.org/officeDocument/2006/relationships/hyperlink" Target="file:///V:\Abteilungen\SaoPaulo\PQK-M\Extern\Config_BA\DVD\PT\C5%20-%20Opera&#231;&#227;o\P4%20-%20Dispositivos%20de%20comando%20(diversos)\Botoeiras\Links\V1.pdf" TargetMode="External"/><Relationship Id="rId3" Type="http://schemas.openxmlformats.org/officeDocument/2006/relationships/image" Target="../media/image59.png"/><Relationship Id="rId21" Type="http://schemas.openxmlformats.org/officeDocument/2006/relationships/hyperlink" Target="file:///V:\Abteilungen\SaoPaulo\PQK-M\Extern\Config_BA\DVD\PT\C5%20-%20Opera&#231;&#227;o\P4%20-%20Dispositivos%20de%20comando%20(diversos)\Botoeiras\Links\P200%20-%20Cilindro%20de%20eleva&#231;&#227;o.pdf" TargetMode="External"/><Relationship Id="rId34" Type="http://schemas.openxmlformats.org/officeDocument/2006/relationships/image" Target="../media/image20.svg"/><Relationship Id="rId7" Type="http://schemas.openxmlformats.org/officeDocument/2006/relationships/image" Target="../media/image62.png"/><Relationship Id="rId12" Type="http://schemas.openxmlformats.org/officeDocument/2006/relationships/image" Target="../media/image67.png"/><Relationship Id="rId17" Type="http://schemas.openxmlformats.org/officeDocument/2006/relationships/image" Target="../media/image3.png"/><Relationship Id="rId25" Type="http://schemas.openxmlformats.org/officeDocument/2006/relationships/hyperlink" Target="file:///V:\Abteilungen\SaoPaulo\PQK-M\Extern\Config_BA\DVD\PT\C5%20-%20Opera&#231;&#227;o\P4%20-%20Dispositivos%20de%20comando%20(diversos)\Botoeiras\Links\P20.pdf" TargetMode="External"/><Relationship Id="rId33" Type="http://schemas.openxmlformats.org/officeDocument/2006/relationships/image" Target="../media/image19.png"/><Relationship Id="rId38" Type="http://schemas.openxmlformats.org/officeDocument/2006/relationships/image" Target="../media/image72.svg"/><Relationship Id="rId2" Type="http://schemas.openxmlformats.org/officeDocument/2006/relationships/image" Target="../media/image21.png"/><Relationship Id="rId16" Type="http://schemas.openxmlformats.org/officeDocument/2006/relationships/hyperlink" Target="file:///V:\Abteilungen\SaoPaulo\PQK-M\Extern\Config_BA\DVD\PT\C5%20-%20Opera&#231;&#227;o\P4%20-%20Dispositivos%20de%20comando%20(diversos)\Botoeiras\Links\Px00.pdf" TargetMode="External"/><Relationship Id="rId20" Type="http://schemas.openxmlformats.org/officeDocument/2006/relationships/hyperlink" Target="file:///V:\Abteilungen\SaoPaulo\PQK-M\Extern\Config_BA\DVD\PT\C5%20-%20Opera&#231;&#227;o\P4%20-%20Dispositivos%20de%20comando%20(diversos)\Botoeiras\Links\Px02.pdf" TargetMode="External"/><Relationship Id="rId29" Type="http://schemas.openxmlformats.org/officeDocument/2006/relationships/hyperlink" Target="file:///V:\Abteilungen\SaoPaulo\PQK-M\Extern\Config_BA\DVD\PT\C5%20-%20Opera&#231;&#227;o\P4%20-%20Dispositivos%20de%20comando%20(diversos)\Botoeiras\Links\P11.pdf" TargetMode="External"/><Relationship Id="rId1" Type="http://schemas.openxmlformats.org/officeDocument/2006/relationships/hyperlink" Target="file:///V:\Abteilungen\SaoPaulo\PQK-M\Extern\Config_BA\DVD\PT\C5%20-%20Opera&#231;&#227;o\P4%20-%20Dispositivos%20de%20comando%20(diversos)\Botoeiras\Links\P100%20-%20Seletor.pdf" TargetMode="External"/><Relationship Id="rId6" Type="http://schemas.openxmlformats.org/officeDocument/2006/relationships/image" Target="../media/image61.png"/><Relationship Id="rId11" Type="http://schemas.openxmlformats.org/officeDocument/2006/relationships/image" Target="../media/image66.png"/><Relationship Id="rId24" Type="http://schemas.openxmlformats.org/officeDocument/2006/relationships/hyperlink" Target="file:///V:\Abteilungen\SaoPaulo\PQK-M\Extern\Config_BA\DVD\PT\C5%20-%20Opera&#231;&#227;o\P4%20-%20Dispositivos%20de%20comando%20(diversos)\Botoeiras\Links\P810.pdf" TargetMode="External"/><Relationship Id="rId32" Type="http://schemas.openxmlformats.org/officeDocument/2006/relationships/image" Target="../media/image18.svg"/><Relationship Id="rId37" Type="http://schemas.openxmlformats.org/officeDocument/2006/relationships/image" Target="../media/image71.png"/><Relationship Id="rId5" Type="http://schemas.openxmlformats.org/officeDocument/2006/relationships/hyperlink" Target="file:///\\uac.xorb.net\vdfs\Abteilungen\SaoPaulo\PQK-M\Extern\Config_BA\Templates%20Tabelas\Botoeiras.docx" TargetMode="External"/><Relationship Id="rId15" Type="http://schemas.openxmlformats.org/officeDocument/2006/relationships/image" Target="../media/image70.png"/><Relationship Id="rId23" Type="http://schemas.openxmlformats.org/officeDocument/2006/relationships/hyperlink" Target="file:///V:\Abteilungen\SaoPaulo\PQK-M\Extern\Config_BA\DVD\PT\C5%20-%20Opera&#231;&#227;o\P4%20-%20Dispositivos%20de%20comando%20(diversos)\Botoeiras\Links\P800%20%20-%20Mini.pdf" TargetMode="External"/><Relationship Id="rId28" Type="http://schemas.openxmlformats.org/officeDocument/2006/relationships/hyperlink" Target="file:///V:\Abteilungen\SaoPaulo\PQK-M\Extern\Config_BA\DVD\PT\C5%20-%20Opera&#231;&#227;o\P4%20-%20Dispositivos%20de%20comando%20(diversos)\Botoeiras\Links\P10.pdf" TargetMode="External"/><Relationship Id="rId36" Type="http://schemas.openxmlformats.org/officeDocument/2006/relationships/image" Target="../media/image12.svg"/><Relationship Id="rId10" Type="http://schemas.openxmlformats.org/officeDocument/2006/relationships/image" Target="../media/image65.png"/><Relationship Id="rId19" Type="http://schemas.openxmlformats.org/officeDocument/2006/relationships/hyperlink" Target="file:///V:\Abteilungen\SaoPaulo\PQK-M\Extern\Config_BA\DVD\PT\C5%20-%20Opera&#231;&#227;o\P4%20-%20Dispositivos%20de%20comando%20(diversos)\Botoeiras\Links\Px01.pdf" TargetMode="External"/><Relationship Id="rId31" Type="http://schemas.openxmlformats.org/officeDocument/2006/relationships/image" Target="../media/image17.png"/><Relationship Id="rId4" Type="http://schemas.openxmlformats.org/officeDocument/2006/relationships/image" Target="../media/image60.png"/><Relationship Id="rId9" Type="http://schemas.openxmlformats.org/officeDocument/2006/relationships/image" Target="../media/image64.png"/><Relationship Id="rId14" Type="http://schemas.openxmlformats.org/officeDocument/2006/relationships/image" Target="../media/image69.png"/><Relationship Id="rId22" Type="http://schemas.openxmlformats.org/officeDocument/2006/relationships/hyperlink" Target="file:///V:\Abteilungen\SaoPaulo\PQK-M\Extern\Config_BA\DVD\PT\C5%20-%20Opera&#231;&#227;o\P4%20-%20Dispositivos%20de%20comando%20(diversos)\Botoeiras\Links\P200.pdf" TargetMode="External"/><Relationship Id="rId27" Type="http://schemas.openxmlformats.org/officeDocument/2006/relationships/hyperlink" Target="file:///V:\Abteilungen\SaoPaulo\PQK-M\Extern\Config_BA\DVD\PT\C5%20-%20Opera&#231;&#227;o\P4%20-%20Dispositivos%20de%20comando%20(diversos)\Botoeiras\Links\P4.pdf" TargetMode="External"/><Relationship Id="rId30" Type="http://schemas.openxmlformats.org/officeDocument/2006/relationships/hyperlink" Target="file:///V:\Abteilungen\SaoPaulo\PQK-M\Extern\Config_BA\DVD\PT\C5%20-%20Opera&#231;&#227;o\P4%20-%20Dispositivos%20de%20comando%20(diversos)\Botoeiras\Links\P1x.pdf" TargetMode="External"/><Relationship Id="rId35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71.png"/><Relationship Id="rId3" Type="http://schemas.openxmlformats.org/officeDocument/2006/relationships/image" Target="../media/image75.png"/><Relationship Id="rId7" Type="http://schemas.openxmlformats.org/officeDocument/2006/relationships/image" Target="../media/image3.png"/><Relationship Id="rId12" Type="http://schemas.openxmlformats.org/officeDocument/2006/relationships/image" Target="../media/image20.svg"/><Relationship Id="rId2" Type="http://schemas.openxmlformats.org/officeDocument/2006/relationships/image" Target="../media/image74.png"/><Relationship Id="rId1" Type="http://schemas.openxmlformats.org/officeDocument/2006/relationships/image" Target="../media/image73.png"/><Relationship Id="rId6" Type="http://schemas.openxmlformats.org/officeDocument/2006/relationships/image" Target="../media/image78.png"/><Relationship Id="rId11" Type="http://schemas.openxmlformats.org/officeDocument/2006/relationships/image" Target="../media/image19.png"/><Relationship Id="rId5" Type="http://schemas.openxmlformats.org/officeDocument/2006/relationships/image" Target="../media/image77.png"/><Relationship Id="rId10" Type="http://schemas.openxmlformats.org/officeDocument/2006/relationships/image" Target="../media/image18.svg"/><Relationship Id="rId4" Type="http://schemas.openxmlformats.org/officeDocument/2006/relationships/image" Target="../media/image76.png"/><Relationship Id="rId9" Type="http://schemas.openxmlformats.org/officeDocument/2006/relationships/image" Target="../media/image17.png"/><Relationship Id="rId14" Type="http://schemas.openxmlformats.org/officeDocument/2006/relationships/image" Target="../media/image7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svg"/><Relationship Id="rId3" Type="http://schemas.openxmlformats.org/officeDocument/2006/relationships/image" Target="../media/image17.png"/><Relationship Id="rId7" Type="http://schemas.openxmlformats.org/officeDocument/2006/relationships/image" Target="../media/image7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83.png"/><Relationship Id="rId7" Type="http://schemas.openxmlformats.org/officeDocument/2006/relationships/image" Target="../media/image17.png"/><Relationship Id="rId2" Type="http://schemas.openxmlformats.org/officeDocument/2006/relationships/image" Target="../media/image82.svg"/><Relationship Id="rId1" Type="http://schemas.openxmlformats.org/officeDocument/2006/relationships/image" Target="../media/image81.png"/><Relationship Id="rId6" Type="http://schemas.openxmlformats.org/officeDocument/2006/relationships/image" Target="../media/image86.svg"/><Relationship Id="rId5" Type="http://schemas.openxmlformats.org/officeDocument/2006/relationships/image" Target="../media/image85.png"/><Relationship Id="rId4" Type="http://schemas.openxmlformats.org/officeDocument/2006/relationships/image" Target="../media/image8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1A653870-0DD3-4F61-BDF0-D11687857DE8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041BD894-D725-4CCF-93C3-CEC6FAB62A15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4EB06C5E-5AE8-4F4B-A159-162605AAC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214115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2F4EDB2B-CAB4-4487-ABA4-6CE8D90BF31C}"/>
            </a:ext>
          </a:extLst>
        </xdr:cNvPr>
        <xdr:cNvGrpSpPr/>
      </xdr:nvGrpSpPr>
      <xdr:grpSpPr>
        <a:xfrm>
          <a:off x="6226971" y="2726530"/>
          <a:ext cx="3131342" cy="1249960"/>
          <a:chOff x="5670959" y="1602297"/>
          <a:chExt cx="3131342" cy="1249960"/>
        </a:xfrm>
      </xdr:grpSpPr>
      <xdr:sp macro="[0]!Limpar_tudo" textlink="">
        <xdr:nvSpPr>
          <xdr:cNvPr id="20" name="Seta: Pentágono 19">
            <a:extLst>
              <a:ext uri="{FF2B5EF4-FFF2-40B4-BE49-F238E27FC236}">
                <a16:creationId xmlns:a16="http://schemas.microsoft.com/office/drawing/2014/main" id="{DAF00C89-ADA0-462B-9358-B97A90698ECE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>
        <xdr:nvPicPr>
          <xdr:cNvPr id="24" name="Gráfico 6" descr="Sem sinal">
            <a:extLst>
              <a:ext uri="{FF2B5EF4-FFF2-40B4-BE49-F238E27FC236}">
                <a16:creationId xmlns:a16="http://schemas.microsoft.com/office/drawing/2014/main" id="{C9118661-684F-4828-8BB0-E6C3DE6CC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423843</xdr:colOff>
      <xdr:row>1</xdr:row>
      <xdr:rowOff>376219</xdr:rowOff>
    </xdr:from>
    <xdr:to>
      <xdr:col>12</xdr:col>
      <xdr:colOff>123804</xdr:colOff>
      <xdr:row>5</xdr:row>
      <xdr:rowOff>4744</xdr:rowOff>
    </xdr:to>
    <xdr:pic macro="[0]!Planilha2.mec">
      <xdr:nvPicPr>
        <xdr:cNvPr id="25" name="Gráfico 24" descr="Voltar DPE">
          <a:extLst>
            <a:ext uri="{FF2B5EF4-FFF2-40B4-BE49-F238E27FC236}">
              <a16:creationId xmlns:a16="http://schemas.microsoft.com/office/drawing/2014/main" id="{DD2D096B-4C11-4B93-A810-2248D64EE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311293" y="1900219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433368</xdr:colOff>
      <xdr:row>4</xdr:row>
      <xdr:rowOff>159525</xdr:rowOff>
    </xdr:from>
    <xdr:to>
      <xdr:col>12</xdr:col>
      <xdr:colOff>133329</xdr:colOff>
      <xdr:row>8</xdr:row>
      <xdr:rowOff>121425</xdr:rowOff>
    </xdr:to>
    <xdr:pic macro="[0]!Planilha2.ele">
      <xdr:nvPicPr>
        <xdr:cNvPr id="26" name="Gráfico 25" descr="Voltar DPE">
          <a:extLst>
            <a:ext uri="{FF2B5EF4-FFF2-40B4-BE49-F238E27FC236}">
              <a16:creationId xmlns:a16="http://schemas.microsoft.com/office/drawing/2014/main" id="{540CA95D-657B-4258-AAAA-945F8C71C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320818" y="273127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407174</xdr:colOff>
      <xdr:row>8</xdr:row>
      <xdr:rowOff>26175</xdr:rowOff>
    </xdr:from>
    <xdr:to>
      <xdr:col>12</xdr:col>
      <xdr:colOff>107135</xdr:colOff>
      <xdr:row>12</xdr:row>
      <xdr:rowOff>35700</xdr:rowOff>
    </xdr:to>
    <xdr:pic macro="[0]!Planilha2.soft">
      <xdr:nvPicPr>
        <xdr:cNvPr id="27" name="Gráfico 26" descr="Voltar DPE">
          <a:extLst>
            <a:ext uri="{FF2B5EF4-FFF2-40B4-BE49-F238E27FC236}">
              <a16:creationId xmlns:a16="http://schemas.microsoft.com/office/drawing/2014/main" id="{E7C12B12-6D4F-4597-AE51-5BC1F030E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294624" y="355042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440512</xdr:colOff>
      <xdr:row>11</xdr:row>
      <xdr:rowOff>83325</xdr:rowOff>
    </xdr:from>
    <xdr:to>
      <xdr:col>12</xdr:col>
      <xdr:colOff>140473</xdr:colOff>
      <xdr:row>16</xdr:row>
      <xdr:rowOff>45225</xdr:rowOff>
    </xdr:to>
    <xdr:pic macro="[0]!Planilha2.gerar">
      <xdr:nvPicPr>
        <xdr:cNvPr id="28" name="Gráfico 27" descr="Voltar DPE">
          <a:extLst>
            <a:ext uri="{FF2B5EF4-FFF2-40B4-BE49-F238E27FC236}">
              <a16:creationId xmlns:a16="http://schemas.microsoft.com/office/drawing/2014/main" id="{34309A1B-DCED-40DC-838B-E9128D56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327962" y="4321950"/>
          <a:ext cx="919162" cy="914400"/>
        </a:xfrm>
        <a:prstGeom prst="rect">
          <a:avLst/>
        </a:prstGeom>
      </xdr:spPr>
    </xdr:pic>
    <xdr:clientData/>
  </xdr:twoCellAnchor>
  <xdr:oneCellAnchor>
    <xdr:from>
      <xdr:col>8</xdr:col>
      <xdr:colOff>154781</xdr:colOff>
      <xdr:row>1</xdr:row>
      <xdr:rowOff>178594</xdr:rowOff>
    </xdr:from>
    <xdr:ext cx="114316" cy="433448"/>
    <xdr:pic>
      <xdr:nvPicPr>
        <xdr:cNvPr id="17" name="Imagem 16">
          <a:extLst>
            <a:ext uri="{FF2B5EF4-FFF2-40B4-BE49-F238E27FC236}">
              <a16:creationId xmlns:a16="http://schemas.microsoft.com/office/drawing/2014/main" id="{7FD74988-D5EE-4FC5-9BA6-87F386B73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882312" y="1702594"/>
          <a:ext cx="114316" cy="4334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2</xdr:row>
      <xdr:rowOff>35718</xdr:rowOff>
    </xdr:from>
    <xdr:to>
      <xdr:col>14</xdr:col>
      <xdr:colOff>128140</xdr:colOff>
      <xdr:row>5</xdr:row>
      <xdr:rowOff>452438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501813" y="6548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321594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2107407</xdr:colOff>
      <xdr:row>0</xdr:row>
      <xdr:rowOff>166688</xdr:rowOff>
    </xdr:from>
    <xdr:to>
      <xdr:col>0</xdr:col>
      <xdr:colOff>3021807</xdr:colOff>
      <xdr:row>3</xdr:row>
      <xdr:rowOff>152400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C0AA5AC0-4B8B-48A3-9BFC-CD0B3E565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07407" y="1666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1345407</xdr:colOff>
      <xdr:row>0</xdr:row>
      <xdr:rowOff>250032</xdr:rowOff>
    </xdr:from>
    <xdr:to>
      <xdr:col>2</xdr:col>
      <xdr:colOff>2259807</xdr:colOff>
      <xdr:row>3</xdr:row>
      <xdr:rowOff>235744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2C40076B-4927-4EE0-BA17-02C8FA902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8108157" y="25003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2719387</xdr:colOff>
      <xdr:row>0</xdr:row>
      <xdr:rowOff>178594</xdr:rowOff>
    </xdr:from>
    <xdr:to>
      <xdr:col>2</xdr:col>
      <xdr:colOff>250031</xdr:colOff>
      <xdr:row>3</xdr:row>
      <xdr:rowOff>164306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9050EE5B-1034-4596-94E0-C48F0A84B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100762" y="178594"/>
          <a:ext cx="912019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750094</xdr:colOff>
      <xdr:row>1</xdr:row>
      <xdr:rowOff>214312</xdr:rowOff>
    </xdr:from>
    <xdr:to>
      <xdr:col>5</xdr:col>
      <xdr:colOff>2310446</xdr:colOff>
      <xdr:row>3</xdr:row>
      <xdr:rowOff>64971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3561219" y="523875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71437</xdr:colOff>
      <xdr:row>6</xdr:row>
      <xdr:rowOff>369094</xdr:rowOff>
    </xdr:from>
    <xdr:ext cx="444000" cy="450000"/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194C53-D6CD-4B23-823B-E343145FB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4218" y="18335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47624</xdr:colOff>
      <xdr:row>7</xdr:row>
      <xdr:rowOff>392907</xdr:rowOff>
    </xdr:from>
    <xdr:ext cx="444000" cy="450000"/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A27B9A-7167-45AB-895D-4E605F653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0405" y="31194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57149</xdr:colOff>
      <xdr:row>8</xdr:row>
      <xdr:rowOff>390524</xdr:rowOff>
    </xdr:from>
    <xdr:ext cx="444000" cy="450000"/>
    <xdr:pic>
      <xdr:nvPicPr>
        <xdr:cNvPr id="10" name="Imagem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F4E6EA3-1A52-45C6-A104-CBCD91670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9930" y="437911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30956</xdr:colOff>
      <xdr:row>9</xdr:row>
      <xdr:rowOff>388143</xdr:rowOff>
    </xdr:from>
    <xdr:ext cx="444000" cy="450000"/>
    <xdr:pic>
      <xdr:nvPicPr>
        <xdr:cNvPr id="11" name="Imagem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A1B14E6-97B1-4C8B-B770-7905D7FE7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53737" y="563879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52386</xdr:colOff>
      <xdr:row>10</xdr:row>
      <xdr:rowOff>421481</xdr:rowOff>
    </xdr:from>
    <xdr:ext cx="444000" cy="450000"/>
    <xdr:pic>
      <xdr:nvPicPr>
        <xdr:cNvPr id="12" name="Imagem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24C9826-FCDF-4625-9212-4339AA18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5167" y="69342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38099</xdr:colOff>
      <xdr:row>11</xdr:row>
      <xdr:rowOff>371476</xdr:rowOff>
    </xdr:from>
    <xdr:ext cx="444000" cy="450000"/>
    <xdr:pic>
      <xdr:nvPicPr>
        <xdr:cNvPr id="13" name="Imagem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3AA515-AB1F-474A-BFA2-222F5BA83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60880" y="81462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12</xdr:row>
      <xdr:rowOff>442913</xdr:rowOff>
    </xdr:from>
    <xdr:ext cx="444000" cy="450000"/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B277292-0002-43E1-9F6F-1D2C2B78E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6599" y="94797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18</xdr:row>
      <xdr:rowOff>454820</xdr:rowOff>
    </xdr:from>
    <xdr:ext cx="444000" cy="450000"/>
    <xdr:pic>
      <xdr:nvPicPr>
        <xdr:cNvPr id="15" name="Imagem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249652C-BAF5-4342-A1F5-C421F1C01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6" y="1075372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19</xdr:row>
      <xdr:rowOff>442913</xdr:rowOff>
    </xdr:from>
    <xdr:ext cx="444000" cy="450000"/>
    <xdr:pic>
      <xdr:nvPicPr>
        <xdr:cNvPr id="16" name="Imagem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59B506-7296-4036-AB91-6DF8A1971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6599" y="120038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20</xdr:row>
      <xdr:rowOff>419100</xdr:rowOff>
    </xdr:from>
    <xdr:ext cx="444000" cy="450000"/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79CDBE9-B51B-4386-85C8-CA8E4E193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7" y="132421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21</xdr:row>
      <xdr:rowOff>419101</xdr:rowOff>
    </xdr:from>
    <xdr:ext cx="444000" cy="450000"/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5B5AB2-D72D-47B0-A1BE-3D55338B5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2786" y="1450419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321468</xdr:colOff>
      <xdr:row>6</xdr:row>
      <xdr:rowOff>190501</xdr:rowOff>
    </xdr:from>
    <xdr:to>
      <xdr:col>2</xdr:col>
      <xdr:colOff>1869280</xdr:colOff>
      <xdr:row>6</xdr:row>
      <xdr:rowOff>1361145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421001A-B74D-4A81-AABF-B31BF82A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048624" y="1654970"/>
          <a:ext cx="1547812" cy="1170644"/>
        </a:xfrm>
        <a:prstGeom prst="rect">
          <a:avLst/>
        </a:prstGeom>
      </xdr:spPr>
    </xdr:pic>
    <xdr:clientData/>
  </xdr:twoCellAnchor>
  <xdr:twoCellAnchor editAs="oneCell">
    <xdr:from>
      <xdr:col>2</xdr:col>
      <xdr:colOff>464343</xdr:colOff>
      <xdr:row>7</xdr:row>
      <xdr:rowOff>190501</xdr:rowOff>
    </xdr:from>
    <xdr:to>
      <xdr:col>2</xdr:col>
      <xdr:colOff>1720956</xdr:colOff>
      <xdr:row>7</xdr:row>
      <xdr:rowOff>1293401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1720D9C-F2C5-4E55-88DF-872FEB7E2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191499" y="3178970"/>
          <a:ext cx="1256613" cy="1102900"/>
        </a:xfrm>
        <a:prstGeom prst="rect">
          <a:avLst/>
        </a:prstGeom>
      </xdr:spPr>
    </xdr:pic>
    <xdr:clientData/>
  </xdr:twoCellAnchor>
  <xdr:twoCellAnchor editAs="oneCell">
    <xdr:from>
      <xdr:col>2</xdr:col>
      <xdr:colOff>345281</xdr:colOff>
      <xdr:row>8</xdr:row>
      <xdr:rowOff>142877</xdr:rowOff>
    </xdr:from>
    <xdr:to>
      <xdr:col>2</xdr:col>
      <xdr:colOff>1845468</xdr:colOff>
      <xdr:row>8</xdr:row>
      <xdr:rowOff>1284167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5B6B25D-5779-4263-AF3C-308C1C169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72437" y="4655346"/>
          <a:ext cx="1500187" cy="1141290"/>
        </a:xfrm>
        <a:prstGeom prst="rect">
          <a:avLst/>
        </a:prstGeom>
      </xdr:spPr>
    </xdr:pic>
    <xdr:clientData/>
  </xdr:twoCellAnchor>
  <xdr:twoCellAnchor editAs="oneCell">
    <xdr:from>
      <xdr:col>2</xdr:col>
      <xdr:colOff>273845</xdr:colOff>
      <xdr:row>9</xdr:row>
      <xdr:rowOff>142876</xdr:rowOff>
    </xdr:from>
    <xdr:to>
      <xdr:col>2</xdr:col>
      <xdr:colOff>1902914</xdr:colOff>
      <xdr:row>9</xdr:row>
      <xdr:rowOff>1221924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B7E455D-CF19-4EBE-8F09-5F11E1554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001001" y="6179345"/>
          <a:ext cx="1629069" cy="1079048"/>
        </a:xfrm>
        <a:prstGeom prst="rect">
          <a:avLst/>
        </a:prstGeom>
      </xdr:spPr>
    </xdr:pic>
    <xdr:clientData/>
  </xdr:twoCellAnchor>
  <xdr:twoCellAnchor editAs="oneCell">
    <xdr:from>
      <xdr:col>2</xdr:col>
      <xdr:colOff>374387</xdr:colOff>
      <xdr:row>10</xdr:row>
      <xdr:rowOff>67527</xdr:rowOff>
    </xdr:from>
    <xdr:to>
      <xdr:col>2</xdr:col>
      <xdr:colOff>1785938</xdr:colOff>
      <xdr:row>10</xdr:row>
      <xdr:rowOff>1785937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9FCE428-4173-4956-98AC-82531481D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101543" y="7627996"/>
          <a:ext cx="1411551" cy="1718410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11</xdr:row>
      <xdr:rowOff>107156</xdr:rowOff>
    </xdr:from>
    <xdr:to>
      <xdr:col>2</xdr:col>
      <xdr:colOff>1586679</xdr:colOff>
      <xdr:row>11</xdr:row>
      <xdr:rowOff>1791175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2B4B9A4-0F87-4199-BF3F-999CD3FFE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227218" y="9572625"/>
          <a:ext cx="1086617" cy="1684019"/>
        </a:xfrm>
        <a:prstGeom prst="rect">
          <a:avLst/>
        </a:prstGeom>
      </xdr:spPr>
    </xdr:pic>
    <xdr:clientData/>
  </xdr:twoCellAnchor>
  <xdr:twoCellAnchor editAs="oneCell">
    <xdr:from>
      <xdr:col>2</xdr:col>
      <xdr:colOff>345281</xdr:colOff>
      <xdr:row>12</xdr:row>
      <xdr:rowOff>139740</xdr:rowOff>
    </xdr:from>
    <xdr:to>
      <xdr:col>2</xdr:col>
      <xdr:colOff>869157</xdr:colOff>
      <xdr:row>12</xdr:row>
      <xdr:rowOff>1297782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27A2C539-5978-4440-A89F-228DC4C3A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072437" y="10748209"/>
          <a:ext cx="523876" cy="1158042"/>
        </a:xfrm>
        <a:prstGeom prst="rect">
          <a:avLst/>
        </a:prstGeom>
      </xdr:spPr>
    </xdr:pic>
    <xdr:clientData/>
  </xdr:twoCellAnchor>
  <xdr:twoCellAnchor editAs="oneCell">
    <xdr:from>
      <xdr:col>2</xdr:col>
      <xdr:colOff>1107281</xdr:colOff>
      <xdr:row>12</xdr:row>
      <xdr:rowOff>152652</xdr:rowOff>
    </xdr:from>
    <xdr:to>
      <xdr:col>2</xdr:col>
      <xdr:colOff>1654969</xdr:colOff>
      <xdr:row>12</xdr:row>
      <xdr:rowOff>1295813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C7B5146-92C6-43F3-BB4A-A4F25CE11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834437" y="10761121"/>
          <a:ext cx="547688" cy="1143161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476250</xdr:colOff>
      <xdr:row>21</xdr:row>
      <xdr:rowOff>191780</xdr:rowOff>
    </xdr:from>
    <xdr:to>
      <xdr:col>2</xdr:col>
      <xdr:colOff>1797843</xdr:colOff>
      <xdr:row>21</xdr:row>
      <xdr:rowOff>1326751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2EE96BD-A7B7-4C42-A56A-34C8BE2E6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203406" y="24516249"/>
          <a:ext cx="1321593" cy="1134971"/>
        </a:xfrm>
        <a:prstGeom prst="rect">
          <a:avLst/>
        </a:prstGeom>
      </xdr:spPr>
    </xdr:pic>
    <xdr:clientData/>
  </xdr:twoCellAnchor>
  <xdr:twoCellAnchor editAs="oneCell">
    <xdr:from>
      <xdr:col>2</xdr:col>
      <xdr:colOff>202406</xdr:colOff>
      <xdr:row>20</xdr:row>
      <xdr:rowOff>251623</xdr:rowOff>
    </xdr:from>
    <xdr:to>
      <xdr:col>2</xdr:col>
      <xdr:colOff>1976438</xdr:colOff>
      <xdr:row>20</xdr:row>
      <xdr:rowOff>1329045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1D8C5B4C-09AC-4C4F-B6C6-B3660049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929562" y="23052092"/>
          <a:ext cx="1774032" cy="1077422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19</xdr:row>
      <xdr:rowOff>202405</xdr:rowOff>
    </xdr:from>
    <xdr:to>
      <xdr:col>2</xdr:col>
      <xdr:colOff>1860766</xdr:colOff>
      <xdr:row>19</xdr:row>
      <xdr:rowOff>1288550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8AF34DC3-0799-4CBD-9173-8FBDFD526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060531" y="21478874"/>
          <a:ext cx="1527391" cy="1086145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18</xdr:row>
      <xdr:rowOff>190499</xdr:rowOff>
    </xdr:from>
    <xdr:to>
      <xdr:col>2</xdr:col>
      <xdr:colOff>1701031</xdr:colOff>
      <xdr:row>18</xdr:row>
      <xdr:rowOff>1276727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93F93F3A-A14C-46AD-970B-807E91B1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7218" y="19942968"/>
          <a:ext cx="1200969" cy="1086228"/>
        </a:xfrm>
        <a:prstGeom prst="rect">
          <a:avLst/>
        </a:prstGeom>
      </xdr:spPr>
    </xdr:pic>
    <xdr:clientData/>
  </xdr:twoCellAnchor>
  <xdr:twoCellAnchor editAs="absolute">
    <xdr:from>
      <xdr:col>0</xdr:col>
      <xdr:colOff>2297907</xdr:colOff>
      <xdr:row>0</xdr:row>
      <xdr:rowOff>83344</xdr:rowOff>
    </xdr:from>
    <xdr:to>
      <xdr:col>0</xdr:col>
      <xdr:colOff>3212307</xdr:colOff>
      <xdr:row>3</xdr:row>
      <xdr:rowOff>69056</xdr:rowOff>
    </xdr:to>
    <xdr:pic macro="[0]!volta">
      <xdr:nvPicPr>
        <xdr:cNvPr id="31" name="Gráfico 30" descr="Seta com retorno na horizontal">
          <a:extLst>
            <a:ext uri="{FF2B5EF4-FFF2-40B4-BE49-F238E27FC236}">
              <a16:creationId xmlns:a16="http://schemas.microsoft.com/office/drawing/2014/main" id="{4466BA4A-14BB-4B05-AF33-4EFDFAC61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2297907" y="8334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571501</xdr:colOff>
      <xdr:row>0</xdr:row>
      <xdr:rowOff>166688</xdr:rowOff>
    </xdr:from>
    <xdr:to>
      <xdr:col>2</xdr:col>
      <xdr:colOff>1485901</xdr:colOff>
      <xdr:row>3</xdr:row>
      <xdr:rowOff>152400</xdr:rowOff>
    </xdr:to>
    <xdr:pic macro="[0]!ger">
      <xdr:nvPicPr>
        <xdr:cNvPr id="32" name="Gráfico 31" descr="Seta com retorno na horizontal">
          <a:extLst>
            <a:ext uri="{FF2B5EF4-FFF2-40B4-BE49-F238E27FC236}">
              <a16:creationId xmlns:a16="http://schemas.microsoft.com/office/drawing/2014/main" id="{82E838E5-6830-446C-B764-FCDE470D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 rot="10800000">
          <a:off x="8298657" y="1666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2124074</xdr:colOff>
      <xdr:row>0</xdr:row>
      <xdr:rowOff>95250</xdr:rowOff>
    </xdr:from>
    <xdr:to>
      <xdr:col>1</xdr:col>
      <xdr:colOff>3036093</xdr:colOff>
      <xdr:row>3</xdr:row>
      <xdr:rowOff>80962</xdr:rowOff>
    </xdr:to>
    <xdr:pic macro="[0]!prox">
      <xdr:nvPicPr>
        <xdr:cNvPr id="33" name="Gráfico 32" descr="Voltar DPE">
          <a:extLst>
            <a:ext uri="{FF2B5EF4-FFF2-40B4-BE49-F238E27FC236}">
              <a16:creationId xmlns:a16="http://schemas.microsoft.com/office/drawing/2014/main" id="{A9690185-4B8A-4AC6-A2D4-B6D10A0AC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6291262" y="95250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4131470</xdr:colOff>
      <xdr:row>0</xdr:row>
      <xdr:rowOff>83344</xdr:rowOff>
    </xdr:from>
    <xdr:to>
      <xdr:col>1</xdr:col>
      <xdr:colOff>873919</xdr:colOff>
      <xdr:row>3</xdr:row>
      <xdr:rowOff>69056</xdr:rowOff>
    </xdr:to>
    <xdr:pic macro="[0]!ant">
      <xdr:nvPicPr>
        <xdr:cNvPr id="34" name="Gráfico 33" descr="Voltar">
          <a:extLst>
            <a:ext uri="{FF2B5EF4-FFF2-40B4-BE49-F238E27FC236}">
              <a16:creationId xmlns:a16="http://schemas.microsoft.com/office/drawing/2014/main" id="{FC104AE6-AFB9-46EF-8D54-558DADD9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4131470" y="83344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488157</xdr:colOff>
      <xdr:row>2</xdr:row>
      <xdr:rowOff>1</xdr:rowOff>
    </xdr:from>
    <xdr:to>
      <xdr:col>7</xdr:col>
      <xdr:colOff>310197</xdr:colOff>
      <xdr:row>3</xdr:row>
      <xdr:rowOff>160222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3716001" y="619126"/>
          <a:ext cx="1691321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83343</xdr:colOff>
      <xdr:row>6</xdr:row>
      <xdr:rowOff>511969</xdr:rowOff>
    </xdr:from>
    <xdr:ext cx="444000" cy="450000"/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A7B6D-9995-4D41-8FE1-8C3F13626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44374" y="19764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59531</xdr:colOff>
      <xdr:row>8</xdr:row>
      <xdr:rowOff>559596</xdr:rowOff>
    </xdr:from>
    <xdr:ext cx="444000" cy="450000"/>
    <xdr:pic>
      <xdr:nvPicPr>
        <xdr:cNvPr id="8" name="Imagem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C26363-5AB9-4BDA-ADE4-36F5CDCED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0562" y="507206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57150</xdr:colOff>
      <xdr:row>9</xdr:row>
      <xdr:rowOff>545306</xdr:rowOff>
    </xdr:from>
    <xdr:ext cx="444000" cy="450000"/>
    <xdr:pic>
      <xdr:nvPicPr>
        <xdr:cNvPr id="9" name="Imagem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70D683E-8072-4C8D-B355-6538E83A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8181" y="65817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54768</xdr:colOff>
      <xdr:row>10</xdr:row>
      <xdr:rowOff>388143</xdr:rowOff>
    </xdr:from>
    <xdr:ext cx="444000" cy="450000"/>
    <xdr:pic>
      <xdr:nvPicPr>
        <xdr:cNvPr id="10" name="Imagem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03CE85D-0370-41E0-B106-6A90F3919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84706" y="69008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64293</xdr:colOff>
      <xdr:row>11</xdr:row>
      <xdr:rowOff>445295</xdr:rowOff>
    </xdr:from>
    <xdr:ext cx="444000" cy="450000"/>
    <xdr:pic>
      <xdr:nvPicPr>
        <xdr:cNvPr id="11" name="Imagem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53F190-9C03-4D3A-8865-983AC407F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5324" y="95297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12</xdr:row>
      <xdr:rowOff>681038</xdr:rowOff>
    </xdr:from>
    <xdr:ext cx="444000" cy="450000"/>
    <xdr:pic>
      <xdr:nvPicPr>
        <xdr:cNvPr id="12" name="Imagem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8C94C36-9333-4F24-B5C5-D61825BCA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7" y="135755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45244</xdr:colOff>
      <xdr:row>7</xdr:row>
      <xdr:rowOff>521494</xdr:rowOff>
    </xdr:from>
    <xdr:ext cx="444000" cy="450000"/>
    <xdr:pic>
      <xdr:nvPicPr>
        <xdr:cNvPr id="13" name="Imagem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13D00C2-55A6-4E41-905F-7F247D7FA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06275" y="35099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50005</xdr:colOff>
      <xdr:row>13</xdr:row>
      <xdr:rowOff>526258</xdr:rowOff>
    </xdr:from>
    <xdr:ext cx="444000" cy="450000"/>
    <xdr:pic>
      <xdr:nvPicPr>
        <xdr:cNvPr id="14" name="Imagem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4AE2573-5AF9-4702-935C-F4259583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6" y="130397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61912</xdr:colOff>
      <xdr:row>14</xdr:row>
      <xdr:rowOff>561976</xdr:rowOff>
    </xdr:from>
    <xdr:ext cx="444000" cy="450000"/>
    <xdr:pic>
      <xdr:nvPicPr>
        <xdr:cNvPr id="15" name="Imagem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68A204D-6361-4783-BDEA-9D95FE931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943" y="1459944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50006</xdr:colOff>
      <xdr:row>17</xdr:row>
      <xdr:rowOff>502444</xdr:rowOff>
    </xdr:from>
    <xdr:ext cx="444000" cy="450000"/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5CD0445-16D0-4355-8E40-27DE38928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11037" y="191119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61912</xdr:colOff>
      <xdr:row>18</xdr:row>
      <xdr:rowOff>502445</xdr:rowOff>
    </xdr:from>
    <xdr:ext cx="444000" cy="450000"/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DFD21AD-153F-4F64-B440-80929155C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2943" y="2063591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38100</xdr:colOff>
      <xdr:row>19</xdr:row>
      <xdr:rowOff>681039</xdr:rowOff>
    </xdr:from>
    <xdr:ext cx="444000" cy="450000"/>
    <xdr:pic>
      <xdr:nvPicPr>
        <xdr:cNvPr id="19" name="Imagem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D41BDE4-3E32-4F65-9103-FD21A20D0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99131" y="2233850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47625</xdr:colOff>
      <xdr:row>15</xdr:row>
      <xdr:rowOff>559595</xdr:rowOff>
    </xdr:from>
    <xdr:ext cx="444000" cy="450000"/>
    <xdr:pic>
      <xdr:nvPicPr>
        <xdr:cNvPr id="20" name="Imagem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CC565EE-194F-465B-8B05-E49D1C46E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08656" y="161210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26194</xdr:colOff>
      <xdr:row>16</xdr:row>
      <xdr:rowOff>561976</xdr:rowOff>
    </xdr:from>
    <xdr:ext cx="444000" cy="450000"/>
    <xdr:pic>
      <xdr:nvPicPr>
        <xdr:cNvPr id="21" name="Imagem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5CA07E8-38BC-4AB9-9B19-EAC4BA0D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7225" y="1764744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404814</xdr:colOff>
      <xdr:row>6</xdr:row>
      <xdr:rowOff>154782</xdr:rowOff>
    </xdr:from>
    <xdr:to>
      <xdr:col>2</xdr:col>
      <xdr:colOff>2262188</xdr:colOff>
      <xdr:row>6</xdr:row>
      <xdr:rowOff>1380433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537DF7E-ECD9-4DF0-AE00-0B4380A62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703345" y="1619251"/>
          <a:ext cx="1857374" cy="1225651"/>
        </a:xfrm>
        <a:prstGeom prst="rect">
          <a:avLst/>
        </a:prstGeom>
      </xdr:spPr>
    </xdr:pic>
    <xdr:clientData/>
  </xdr:twoCellAnchor>
  <xdr:twoCellAnchor editAs="oneCell">
    <xdr:from>
      <xdr:col>2</xdr:col>
      <xdr:colOff>787279</xdr:colOff>
      <xdr:row>7</xdr:row>
      <xdr:rowOff>107158</xdr:rowOff>
    </xdr:from>
    <xdr:to>
      <xdr:col>2</xdr:col>
      <xdr:colOff>1988345</xdr:colOff>
      <xdr:row>7</xdr:row>
      <xdr:rowOff>1407078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776AC42-5ED6-4A37-9E9A-25993132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085810" y="3095627"/>
          <a:ext cx="1201066" cy="1299920"/>
        </a:xfrm>
        <a:prstGeom prst="rect">
          <a:avLst/>
        </a:prstGeom>
      </xdr:spPr>
    </xdr:pic>
    <xdr:clientData/>
  </xdr:twoCellAnchor>
  <xdr:twoCellAnchor editAs="oneCell">
    <xdr:from>
      <xdr:col>2</xdr:col>
      <xdr:colOff>561648</xdr:colOff>
      <xdr:row>8</xdr:row>
      <xdr:rowOff>160537</xdr:rowOff>
    </xdr:from>
    <xdr:to>
      <xdr:col>2</xdr:col>
      <xdr:colOff>2155032</xdr:colOff>
      <xdr:row>8</xdr:row>
      <xdr:rowOff>1350192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7EABFB4-6787-4393-BB80-9D088CD60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860179" y="4673006"/>
          <a:ext cx="1593384" cy="1189655"/>
        </a:xfrm>
        <a:prstGeom prst="rect">
          <a:avLst/>
        </a:prstGeom>
      </xdr:spPr>
    </xdr:pic>
    <xdr:clientData/>
  </xdr:twoCellAnchor>
  <xdr:twoCellAnchor editAs="oneCell">
    <xdr:from>
      <xdr:col>2</xdr:col>
      <xdr:colOff>783055</xdr:colOff>
      <xdr:row>9</xdr:row>
      <xdr:rowOff>95250</xdr:rowOff>
    </xdr:from>
    <xdr:to>
      <xdr:col>2</xdr:col>
      <xdr:colOff>1949642</xdr:colOff>
      <xdr:row>9</xdr:row>
      <xdr:rowOff>1440656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197F8C-ABF3-46CC-9D1D-25D952A52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081586" y="6131719"/>
          <a:ext cx="1166587" cy="1345406"/>
        </a:xfrm>
        <a:prstGeom prst="rect">
          <a:avLst/>
        </a:prstGeom>
      </xdr:spPr>
    </xdr:pic>
    <xdr:clientData/>
  </xdr:twoCellAnchor>
  <xdr:twoCellAnchor editAs="oneCell">
    <xdr:from>
      <xdr:col>2</xdr:col>
      <xdr:colOff>632100</xdr:colOff>
      <xdr:row>10</xdr:row>
      <xdr:rowOff>135241</xdr:rowOff>
    </xdr:from>
    <xdr:to>
      <xdr:col>2</xdr:col>
      <xdr:colOff>2119313</xdr:colOff>
      <xdr:row>10</xdr:row>
      <xdr:rowOff>1404936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7059F15-CBAD-478A-89F1-28B7CA3F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30631" y="7695710"/>
          <a:ext cx="1487213" cy="1269695"/>
        </a:xfrm>
        <a:prstGeom prst="rect">
          <a:avLst/>
        </a:prstGeom>
      </xdr:spPr>
    </xdr:pic>
    <xdr:clientData/>
  </xdr:twoCellAnchor>
  <xdr:twoCellAnchor editAs="oneCell">
    <xdr:from>
      <xdr:col>2</xdr:col>
      <xdr:colOff>532882</xdr:colOff>
      <xdr:row>11</xdr:row>
      <xdr:rowOff>119062</xdr:rowOff>
    </xdr:from>
    <xdr:to>
      <xdr:col>2</xdr:col>
      <xdr:colOff>2280352</xdr:colOff>
      <xdr:row>11</xdr:row>
      <xdr:rowOff>1404937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DC29D12-F72E-42CD-A38A-4B231A31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31413" y="9203531"/>
          <a:ext cx="1747470" cy="1285875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857250</xdr:colOff>
      <xdr:row>12</xdr:row>
      <xdr:rowOff>91383</xdr:rowOff>
    </xdr:from>
    <xdr:to>
      <xdr:col>2</xdr:col>
      <xdr:colOff>1797844</xdr:colOff>
      <xdr:row>12</xdr:row>
      <xdr:rowOff>1824396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316204-A47F-4335-B18E-734E77BAA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155781" y="9128227"/>
          <a:ext cx="940594" cy="1733013"/>
        </a:xfrm>
        <a:prstGeom prst="rect">
          <a:avLst/>
        </a:prstGeom>
      </xdr:spPr>
    </xdr:pic>
    <xdr:clientData/>
  </xdr:twoCellAnchor>
  <xdr:twoCellAnchor editAs="oneCell">
    <xdr:from>
      <xdr:col>2</xdr:col>
      <xdr:colOff>573819</xdr:colOff>
      <xdr:row>13</xdr:row>
      <xdr:rowOff>91023</xdr:rowOff>
    </xdr:from>
    <xdr:to>
      <xdr:col>2</xdr:col>
      <xdr:colOff>2166937</xdr:colOff>
      <xdr:row>13</xdr:row>
      <xdr:rowOff>1404936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FEC82166-DEC2-4E47-BBB6-6B149FB62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872350" y="12604492"/>
          <a:ext cx="1593118" cy="1313913"/>
        </a:xfrm>
        <a:prstGeom prst="rect">
          <a:avLst/>
        </a:prstGeom>
      </xdr:spPr>
    </xdr:pic>
    <xdr:clientData/>
  </xdr:twoCellAnchor>
  <xdr:twoCellAnchor editAs="oneCell">
    <xdr:from>
      <xdr:col>2</xdr:col>
      <xdr:colOff>59531</xdr:colOff>
      <xdr:row>19</xdr:row>
      <xdr:rowOff>71438</xdr:rowOff>
    </xdr:from>
    <xdr:to>
      <xdr:col>2</xdr:col>
      <xdr:colOff>1416844</xdr:colOff>
      <xdr:row>19</xdr:row>
      <xdr:rowOff>852682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61015E83-41BF-4CFD-8A17-83B155026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358062" y="21728907"/>
          <a:ext cx="1357313" cy="781244"/>
        </a:xfrm>
        <a:prstGeom prst="rect">
          <a:avLst/>
        </a:prstGeom>
      </xdr:spPr>
    </xdr:pic>
    <xdr:clientData/>
  </xdr:twoCellAnchor>
  <xdr:twoCellAnchor editAs="oneCell">
    <xdr:from>
      <xdr:col>2</xdr:col>
      <xdr:colOff>892969</xdr:colOff>
      <xdr:row>19</xdr:row>
      <xdr:rowOff>899862</xdr:rowOff>
    </xdr:from>
    <xdr:to>
      <xdr:col>2</xdr:col>
      <xdr:colOff>2595562</xdr:colOff>
      <xdr:row>19</xdr:row>
      <xdr:rowOff>1795688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D88AC9D4-A522-4EE5-95C9-B6C35A99D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191500" y="22557331"/>
          <a:ext cx="1702593" cy="895826"/>
        </a:xfrm>
        <a:prstGeom prst="rect">
          <a:avLst/>
        </a:prstGeom>
      </xdr:spPr>
    </xdr:pic>
    <xdr:clientData/>
  </xdr:twoCellAnchor>
  <xdr:twoCellAnchor editAs="oneCell">
    <xdr:from>
      <xdr:col>2</xdr:col>
      <xdr:colOff>976313</xdr:colOff>
      <xdr:row>18</xdr:row>
      <xdr:rowOff>91649</xdr:rowOff>
    </xdr:from>
    <xdr:to>
      <xdr:col>2</xdr:col>
      <xdr:colOff>1678781</xdr:colOff>
      <xdr:row>18</xdr:row>
      <xdr:rowOff>1431542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204FCB5B-1D0A-40FA-9733-4289D0CD4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74844" y="20225118"/>
          <a:ext cx="702468" cy="1339893"/>
        </a:xfrm>
        <a:prstGeom prst="rect">
          <a:avLst/>
        </a:prstGeom>
      </xdr:spPr>
    </xdr:pic>
    <xdr:clientData/>
  </xdr:twoCellAnchor>
  <xdr:twoCellAnchor editAs="oneCell">
    <xdr:from>
      <xdr:col>2</xdr:col>
      <xdr:colOff>1000125</xdr:colOff>
      <xdr:row>17</xdr:row>
      <xdr:rowOff>75228</xdr:rowOff>
    </xdr:from>
    <xdr:to>
      <xdr:col>2</xdr:col>
      <xdr:colOff>1762125</xdr:colOff>
      <xdr:row>17</xdr:row>
      <xdr:rowOff>1455455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36815D23-3A28-48F1-B2F7-E0C938A12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298656" y="18684697"/>
          <a:ext cx="762000" cy="1380227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16</xdr:row>
      <xdr:rowOff>95251</xdr:rowOff>
    </xdr:from>
    <xdr:to>
      <xdr:col>2</xdr:col>
      <xdr:colOff>2474919</xdr:colOff>
      <xdr:row>16</xdr:row>
      <xdr:rowOff>1452843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3A5CF883-C9D8-45AB-90EA-56373C41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536656" y="17180720"/>
          <a:ext cx="2236794" cy="1357592"/>
        </a:xfrm>
        <a:prstGeom prst="rect">
          <a:avLst/>
        </a:prstGeom>
      </xdr:spPr>
    </xdr:pic>
    <xdr:clientData/>
  </xdr:twoCellAnchor>
  <xdr:twoCellAnchor editAs="oneCell">
    <xdr:from>
      <xdr:col>2</xdr:col>
      <xdr:colOff>535782</xdr:colOff>
      <xdr:row>15</xdr:row>
      <xdr:rowOff>95249</xdr:rowOff>
    </xdr:from>
    <xdr:to>
      <xdr:col>2</xdr:col>
      <xdr:colOff>2177954</xdr:colOff>
      <xdr:row>15</xdr:row>
      <xdr:rowOff>1429754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A4203957-58E8-45B0-A4D4-51703E189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834313" y="15656718"/>
          <a:ext cx="1642172" cy="1334505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619125</xdr:colOff>
      <xdr:row>14</xdr:row>
      <xdr:rowOff>95250</xdr:rowOff>
    </xdr:from>
    <xdr:to>
      <xdr:col>2</xdr:col>
      <xdr:colOff>2125921</xdr:colOff>
      <xdr:row>14</xdr:row>
      <xdr:rowOff>1419562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5BF290D2-A71B-42F4-924D-411B18C7E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17656" y="14132719"/>
          <a:ext cx="1506796" cy="1324312"/>
        </a:xfrm>
        <a:prstGeom prst="rect">
          <a:avLst/>
        </a:prstGeom>
      </xdr:spPr>
    </xdr:pic>
    <xdr:clientData/>
  </xdr:twoCellAnchor>
  <xdr:twoCellAnchor editAs="absolute">
    <xdr:from>
      <xdr:col>0</xdr:col>
      <xdr:colOff>2488406</xdr:colOff>
      <xdr:row>0</xdr:row>
      <xdr:rowOff>71437</xdr:rowOff>
    </xdr:from>
    <xdr:to>
      <xdr:col>0</xdr:col>
      <xdr:colOff>3402806</xdr:colOff>
      <xdr:row>3</xdr:row>
      <xdr:rowOff>57149</xdr:rowOff>
    </xdr:to>
    <xdr:pic macro="[0]!volta">
      <xdr:nvPicPr>
        <xdr:cNvPr id="34" name="Gráfico 33" descr="Seta com retorno na horizontal">
          <a:extLst>
            <a:ext uri="{FF2B5EF4-FFF2-40B4-BE49-F238E27FC236}">
              <a16:creationId xmlns:a16="http://schemas.microsoft.com/office/drawing/2014/main" id="{AE6F116A-26D1-4E78-B4BE-84230C11A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2488406" y="7143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1190625</xdr:colOff>
      <xdr:row>0</xdr:row>
      <xdr:rowOff>154781</xdr:rowOff>
    </xdr:from>
    <xdr:to>
      <xdr:col>2</xdr:col>
      <xdr:colOff>2105025</xdr:colOff>
      <xdr:row>3</xdr:row>
      <xdr:rowOff>140493</xdr:rowOff>
    </xdr:to>
    <xdr:pic macro="[0]!ger">
      <xdr:nvPicPr>
        <xdr:cNvPr id="35" name="Gráfico 34" descr="Seta com retorno na horizontal">
          <a:extLst>
            <a:ext uri="{FF2B5EF4-FFF2-40B4-BE49-F238E27FC236}">
              <a16:creationId xmlns:a16="http://schemas.microsoft.com/office/drawing/2014/main" id="{39A45B53-439E-4283-BBFB-EE595B8D8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 rot="10800000">
          <a:off x="8489156" y="15478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2362198</xdr:colOff>
      <xdr:row>0</xdr:row>
      <xdr:rowOff>83343</xdr:rowOff>
    </xdr:from>
    <xdr:to>
      <xdr:col>2</xdr:col>
      <xdr:colOff>95249</xdr:colOff>
      <xdr:row>3</xdr:row>
      <xdr:rowOff>69055</xdr:rowOff>
    </xdr:to>
    <xdr:pic macro="[0]!prox">
      <xdr:nvPicPr>
        <xdr:cNvPr id="36" name="Gráfico 35" descr="Voltar DPE">
          <a:extLst>
            <a:ext uri="{FF2B5EF4-FFF2-40B4-BE49-F238E27FC236}">
              <a16:creationId xmlns:a16="http://schemas.microsoft.com/office/drawing/2014/main" id="{35245666-4417-42D2-836B-A7C1AB48B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481761" y="83343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202406</xdr:colOff>
      <xdr:row>0</xdr:row>
      <xdr:rowOff>71437</xdr:rowOff>
    </xdr:from>
    <xdr:to>
      <xdr:col>1</xdr:col>
      <xdr:colOff>1112043</xdr:colOff>
      <xdr:row>3</xdr:row>
      <xdr:rowOff>57149</xdr:rowOff>
    </xdr:to>
    <xdr:pic macro="[0]!ant">
      <xdr:nvPicPr>
        <xdr:cNvPr id="37" name="Gráfico 36" descr="Voltar">
          <a:extLst>
            <a:ext uri="{FF2B5EF4-FFF2-40B4-BE49-F238E27FC236}">
              <a16:creationId xmlns:a16="http://schemas.microsoft.com/office/drawing/2014/main" id="{3F0B416E-B422-4475-8038-A3DE95479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4321969" y="71437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488156</xdr:colOff>
      <xdr:row>1</xdr:row>
      <xdr:rowOff>47624</xdr:rowOff>
    </xdr:from>
    <xdr:to>
      <xdr:col>6</xdr:col>
      <xdr:colOff>633</xdr:colOff>
      <xdr:row>2</xdr:row>
      <xdr:rowOff>207846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11918156" y="357187"/>
          <a:ext cx="1560352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10</xdr:col>
      <xdr:colOff>130970</xdr:colOff>
      <xdr:row>6</xdr:row>
      <xdr:rowOff>83342</xdr:rowOff>
    </xdr:from>
    <xdr:ext cx="444000" cy="461907"/>
    <xdr:pic>
      <xdr:nvPicPr>
        <xdr:cNvPr id="10" name="Imagem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EDF541-5670-4D16-AD4D-3068A1E6C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442783" y="2285998"/>
          <a:ext cx="444000" cy="4619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absolute">
    <xdr:from>
      <xdr:col>0</xdr:col>
      <xdr:colOff>1631156</xdr:colOff>
      <xdr:row>0</xdr:row>
      <xdr:rowOff>83344</xdr:rowOff>
    </xdr:from>
    <xdr:to>
      <xdr:col>1</xdr:col>
      <xdr:colOff>581025</xdr:colOff>
      <xdr:row>3</xdr:row>
      <xdr:rowOff>69056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13E536B7-91CE-4E85-AB8D-BBE498CB8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1156" y="8334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1309687</xdr:colOff>
      <xdr:row>0</xdr:row>
      <xdr:rowOff>166688</xdr:rowOff>
    </xdr:from>
    <xdr:to>
      <xdr:col>3</xdr:col>
      <xdr:colOff>2224087</xdr:colOff>
      <xdr:row>3</xdr:row>
      <xdr:rowOff>152400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BB4234B2-5351-4371-8B4B-2EE001A7C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7631906" y="1666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683417</xdr:colOff>
      <xdr:row>0</xdr:row>
      <xdr:rowOff>95250</xdr:rowOff>
    </xdr:from>
    <xdr:to>
      <xdr:col>3</xdr:col>
      <xdr:colOff>214311</xdr:colOff>
      <xdr:row>3</xdr:row>
      <xdr:rowOff>80962</xdr:rowOff>
    </xdr:to>
    <xdr:pic macro="[0]!prox">
      <xdr:nvPicPr>
        <xdr:cNvPr id="11" name="Gráfico 10" descr="Voltar DPE">
          <a:extLst>
            <a:ext uri="{FF2B5EF4-FFF2-40B4-BE49-F238E27FC236}">
              <a16:creationId xmlns:a16="http://schemas.microsoft.com/office/drawing/2014/main" id="{89E3C373-18FD-466B-BE48-094F88ABC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24511" y="95250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1500188</xdr:colOff>
      <xdr:row>0</xdr:row>
      <xdr:rowOff>83344</xdr:rowOff>
    </xdr:from>
    <xdr:to>
      <xdr:col>1</xdr:col>
      <xdr:colOff>2409825</xdr:colOff>
      <xdr:row>3</xdr:row>
      <xdr:rowOff>69056</xdr:rowOff>
    </xdr:to>
    <xdr:pic macro="[0]!ant">
      <xdr:nvPicPr>
        <xdr:cNvPr id="12" name="Gráfico 11" descr="Voltar">
          <a:extLst>
            <a:ext uri="{FF2B5EF4-FFF2-40B4-BE49-F238E27FC236}">
              <a16:creationId xmlns:a16="http://schemas.microsoft.com/office/drawing/2014/main" id="{F7D079ED-37AF-4BFC-B7BB-C2583FC16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64719" y="83344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71437</xdr:colOff>
      <xdr:row>6</xdr:row>
      <xdr:rowOff>607219</xdr:rowOff>
    </xdr:from>
    <xdr:ext cx="444000" cy="450000"/>
    <xdr:pic>
      <xdr:nvPicPr>
        <xdr:cNvPr id="3" name="Imagem 2">
          <a:extLst>
            <a:ext uri="{FF2B5EF4-FFF2-40B4-BE49-F238E27FC236}">
              <a16:creationId xmlns:a16="http://schemas.microsoft.com/office/drawing/2014/main" id="{ED242CCB-C774-4D0C-8D0C-C7B02A8C2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0645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9</xdr:row>
      <xdr:rowOff>583407</xdr:rowOff>
    </xdr:from>
    <xdr:ext cx="444000" cy="450000"/>
    <xdr:pic>
      <xdr:nvPicPr>
        <xdr:cNvPr id="4" name="Imagem 3">
          <a:extLst>
            <a:ext uri="{FF2B5EF4-FFF2-40B4-BE49-F238E27FC236}">
              <a16:creationId xmlns:a16="http://schemas.microsoft.com/office/drawing/2014/main" id="{11EEF1DA-B7DD-4744-8B2F-6CD4BECBF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36885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632356</xdr:colOff>
      <xdr:row>6</xdr:row>
      <xdr:rowOff>104512</xdr:rowOff>
    </xdr:from>
    <xdr:to>
      <xdr:col>2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666750</xdr:colOff>
      <xdr:row>7</xdr:row>
      <xdr:rowOff>119063</xdr:rowOff>
    </xdr:from>
    <xdr:to>
      <xdr:col>2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47625</xdr:colOff>
      <xdr:row>7</xdr:row>
      <xdr:rowOff>595313</xdr:rowOff>
    </xdr:from>
    <xdr:ext cx="444000" cy="450000"/>
    <xdr:pic>
      <xdr:nvPicPr>
        <xdr:cNvPr id="36" name="Imagem 35">
          <a:extLst>
            <a:ext uri="{FF2B5EF4-FFF2-40B4-BE49-F238E27FC236}">
              <a16:creationId xmlns:a16="http://schemas.microsoft.com/office/drawing/2014/main" id="{A5612591-7B8B-46C2-856F-DF51C1A94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7563" y="37028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6</xdr:col>
      <xdr:colOff>404810</xdr:colOff>
      <xdr:row>2</xdr:row>
      <xdr:rowOff>11906</xdr:rowOff>
    </xdr:from>
    <xdr:to>
      <xdr:col>9</xdr:col>
      <xdr:colOff>143507</xdr:colOff>
      <xdr:row>3</xdr:row>
      <xdr:rowOff>172127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1382373" y="631031"/>
          <a:ext cx="1560353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547687</xdr:colOff>
      <xdr:row>10</xdr:row>
      <xdr:rowOff>95250</xdr:rowOff>
    </xdr:from>
    <xdr:to>
      <xdr:col>2</xdr:col>
      <xdr:colOff>2242022</xdr:colOff>
      <xdr:row>10</xdr:row>
      <xdr:rowOff>1535250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9323125A-F265-4B28-AFD6-79B9BCED4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67250" y="6488906"/>
          <a:ext cx="1694335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964407</xdr:colOff>
      <xdr:row>14</xdr:row>
      <xdr:rowOff>83344</xdr:rowOff>
    </xdr:from>
    <xdr:to>
      <xdr:col>2</xdr:col>
      <xdr:colOff>1607052</xdr:colOff>
      <xdr:row>14</xdr:row>
      <xdr:rowOff>1523344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A23141C-DA74-4910-A4B6-6FFED4B7B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3970" y="9763125"/>
          <a:ext cx="642645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535781</xdr:colOff>
      <xdr:row>15</xdr:row>
      <xdr:rowOff>71437</xdr:rowOff>
    </xdr:from>
    <xdr:to>
      <xdr:col>2</xdr:col>
      <xdr:colOff>2176711</xdr:colOff>
      <xdr:row>15</xdr:row>
      <xdr:rowOff>1511437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457706F0-F53E-4431-A672-289201712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655344" y="11394281"/>
          <a:ext cx="164093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940594</xdr:colOff>
      <xdr:row>8</xdr:row>
      <xdr:rowOff>107156</xdr:rowOff>
    </xdr:from>
    <xdr:to>
      <xdr:col>2</xdr:col>
      <xdr:colOff>1801346</xdr:colOff>
      <xdr:row>8</xdr:row>
      <xdr:rowOff>1547156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C9B68893-1D1C-48E2-A46B-35D9FD368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60157" y="4857750"/>
          <a:ext cx="860752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464344</xdr:colOff>
      <xdr:row>9</xdr:row>
      <xdr:rowOff>83344</xdr:rowOff>
    </xdr:from>
    <xdr:to>
      <xdr:col>2</xdr:col>
      <xdr:colOff>2440671</xdr:colOff>
      <xdr:row>9</xdr:row>
      <xdr:rowOff>1523344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93E57C00-522C-47EC-A049-BC7FD1986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83907" y="6477000"/>
          <a:ext cx="1976327" cy="1440000"/>
        </a:xfrm>
        <a:prstGeom prst="rect">
          <a:avLst/>
        </a:prstGeom>
      </xdr:spPr>
    </xdr:pic>
    <xdr:clientData/>
  </xdr:twoCellAnchor>
  <xdr:oneCellAnchor>
    <xdr:from>
      <xdr:col>4</xdr:col>
      <xdr:colOff>29308</xdr:colOff>
      <xdr:row>13</xdr:row>
      <xdr:rowOff>559593</xdr:rowOff>
    </xdr:from>
    <xdr:ext cx="444000" cy="450000"/>
    <xdr:pic>
      <xdr:nvPicPr>
        <xdr:cNvPr id="39" name="Imagem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3F67CB6-E4B8-4704-918B-4DB16551F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59246" y="2338387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214312</xdr:colOff>
      <xdr:row>11</xdr:row>
      <xdr:rowOff>95250</xdr:rowOff>
    </xdr:from>
    <xdr:to>
      <xdr:col>2</xdr:col>
      <xdr:colOff>2582728</xdr:colOff>
      <xdr:row>11</xdr:row>
      <xdr:rowOff>1535250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C665CC05-26E7-4D66-8F30-AE8E9E42B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3875" y="9775031"/>
          <a:ext cx="2368416" cy="14400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321468</xdr:colOff>
      <xdr:row>12</xdr:row>
      <xdr:rowOff>119063</xdr:rowOff>
    </xdr:from>
    <xdr:to>
      <xdr:col>2</xdr:col>
      <xdr:colOff>2421414</xdr:colOff>
      <xdr:row>12</xdr:row>
      <xdr:rowOff>1559063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968E7529-E151-4AC0-B428-A7A26AE41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1031" y="11441907"/>
          <a:ext cx="2099946" cy="1440000"/>
        </a:xfrm>
        <a:prstGeom prst="rect">
          <a:avLst/>
        </a:prstGeom>
        <a:noFill/>
      </xdr:spPr>
    </xdr:pic>
    <xdr:clientData/>
  </xdr:twoCellAnchor>
  <xdr:oneCellAnchor>
    <xdr:from>
      <xdr:col>4</xdr:col>
      <xdr:colOff>40482</xdr:colOff>
      <xdr:row>10</xdr:row>
      <xdr:rowOff>564356</xdr:rowOff>
    </xdr:from>
    <xdr:ext cx="444000" cy="450000"/>
    <xdr:pic>
      <xdr:nvPicPr>
        <xdr:cNvPr id="43" name="Imagem 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87B8BC9-9862-47F1-8255-FC4CD6941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0420" y="86010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52388</xdr:colOff>
      <xdr:row>11</xdr:row>
      <xdr:rowOff>564357</xdr:rowOff>
    </xdr:from>
    <xdr:ext cx="444000" cy="450000"/>
    <xdr:pic>
      <xdr:nvPicPr>
        <xdr:cNvPr id="56" name="Imagem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A4AE523-3568-4098-A91F-86FD808E2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6" y="102441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52388</xdr:colOff>
      <xdr:row>12</xdr:row>
      <xdr:rowOff>623888</xdr:rowOff>
    </xdr:from>
    <xdr:ext cx="444000" cy="450000"/>
    <xdr:pic>
      <xdr:nvPicPr>
        <xdr:cNvPr id="57" name="Imagem 5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8473C30-CB06-4141-AC44-C77ED805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6" y="1194673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52389</xdr:colOff>
      <xdr:row>14</xdr:row>
      <xdr:rowOff>516731</xdr:rowOff>
    </xdr:from>
    <xdr:ext cx="444000" cy="450000"/>
    <xdr:pic>
      <xdr:nvPicPr>
        <xdr:cNvPr id="58" name="Imagem 5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791CDA-1CDF-44EC-B849-95FDF3CBB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2327" y="134826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28576</xdr:colOff>
      <xdr:row>15</xdr:row>
      <xdr:rowOff>552450</xdr:rowOff>
    </xdr:from>
    <xdr:ext cx="444000" cy="450000"/>
    <xdr:pic>
      <xdr:nvPicPr>
        <xdr:cNvPr id="59" name="Imagem 5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B522A8F-F2BB-4261-9427-8948C4739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58514" y="151614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absolute">
    <xdr:from>
      <xdr:col>0</xdr:col>
      <xdr:colOff>1893094</xdr:colOff>
      <xdr:row>0</xdr:row>
      <xdr:rowOff>130969</xdr:rowOff>
    </xdr:from>
    <xdr:to>
      <xdr:col>0</xdr:col>
      <xdr:colOff>2807494</xdr:colOff>
      <xdr:row>3</xdr:row>
      <xdr:rowOff>116681</xdr:rowOff>
    </xdr:to>
    <xdr:pic macro="[0]!volta">
      <xdr:nvPicPr>
        <xdr:cNvPr id="23" name="Gráfico 22" descr="Seta com retorno na horizontal">
          <a:extLst>
            <a:ext uri="{FF2B5EF4-FFF2-40B4-BE49-F238E27FC236}">
              <a16:creationId xmlns:a16="http://schemas.microsoft.com/office/drawing/2014/main" id="{54070945-E32E-4C50-91D7-F7230ED3F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893094" y="13096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797719</xdr:colOff>
      <xdr:row>0</xdr:row>
      <xdr:rowOff>214313</xdr:rowOff>
    </xdr:from>
    <xdr:to>
      <xdr:col>3</xdr:col>
      <xdr:colOff>1712119</xdr:colOff>
      <xdr:row>3</xdr:row>
      <xdr:rowOff>200025</xdr:rowOff>
    </xdr:to>
    <xdr:pic macro="[0]!ger">
      <xdr:nvPicPr>
        <xdr:cNvPr id="24" name="Gráfico 23" descr="Seta com retorno na horizontal">
          <a:extLst>
            <a:ext uri="{FF2B5EF4-FFF2-40B4-BE49-F238E27FC236}">
              <a16:creationId xmlns:a16="http://schemas.microsoft.com/office/drawing/2014/main" id="{C2FEADEC-9C11-48C7-A110-C09E68F53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 rot="10800000">
          <a:off x="7893844" y="21431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1504949</xdr:colOff>
      <xdr:row>0</xdr:row>
      <xdr:rowOff>142875</xdr:rowOff>
    </xdr:from>
    <xdr:to>
      <xdr:col>2</xdr:col>
      <xdr:colOff>2416968</xdr:colOff>
      <xdr:row>3</xdr:row>
      <xdr:rowOff>128587</xdr:rowOff>
    </xdr:to>
    <xdr:pic macro="[0]!prox">
      <xdr:nvPicPr>
        <xdr:cNvPr id="25" name="Gráfico 24" descr="Voltar DPE">
          <a:extLst>
            <a:ext uri="{FF2B5EF4-FFF2-40B4-BE49-F238E27FC236}">
              <a16:creationId xmlns:a16="http://schemas.microsoft.com/office/drawing/2014/main" id="{D365941B-E71B-415D-A859-A929F0AA5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5886449" y="142875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3726657</xdr:colOff>
      <xdr:row>0</xdr:row>
      <xdr:rowOff>130969</xdr:rowOff>
    </xdr:from>
    <xdr:to>
      <xdr:col>2</xdr:col>
      <xdr:colOff>254794</xdr:colOff>
      <xdr:row>3</xdr:row>
      <xdr:rowOff>116681</xdr:rowOff>
    </xdr:to>
    <xdr:pic macro="[0]!ant">
      <xdr:nvPicPr>
        <xdr:cNvPr id="26" name="Gráfico 25" descr="Voltar">
          <a:extLst>
            <a:ext uri="{FF2B5EF4-FFF2-40B4-BE49-F238E27FC236}">
              <a16:creationId xmlns:a16="http://schemas.microsoft.com/office/drawing/2014/main" id="{66319B55-5ABE-43F7-A486-66B293C76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726657" y="130969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40482</xdr:colOff>
      <xdr:row>12</xdr:row>
      <xdr:rowOff>564356</xdr:rowOff>
    </xdr:from>
    <xdr:ext cx="444000" cy="450000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B652E0-4943-4B11-92D5-DE254E83F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51232" y="39076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935692</xdr:colOff>
      <xdr:row>12</xdr:row>
      <xdr:rowOff>84044</xdr:rowOff>
    </xdr:from>
    <xdr:to>
      <xdr:col>0</xdr:col>
      <xdr:colOff>1995821</xdr:colOff>
      <xdr:row>12</xdr:row>
      <xdr:rowOff>1524044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81A2C26-7E70-4AFF-9357-C768B0140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5692" y="4050926"/>
          <a:ext cx="1060129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892266</xdr:colOff>
      <xdr:row>7</xdr:row>
      <xdr:rowOff>17508</xdr:rowOff>
    </xdr:from>
    <xdr:to>
      <xdr:col>0</xdr:col>
      <xdr:colOff>1941848</xdr:colOff>
      <xdr:row>10</xdr:row>
      <xdr:rowOff>314508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70D0B97-FCFB-421B-8856-191E3C8B6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2266" y="2079390"/>
          <a:ext cx="1049582" cy="1440000"/>
        </a:xfrm>
        <a:prstGeom prst="rect">
          <a:avLst/>
        </a:prstGeom>
      </xdr:spPr>
    </xdr:pic>
    <xdr:clientData/>
  </xdr:twoCellAnchor>
  <xdr:oneCellAnchor>
    <xdr:from>
      <xdr:col>7</xdr:col>
      <xdr:colOff>331275</xdr:colOff>
      <xdr:row>1</xdr:row>
      <xdr:rowOff>247933</xdr:rowOff>
    </xdr:from>
    <xdr:ext cx="389762" cy="390526"/>
    <xdr:pic>
      <xdr:nvPicPr>
        <xdr:cNvPr id="7" name="Imagem 6" descr="Palavra - ícones de interface gráti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A4EFBC-1E3E-4675-963D-8D1A7D8C2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2657" y="561698"/>
          <a:ext cx="389762" cy="390526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841843</xdr:colOff>
      <xdr:row>18</xdr:row>
      <xdr:rowOff>290233</xdr:rowOff>
    </xdr:from>
    <xdr:ext cx="1295400" cy="1323975"/>
    <xdr:pic>
      <xdr:nvPicPr>
        <xdr:cNvPr id="8" name="Imagem 7">
          <a:extLst>
            <a:ext uri="{FF2B5EF4-FFF2-40B4-BE49-F238E27FC236}">
              <a16:creationId xmlns:a16="http://schemas.microsoft.com/office/drawing/2014/main" id="{6CAF0756-BD5E-47EE-8259-66AB3E630D79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1843" y="7809380"/>
          <a:ext cx="1295400" cy="1323975"/>
        </a:xfrm>
        <a:prstGeom prst="rect">
          <a:avLst/>
        </a:prstGeom>
      </xdr:spPr>
    </xdr:pic>
    <xdr:clientData/>
  </xdr:oneCellAnchor>
  <xdr:oneCellAnchor>
    <xdr:from>
      <xdr:col>0</xdr:col>
      <xdr:colOff>948998</xdr:colOff>
      <xdr:row>23</xdr:row>
      <xdr:rowOff>84045</xdr:rowOff>
    </xdr:from>
    <xdr:ext cx="1040946" cy="1440000"/>
    <xdr:pic>
      <xdr:nvPicPr>
        <xdr:cNvPr id="9" name="Imagem 8">
          <a:extLst>
            <a:ext uri="{FF2B5EF4-FFF2-40B4-BE49-F238E27FC236}">
              <a16:creationId xmlns:a16="http://schemas.microsoft.com/office/drawing/2014/main" id="{A5C1D3E8-0935-49CE-9F8A-9153715B8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8998" y="9508192"/>
          <a:ext cx="1040946" cy="1440000"/>
        </a:xfrm>
        <a:prstGeom prst="rect">
          <a:avLst/>
        </a:prstGeom>
      </xdr:spPr>
    </xdr:pic>
    <xdr:clientData/>
  </xdr:oneCellAnchor>
  <xdr:oneCellAnchor>
    <xdr:from>
      <xdr:col>0</xdr:col>
      <xdr:colOff>913981</xdr:colOff>
      <xdr:row>24</xdr:row>
      <xdr:rowOff>128168</xdr:rowOff>
    </xdr:from>
    <xdr:ext cx="1048312" cy="1440000"/>
    <xdr:pic>
      <xdr:nvPicPr>
        <xdr:cNvPr id="10" name="Imagem 9">
          <a:extLst>
            <a:ext uri="{FF2B5EF4-FFF2-40B4-BE49-F238E27FC236}">
              <a16:creationId xmlns:a16="http://schemas.microsoft.com/office/drawing/2014/main" id="{1BA1417D-1CF2-439E-9C20-BFC0F79E5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13981" y="11199580"/>
          <a:ext cx="1048312" cy="1440000"/>
        </a:xfrm>
        <a:prstGeom prst="rect">
          <a:avLst/>
        </a:prstGeom>
      </xdr:spPr>
    </xdr:pic>
    <xdr:clientData/>
  </xdr:oneCellAnchor>
  <xdr:twoCellAnchor editAs="oneCell">
    <xdr:from>
      <xdr:col>0</xdr:col>
      <xdr:colOff>258434</xdr:colOff>
      <xdr:row>14</xdr:row>
      <xdr:rowOff>37119</xdr:rowOff>
    </xdr:from>
    <xdr:to>
      <xdr:col>0</xdr:col>
      <xdr:colOff>2598434</xdr:colOff>
      <xdr:row>16</xdr:row>
      <xdr:rowOff>314064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685A176-319C-4EBB-8139-55B647D1A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8434" y="6032266"/>
          <a:ext cx="2340000" cy="1038945"/>
        </a:xfrm>
        <a:prstGeom prst="rect">
          <a:avLst/>
        </a:prstGeom>
      </xdr:spPr>
    </xdr:pic>
    <xdr:clientData/>
  </xdr:twoCellAnchor>
  <xdr:oneCellAnchor>
    <xdr:from>
      <xdr:col>0</xdr:col>
      <xdr:colOff>1033043</xdr:colOff>
      <xdr:row>25</xdr:row>
      <xdr:rowOff>95249</xdr:rowOff>
    </xdr:from>
    <xdr:ext cx="768258" cy="1440000"/>
    <xdr:pic>
      <xdr:nvPicPr>
        <xdr:cNvPr id="22" name="Imagem 21">
          <a:extLst>
            <a:ext uri="{FF2B5EF4-FFF2-40B4-BE49-F238E27FC236}">
              <a16:creationId xmlns:a16="http://schemas.microsoft.com/office/drawing/2014/main" id="{4E02A729-1347-4491-8778-B70DBE360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3043" y="12813925"/>
          <a:ext cx="768258" cy="1440000"/>
        </a:xfrm>
        <a:prstGeom prst="rect">
          <a:avLst/>
        </a:prstGeom>
      </xdr:spPr>
    </xdr:pic>
    <xdr:clientData/>
  </xdr:oneCellAnchor>
  <xdr:oneCellAnchor>
    <xdr:from>
      <xdr:col>0</xdr:col>
      <xdr:colOff>1129693</xdr:colOff>
      <xdr:row>26</xdr:row>
      <xdr:rowOff>63733</xdr:rowOff>
    </xdr:from>
    <xdr:ext cx="566292" cy="1440000"/>
    <xdr:pic>
      <xdr:nvPicPr>
        <xdr:cNvPr id="23" name="Imagem 22">
          <a:extLst>
            <a:ext uri="{FF2B5EF4-FFF2-40B4-BE49-F238E27FC236}">
              <a16:creationId xmlns:a16="http://schemas.microsoft.com/office/drawing/2014/main" id="{DC751E74-B27E-4ED0-8ADA-6E6515537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29693" y="14429674"/>
          <a:ext cx="566292" cy="1440000"/>
        </a:xfrm>
        <a:prstGeom prst="rect">
          <a:avLst/>
        </a:prstGeom>
      </xdr:spPr>
    </xdr:pic>
    <xdr:clientData/>
  </xdr:oneCellAnchor>
  <xdr:oneCellAnchor>
    <xdr:from>
      <xdr:col>0</xdr:col>
      <xdr:colOff>1066659</xdr:colOff>
      <xdr:row>27</xdr:row>
      <xdr:rowOff>84043</xdr:rowOff>
    </xdr:from>
    <xdr:ext cx="768258" cy="1440000"/>
    <xdr:pic>
      <xdr:nvPicPr>
        <xdr:cNvPr id="25" name="Imagem 24">
          <a:extLst>
            <a:ext uri="{FF2B5EF4-FFF2-40B4-BE49-F238E27FC236}">
              <a16:creationId xmlns:a16="http://schemas.microsoft.com/office/drawing/2014/main" id="{9D55E675-6487-4E69-BE12-0A76744C3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66659" y="16097249"/>
          <a:ext cx="768258" cy="1440000"/>
        </a:xfrm>
        <a:prstGeom prst="rect">
          <a:avLst/>
        </a:prstGeom>
      </xdr:spPr>
    </xdr:pic>
    <xdr:clientData/>
  </xdr:oneCellAnchor>
  <xdr:oneCellAnchor>
    <xdr:from>
      <xdr:col>0</xdr:col>
      <xdr:colOff>817327</xdr:colOff>
      <xdr:row>28</xdr:row>
      <xdr:rowOff>156882</xdr:rowOff>
    </xdr:from>
    <xdr:ext cx="1295400" cy="1323975"/>
    <xdr:pic>
      <xdr:nvPicPr>
        <xdr:cNvPr id="26" name="Imagem 25">
          <a:extLst>
            <a:ext uri="{FF2B5EF4-FFF2-40B4-BE49-F238E27FC236}">
              <a16:creationId xmlns:a16="http://schemas.microsoft.com/office/drawing/2014/main" id="{E0F555C8-7CFD-461B-88CB-F7CCD8477783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17327" y="17817353"/>
          <a:ext cx="1295400" cy="1323975"/>
        </a:xfrm>
        <a:prstGeom prst="rect">
          <a:avLst/>
        </a:prstGeom>
      </xdr:spPr>
    </xdr:pic>
    <xdr:clientData/>
  </xdr:oneCellAnchor>
  <xdr:oneCellAnchor>
    <xdr:from>
      <xdr:col>0</xdr:col>
      <xdr:colOff>867055</xdr:colOff>
      <xdr:row>29</xdr:row>
      <xdr:rowOff>394307</xdr:rowOff>
    </xdr:from>
    <xdr:ext cx="1114425" cy="771525"/>
    <xdr:pic>
      <xdr:nvPicPr>
        <xdr:cNvPr id="27" name="Imagem 26">
          <a:extLst>
            <a:ext uri="{FF2B5EF4-FFF2-40B4-BE49-F238E27FC236}">
              <a16:creationId xmlns:a16="http://schemas.microsoft.com/office/drawing/2014/main" id="{A2D3E6A1-0EA5-472C-8A85-2707331FF9D7}"/>
            </a:ext>
          </a:extLst>
        </xdr:cNvPr>
        <xdr:cNvPicPr/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7055" y="19702042"/>
          <a:ext cx="1114425" cy="771525"/>
        </a:xfrm>
        <a:prstGeom prst="rect">
          <a:avLst/>
        </a:prstGeom>
      </xdr:spPr>
    </xdr:pic>
    <xdr:clientData/>
  </xdr:oneCellAnchor>
  <xdr:twoCellAnchor editAs="oneCell">
    <xdr:from>
      <xdr:col>0</xdr:col>
      <xdr:colOff>179294</xdr:colOff>
      <xdr:row>30</xdr:row>
      <xdr:rowOff>100854</xdr:rowOff>
    </xdr:from>
    <xdr:to>
      <xdr:col>0</xdr:col>
      <xdr:colOff>2699294</xdr:colOff>
      <xdr:row>30</xdr:row>
      <xdr:rowOff>1525157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AC58DD5D-E95E-4AB9-BB88-27DE21671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9294" y="21055854"/>
          <a:ext cx="2520000" cy="1424303"/>
        </a:xfrm>
        <a:prstGeom prst="rect">
          <a:avLst/>
        </a:prstGeom>
      </xdr:spPr>
    </xdr:pic>
    <xdr:clientData/>
  </xdr:twoCellAnchor>
  <xdr:twoCellAnchor editAs="oneCell">
    <xdr:from>
      <xdr:col>0</xdr:col>
      <xdr:colOff>174810</xdr:colOff>
      <xdr:row>31</xdr:row>
      <xdr:rowOff>96372</xdr:rowOff>
    </xdr:from>
    <xdr:to>
      <xdr:col>0</xdr:col>
      <xdr:colOff>2694810</xdr:colOff>
      <xdr:row>31</xdr:row>
      <xdr:rowOff>1520675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D7C1222D-BF5D-40F9-822C-0D43971A6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810" y="22698637"/>
          <a:ext cx="2520000" cy="1424303"/>
        </a:xfrm>
        <a:prstGeom prst="rect">
          <a:avLst/>
        </a:prstGeom>
      </xdr:spPr>
    </xdr:pic>
    <xdr:clientData/>
  </xdr:twoCellAnchor>
  <xdr:twoCellAnchor editAs="oneCell">
    <xdr:from>
      <xdr:col>0</xdr:col>
      <xdr:colOff>1019735</xdr:colOff>
      <xdr:row>32</xdr:row>
      <xdr:rowOff>112058</xdr:rowOff>
    </xdr:from>
    <xdr:to>
      <xdr:col>0</xdr:col>
      <xdr:colOff>1722354</xdr:colOff>
      <xdr:row>34</xdr:row>
      <xdr:rowOff>409058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6473D479-1BD8-4F8F-B569-FFA5931E8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19735" y="24361587"/>
          <a:ext cx="702619" cy="1440000"/>
        </a:xfrm>
        <a:prstGeom prst="rect">
          <a:avLst/>
        </a:prstGeom>
      </xdr:spPr>
    </xdr:pic>
    <xdr:clientData/>
  </xdr:twoCellAnchor>
  <xdr:oneCellAnchor>
    <xdr:from>
      <xdr:col>4</xdr:col>
      <xdr:colOff>34879</xdr:colOff>
      <xdr:row>8</xdr:row>
      <xdr:rowOff>41602</xdr:rowOff>
    </xdr:from>
    <xdr:ext cx="444000" cy="450000"/>
    <xdr:pic>
      <xdr:nvPicPr>
        <xdr:cNvPr id="51" name="Imagem 5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8652A21-9970-42E2-A87C-C0BEF962E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59026" y="248448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7</xdr:col>
      <xdr:colOff>1266265</xdr:colOff>
      <xdr:row>2</xdr:row>
      <xdr:rowOff>1</xdr:rowOff>
    </xdr:from>
    <xdr:to>
      <xdr:col>9</xdr:col>
      <xdr:colOff>294088</xdr:colOff>
      <xdr:row>3</xdr:row>
      <xdr:rowOff>156020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B4EAF8C3-523B-433F-972D-FB06E8CE0E33}"/>
            </a:ext>
          </a:extLst>
        </xdr:cNvPr>
        <xdr:cNvGrpSpPr/>
      </xdr:nvGrpSpPr>
      <xdr:grpSpPr>
        <a:xfrm>
          <a:off x="14567647" y="627530"/>
          <a:ext cx="1560353" cy="469784"/>
          <a:chOff x="3682768" y="3204594"/>
          <a:chExt cx="1560352" cy="469784"/>
        </a:xfrm>
      </xdr:grpSpPr>
      <xdr:sp macro="[0]!Limpar_Botoeiras" textlink="">
        <xdr:nvSpPr>
          <xdr:cNvPr id="53" name="Retângulo: Cantos Diagonais Recortados 52">
            <a:extLst>
              <a:ext uri="{FF2B5EF4-FFF2-40B4-BE49-F238E27FC236}">
                <a16:creationId xmlns:a16="http://schemas.microsoft.com/office/drawing/2014/main" id="{572589D1-4EA2-4FBB-B7EA-4EA5338A7367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Botoeiras">
        <xdr:nvPicPr>
          <xdr:cNvPr id="54" name="Gráfico 3" descr="Borracha">
            <a:extLst>
              <a:ext uri="{FF2B5EF4-FFF2-40B4-BE49-F238E27FC236}">
                <a16:creationId xmlns:a16="http://schemas.microsoft.com/office/drawing/2014/main" id="{ABAD521B-2B6B-463E-ADEF-0ED30E0D8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57290</xdr:colOff>
      <xdr:row>14</xdr:row>
      <xdr:rowOff>332954</xdr:rowOff>
    </xdr:from>
    <xdr:ext cx="444000" cy="450000"/>
    <xdr:pic>
      <xdr:nvPicPr>
        <xdr:cNvPr id="59" name="Imagem 5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41BA3BB-CB6F-4C85-A29C-1E7D71A8D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81437" y="608157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41602</xdr:colOff>
      <xdr:row>20</xdr:row>
      <xdr:rowOff>3502</xdr:rowOff>
    </xdr:from>
    <xdr:ext cx="444000" cy="450000"/>
    <xdr:pic>
      <xdr:nvPicPr>
        <xdr:cNvPr id="60" name="Imagem 5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F9D61AA-06F0-4B00-BDF9-D62AC92D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5749" y="80381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59531</xdr:colOff>
      <xdr:row>23</xdr:row>
      <xdr:rowOff>525696</xdr:rowOff>
    </xdr:from>
    <xdr:ext cx="444000" cy="450000"/>
    <xdr:pic>
      <xdr:nvPicPr>
        <xdr:cNvPr id="61" name="Imagem 6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1177930-DC35-41DF-BC6D-7E124CBC0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83678" y="970331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43843</xdr:colOff>
      <xdr:row>24</xdr:row>
      <xdr:rowOff>678097</xdr:rowOff>
    </xdr:from>
    <xdr:ext cx="444000" cy="450000"/>
    <xdr:pic>
      <xdr:nvPicPr>
        <xdr:cNvPr id="62" name="Imagem 6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7D21ED8-3D1F-4AAE-BB64-6A498EB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7990" y="1150297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39361</xdr:colOff>
      <xdr:row>25</xdr:row>
      <xdr:rowOff>561556</xdr:rowOff>
    </xdr:from>
    <xdr:ext cx="444000" cy="450000"/>
    <xdr:pic>
      <xdr:nvPicPr>
        <xdr:cNvPr id="63" name="Imagem 6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0446F53-5942-47FF-8F34-9338A768D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3508" y="1303370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34878</xdr:colOff>
      <xdr:row>26</xdr:row>
      <xdr:rowOff>545867</xdr:rowOff>
    </xdr:from>
    <xdr:ext cx="444000" cy="450000"/>
    <xdr:pic>
      <xdr:nvPicPr>
        <xdr:cNvPr id="64" name="Imagem 6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9A87E9-E1C8-4ED9-9247-F758E3CF5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59025" y="1466527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41601</xdr:colOff>
      <xdr:row>27</xdr:row>
      <xdr:rowOff>619826</xdr:rowOff>
    </xdr:from>
    <xdr:ext cx="444000" cy="450000"/>
    <xdr:pic>
      <xdr:nvPicPr>
        <xdr:cNvPr id="65" name="Imagem 6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B0A5AEA-28EC-42F0-856B-972406004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5748" y="1638650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48325</xdr:colOff>
      <xdr:row>28</xdr:row>
      <xdr:rowOff>581725</xdr:rowOff>
    </xdr:from>
    <xdr:ext cx="444000" cy="450000"/>
    <xdr:pic>
      <xdr:nvPicPr>
        <xdr:cNvPr id="66" name="Imagem 6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C08F10A-9B16-4F00-8467-C0A83ABBA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2472" y="1799566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43843</xdr:colOff>
      <xdr:row>29</xdr:row>
      <xdr:rowOff>566036</xdr:rowOff>
    </xdr:from>
    <xdr:ext cx="444000" cy="450000"/>
    <xdr:pic>
      <xdr:nvPicPr>
        <xdr:cNvPr id="67" name="Imagem 6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E3826A2-C0BF-4FD9-B0E5-B4D48FF7E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7990" y="1962724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50566</xdr:colOff>
      <xdr:row>30</xdr:row>
      <xdr:rowOff>639995</xdr:rowOff>
    </xdr:from>
    <xdr:ext cx="444000" cy="450000"/>
    <xdr:pic>
      <xdr:nvPicPr>
        <xdr:cNvPr id="68" name="Imagem 6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D6E31F2-EB80-47D9-B064-77A867BAC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4713" y="2134846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23672</xdr:colOff>
      <xdr:row>31</xdr:row>
      <xdr:rowOff>601896</xdr:rowOff>
    </xdr:from>
    <xdr:ext cx="444000" cy="450000"/>
    <xdr:pic>
      <xdr:nvPicPr>
        <xdr:cNvPr id="69" name="Imagem 68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A13F32F-1260-47C7-A057-174E289FF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7819" y="229576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41601</xdr:colOff>
      <xdr:row>33</xdr:row>
      <xdr:rowOff>37120</xdr:rowOff>
    </xdr:from>
    <xdr:ext cx="444000" cy="450000"/>
    <xdr:pic>
      <xdr:nvPicPr>
        <xdr:cNvPr id="70" name="Imagem 6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350DBA7-681C-4E3D-B965-06E2A104F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5748" y="246116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absolute">
    <xdr:from>
      <xdr:col>0</xdr:col>
      <xdr:colOff>1759324</xdr:colOff>
      <xdr:row>0</xdr:row>
      <xdr:rowOff>168088</xdr:rowOff>
    </xdr:from>
    <xdr:to>
      <xdr:col>0</xdr:col>
      <xdr:colOff>2673724</xdr:colOff>
      <xdr:row>3</xdr:row>
      <xdr:rowOff>141194</xdr:rowOff>
    </xdr:to>
    <xdr:pic macro="[0]!volta">
      <xdr:nvPicPr>
        <xdr:cNvPr id="34" name="Gráfico 33" descr="Seta com retorno na horizontal">
          <a:extLst>
            <a:ext uri="{FF2B5EF4-FFF2-40B4-BE49-F238E27FC236}">
              <a16:creationId xmlns:a16="http://schemas.microsoft.com/office/drawing/2014/main" id="{8E21C270-3A37-426D-A6A4-D11C2F666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759324" y="1680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1047750</xdr:colOff>
      <xdr:row>0</xdr:row>
      <xdr:rowOff>251432</xdr:rowOff>
    </xdr:from>
    <xdr:to>
      <xdr:col>3</xdr:col>
      <xdr:colOff>1962150</xdr:colOff>
      <xdr:row>3</xdr:row>
      <xdr:rowOff>224538</xdr:rowOff>
    </xdr:to>
    <xdr:pic macro="[0]!ger">
      <xdr:nvPicPr>
        <xdr:cNvPr id="35" name="Gráfico 34" descr="Seta com retorno na horizontal">
          <a:extLst>
            <a:ext uri="{FF2B5EF4-FFF2-40B4-BE49-F238E27FC236}">
              <a16:creationId xmlns:a16="http://schemas.microsoft.com/office/drawing/2014/main" id="{EC857924-CE74-4987-A00A-328B00E0F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10800000">
          <a:off x="7760074" y="25143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474708</xdr:colOff>
      <xdr:row>0</xdr:row>
      <xdr:rowOff>179994</xdr:rowOff>
    </xdr:from>
    <xdr:to>
      <xdr:col>2</xdr:col>
      <xdr:colOff>1386727</xdr:colOff>
      <xdr:row>3</xdr:row>
      <xdr:rowOff>153100</xdr:rowOff>
    </xdr:to>
    <xdr:pic macro="[0]!prox">
      <xdr:nvPicPr>
        <xdr:cNvPr id="36" name="Gráfico 35" descr="Voltar DPE">
          <a:extLst>
            <a:ext uri="{FF2B5EF4-FFF2-40B4-BE49-F238E27FC236}">
              <a16:creationId xmlns:a16="http://schemas.microsoft.com/office/drawing/2014/main" id="{C9A32E4F-5F86-4FD3-9F92-787059473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5752679" y="179994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769005</xdr:colOff>
      <xdr:row>0</xdr:row>
      <xdr:rowOff>168088</xdr:rowOff>
    </xdr:from>
    <xdr:to>
      <xdr:col>1</xdr:col>
      <xdr:colOff>1678642</xdr:colOff>
      <xdr:row>3</xdr:row>
      <xdr:rowOff>141194</xdr:rowOff>
    </xdr:to>
    <xdr:pic macro="[0]!ant">
      <xdr:nvPicPr>
        <xdr:cNvPr id="37" name="Gráfico 36" descr="Voltar">
          <a:extLst>
            <a:ext uri="{FF2B5EF4-FFF2-40B4-BE49-F238E27FC236}">
              <a16:creationId xmlns:a16="http://schemas.microsoft.com/office/drawing/2014/main" id="{A3E161FE-2393-49B3-99C1-78F843C6A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3592887" y="168088"/>
          <a:ext cx="909637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86846</xdr:colOff>
      <xdr:row>1</xdr:row>
      <xdr:rowOff>210671</xdr:rowOff>
    </xdr:from>
    <xdr:to>
      <xdr:col>7</xdr:col>
      <xdr:colOff>442566</xdr:colOff>
      <xdr:row>3</xdr:row>
      <xdr:rowOff>185155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544611" y="457200"/>
          <a:ext cx="1554749" cy="467543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907676</xdr:colOff>
      <xdr:row>0</xdr:row>
      <xdr:rowOff>156882</xdr:rowOff>
    </xdr:from>
    <xdr:to>
      <xdr:col>0</xdr:col>
      <xdr:colOff>1822076</xdr:colOff>
      <xdr:row>4</xdr:row>
      <xdr:rowOff>102533</xdr:rowOff>
    </xdr:to>
    <xdr:pic macro="[0]!volta">
      <xdr:nvPicPr>
        <xdr:cNvPr id="19" name="Gráfico 18" descr="Seta com retorno na horizontal">
          <a:extLst>
            <a:ext uri="{FF2B5EF4-FFF2-40B4-BE49-F238E27FC236}">
              <a16:creationId xmlns:a16="http://schemas.microsoft.com/office/drawing/2014/main" id="{E473AAE3-67F4-49AE-9D28-B653114A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676" y="156882"/>
          <a:ext cx="914400" cy="909357"/>
        </a:xfrm>
        <a:prstGeom prst="rect">
          <a:avLst/>
        </a:prstGeom>
      </xdr:spPr>
    </xdr:pic>
    <xdr:clientData/>
  </xdr:twoCellAnchor>
  <xdr:twoCellAnchor editAs="absolute">
    <xdr:from>
      <xdr:col>2</xdr:col>
      <xdr:colOff>1348627</xdr:colOff>
      <xdr:row>0</xdr:row>
      <xdr:rowOff>240226</xdr:rowOff>
    </xdr:from>
    <xdr:to>
      <xdr:col>2</xdr:col>
      <xdr:colOff>2263027</xdr:colOff>
      <xdr:row>4</xdr:row>
      <xdr:rowOff>184757</xdr:rowOff>
    </xdr:to>
    <xdr:pic macro="[0]!ger">
      <xdr:nvPicPr>
        <xdr:cNvPr id="20" name="Gráfico 19" descr="Seta com retorno na horizontal">
          <a:extLst>
            <a:ext uri="{FF2B5EF4-FFF2-40B4-BE49-F238E27FC236}">
              <a16:creationId xmlns:a16="http://schemas.microsoft.com/office/drawing/2014/main" id="{3AD7CC73-1383-450E-A8AF-5B0E20740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6906745" y="240226"/>
          <a:ext cx="914400" cy="908237"/>
        </a:xfrm>
        <a:prstGeom prst="rect">
          <a:avLst/>
        </a:prstGeom>
      </xdr:spPr>
    </xdr:pic>
    <xdr:clientData/>
  </xdr:twoCellAnchor>
  <xdr:twoCellAnchor editAs="absolute">
    <xdr:from>
      <xdr:col>1</xdr:col>
      <xdr:colOff>567298</xdr:colOff>
      <xdr:row>0</xdr:row>
      <xdr:rowOff>156882</xdr:rowOff>
    </xdr:from>
    <xdr:to>
      <xdr:col>1</xdr:col>
      <xdr:colOff>1474133</xdr:colOff>
      <xdr:row>4</xdr:row>
      <xdr:rowOff>102533</xdr:rowOff>
    </xdr:to>
    <xdr:pic macro="[0]!ant">
      <xdr:nvPicPr>
        <xdr:cNvPr id="22" name="Gráfico 21" descr="Voltar">
          <a:extLst>
            <a:ext uri="{FF2B5EF4-FFF2-40B4-BE49-F238E27FC236}">
              <a16:creationId xmlns:a16="http://schemas.microsoft.com/office/drawing/2014/main" id="{B4B7641D-8E0B-482D-832B-21D87A1C8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741239" y="156882"/>
          <a:ext cx="906835" cy="90935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0</xdr:row>
      <xdr:rowOff>352425</xdr:rowOff>
    </xdr:from>
    <xdr:to>
      <xdr:col>6</xdr:col>
      <xdr:colOff>322102</xdr:colOff>
      <xdr:row>2</xdr:row>
      <xdr:rowOff>60209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8042462" y="352425"/>
          <a:ext cx="1546905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638175</xdr:colOff>
      <xdr:row>0</xdr:row>
      <xdr:rowOff>114300</xdr:rowOff>
    </xdr:from>
    <xdr:to>
      <xdr:col>0</xdr:col>
      <xdr:colOff>1552575</xdr:colOff>
      <xdr:row>2</xdr:row>
      <xdr:rowOff>266700</xdr:rowOff>
    </xdr:to>
    <xdr:pic macro="[0]!volta">
      <xdr:nvPicPr>
        <xdr:cNvPr id="5" name="Gráfico 4" descr="Seta com retorno na horizontal">
          <a:extLst>
            <a:ext uri="{FF2B5EF4-FFF2-40B4-BE49-F238E27FC236}">
              <a16:creationId xmlns:a16="http://schemas.microsoft.com/office/drawing/2014/main" id="{3BE01332-EC75-4DB3-8D4C-B8CC6EDE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8175" y="11430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2145505</xdr:colOff>
      <xdr:row>0</xdr:row>
      <xdr:rowOff>126206</xdr:rowOff>
    </xdr:from>
    <xdr:to>
      <xdr:col>1</xdr:col>
      <xdr:colOff>3057524</xdr:colOff>
      <xdr:row>2</xdr:row>
      <xdr:rowOff>278606</xdr:rowOff>
    </xdr:to>
    <xdr:pic macro="[0]!prox">
      <xdr:nvPicPr>
        <xdr:cNvPr id="7" name="Gráfico 6" descr="Voltar DPE">
          <a:extLst>
            <a:ext uri="{FF2B5EF4-FFF2-40B4-BE49-F238E27FC236}">
              <a16:creationId xmlns:a16="http://schemas.microsoft.com/office/drawing/2014/main" id="{FC876B60-38A0-4284-925D-EBAA93979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631530" y="126206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2471738</xdr:colOff>
      <xdr:row>0</xdr:row>
      <xdr:rowOff>114300</xdr:rowOff>
    </xdr:from>
    <xdr:to>
      <xdr:col>1</xdr:col>
      <xdr:colOff>895350</xdr:colOff>
      <xdr:row>2</xdr:row>
      <xdr:rowOff>266700</xdr:rowOff>
    </xdr:to>
    <xdr:pic macro="[0]!ant">
      <xdr:nvPicPr>
        <xdr:cNvPr id="8" name="Gráfico 7" descr="Voltar">
          <a:extLst>
            <a:ext uri="{FF2B5EF4-FFF2-40B4-BE49-F238E27FC236}">
              <a16:creationId xmlns:a16="http://schemas.microsoft.com/office/drawing/2014/main" id="{FA276F44-23CB-44C8-BAFE-174F2DD9B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71738" y="114300"/>
          <a:ext cx="909637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18</xdr:col>
      <xdr:colOff>238125</xdr:colOff>
      <xdr:row>10</xdr:row>
      <xdr:rowOff>161925</xdr:rowOff>
    </xdr:from>
    <xdr:to>
      <xdr:col>19</xdr:col>
      <xdr:colOff>542925</xdr:colOff>
      <xdr:row>15</xdr:row>
      <xdr:rowOff>123825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226D70D1-AB42-497A-9949-9D2F2A0BA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10925" y="206692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5" sqref="B5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8" max="8" width="24.7109375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88" t="s">
        <v>77</v>
      </c>
      <c r="B2" s="189"/>
      <c r="I2" s="192"/>
      <c r="J2" s="190" t="s">
        <v>0</v>
      </c>
      <c r="K2" s="76"/>
    </row>
    <row r="3" spans="1:11" ht="18.75" customHeight="1" thickBot="1" x14ac:dyDescent="0.3">
      <c r="A3" s="4" t="s">
        <v>1</v>
      </c>
      <c r="B3" s="5" t="s">
        <v>48</v>
      </c>
      <c r="I3" s="193"/>
      <c r="J3" s="191"/>
    </row>
    <row r="4" spans="1:11" ht="18.75" customHeight="1" x14ac:dyDescent="0.25">
      <c r="A4" s="6" t="s">
        <v>22</v>
      </c>
      <c r="B4" s="5"/>
    </row>
    <row r="5" spans="1:11" ht="18.75" customHeight="1" thickBot="1" x14ac:dyDescent="0.3">
      <c r="A5" s="6" t="s">
        <v>21</v>
      </c>
      <c r="B5" s="5" t="s">
        <v>78</v>
      </c>
    </row>
    <row r="6" spans="1:11" ht="18.75" customHeight="1" thickBot="1" x14ac:dyDescent="0.3">
      <c r="A6" s="6" t="s">
        <v>31</v>
      </c>
      <c r="B6" s="5"/>
      <c r="I6" s="194" t="s">
        <v>3</v>
      </c>
      <c r="J6" s="195"/>
    </row>
    <row r="7" spans="1:11" ht="18.75" customHeight="1" x14ac:dyDescent="0.25">
      <c r="A7" s="6" t="s">
        <v>23</v>
      </c>
      <c r="B7" s="46"/>
      <c r="I7" s="7"/>
      <c r="J7" s="8" t="s">
        <v>4</v>
      </c>
    </row>
    <row r="8" spans="1:11" ht="18.75" customHeight="1" x14ac:dyDescent="0.25">
      <c r="A8" s="6" t="s">
        <v>24</v>
      </c>
      <c r="B8" s="5"/>
      <c r="I8" s="9"/>
      <c r="J8" s="10" t="s">
        <v>6</v>
      </c>
    </row>
    <row r="9" spans="1:11" ht="18.75" customHeight="1" x14ac:dyDescent="0.25">
      <c r="A9" s="6" t="s">
        <v>5</v>
      </c>
      <c r="B9" s="11"/>
      <c r="I9" s="12"/>
      <c r="J9" s="13" t="s">
        <v>7</v>
      </c>
    </row>
    <row r="10" spans="1:11" ht="18.75" customHeight="1" x14ac:dyDescent="0.25">
      <c r="A10" s="14" t="s">
        <v>25</v>
      </c>
      <c r="B10" s="5"/>
      <c r="I10" s="64"/>
      <c r="J10" s="10" t="s">
        <v>8</v>
      </c>
    </row>
    <row r="11" spans="1:11" ht="18.75" customHeight="1" thickBot="1" x14ac:dyDescent="0.3">
      <c r="A11" s="15" t="s">
        <v>2</v>
      </c>
      <c r="B11" s="16"/>
      <c r="C11" s="17"/>
      <c r="I11" s="65"/>
      <c r="J11" s="63" t="s">
        <v>39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J2:J3"/>
    <mergeCell ref="I2:I3"/>
    <mergeCell ref="I6:J6"/>
  </mergeCells>
  <dataValidations count="3">
    <dataValidation type="list" allowBlank="1" showInputMessage="1" showErrorMessage="1" sqref="B4" xr:uid="{5D2EC59C-7169-481A-A132-9C052EEBCF11}">
      <formula1>"Innofill,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63F2822D-CD72-4C98-9191-4984A9A1656E}">
      <formula1>"DVD"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23"/>
      <c r="B1" s="22"/>
      <c r="C1" s="23"/>
    </row>
    <row r="2" spans="1:10" ht="24.95" customHeight="1" x14ac:dyDescent="0.3">
      <c r="A2" s="23"/>
      <c r="B2" s="22"/>
      <c r="C2" s="33"/>
      <c r="J2" s="48" t="s">
        <v>29</v>
      </c>
    </row>
    <row r="3" spans="1:10" ht="24.95" customHeight="1" x14ac:dyDescent="0.3">
      <c r="A3" s="23"/>
      <c r="C3" s="33"/>
    </row>
    <row r="4" spans="1:10" ht="24.95" customHeight="1" thickBot="1" x14ac:dyDescent="0.3">
      <c r="B4" s="22" t="str">
        <f>IF('Informações Gerais'!B6="","",'Informações Gerais'!B6)</f>
        <v/>
      </c>
    </row>
    <row r="5" spans="1:10" ht="50.1" customHeight="1" thickTop="1" thickBot="1" x14ac:dyDescent="0.3">
      <c r="A5" s="196" t="s">
        <v>12</v>
      </c>
      <c r="B5" s="196"/>
      <c r="C5" s="196"/>
      <c r="D5" s="21"/>
    </row>
    <row r="6" spans="1:10" ht="50.1" customHeight="1" thickTop="1" thickBot="1" x14ac:dyDescent="0.3">
      <c r="A6" s="20" t="s">
        <v>11</v>
      </c>
      <c r="B6" s="19" t="s">
        <v>10</v>
      </c>
      <c r="C6" s="19" t="s">
        <v>9</v>
      </c>
    </row>
    <row r="7" spans="1:10" ht="39.950000000000003" customHeight="1" thickTop="1" thickBot="1" x14ac:dyDescent="0.3">
      <c r="A7" s="167"/>
      <c r="B7" s="168"/>
      <c r="C7" s="169"/>
    </row>
    <row r="8" spans="1:10" ht="39.950000000000003" customHeight="1" thickTop="1" thickBot="1" x14ac:dyDescent="0.3">
      <c r="A8" s="167"/>
      <c r="B8" s="168"/>
      <c r="C8" s="169"/>
    </row>
    <row r="9" spans="1:10" ht="39.950000000000003" customHeight="1" thickTop="1" thickBot="1" x14ac:dyDescent="0.3">
      <c r="A9" s="167"/>
      <c r="B9" s="168"/>
      <c r="C9" s="169"/>
    </row>
    <row r="10" spans="1:10" ht="39.950000000000003" customHeight="1" thickTop="1" thickBot="1" x14ac:dyDescent="0.3">
      <c r="A10" s="167"/>
      <c r="B10" s="168"/>
      <c r="C10" s="169"/>
    </row>
    <row r="11" spans="1:10" ht="39.950000000000003" customHeight="1" thickTop="1" thickBot="1" x14ac:dyDescent="0.3">
      <c r="A11" s="167"/>
      <c r="B11" s="168"/>
      <c r="C11" s="169"/>
    </row>
    <row r="12" spans="1:10" ht="39.950000000000003" customHeight="1" thickTop="1" thickBot="1" x14ac:dyDescent="0.3">
      <c r="A12" s="167"/>
      <c r="B12" s="168"/>
      <c r="C12" s="169"/>
    </row>
    <row r="13" spans="1:10" ht="39.950000000000003" customHeight="1" thickTop="1" thickBot="1" x14ac:dyDescent="0.3">
      <c r="A13" s="167"/>
      <c r="B13" s="168"/>
      <c r="C13" s="169"/>
    </row>
    <row r="14" spans="1:10" ht="39.950000000000003" customHeight="1" thickTop="1" thickBot="1" x14ac:dyDescent="0.3">
      <c r="A14" s="167"/>
      <c r="B14" s="168"/>
      <c r="C14" s="169"/>
    </row>
    <row r="15" spans="1:10" ht="39.950000000000003" customHeight="1" thickTop="1" thickBot="1" x14ac:dyDescent="0.3">
      <c r="A15" s="167"/>
      <c r="B15" s="168"/>
      <c r="C15" s="169"/>
    </row>
    <row r="16" spans="1:10" ht="39.950000000000003" customHeight="1" thickTop="1" thickBot="1" x14ac:dyDescent="0.3">
      <c r="A16" s="167"/>
      <c r="B16" s="168"/>
      <c r="C16" s="169"/>
    </row>
    <row r="17" spans="1:3" ht="39.950000000000003" customHeight="1" thickTop="1" thickBot="1" x14ac:dyDescent="0.3">
      <c r="A17" s="167"/>
      <c r="B17" s="168"/>
      <c r="C17" s="169"/>
    </row>
    <row r="18" spans="1:3" ht="39.950000000000003" customHeight="1" thickTop="1" thickBot="1" x14ac:dyDescent="0.3">
      <c r="A18" s="167"/>
      <c r="B18" s="168"/>
      <c r="C18" s="169"/>
    </row>
    <row r="19" spans="1:3" ht="39.950000000000003" customHeight="1" thickTop="1" thickBot="1" x14ac:dyDescent="0.3">
      <c r="A19" s="167"/>
      <c r="B19" s="168"/>
      <c r="C19" s="169"/>
    </row>
    <row r="20" spans="1:3" ht="39.950000000000003" customHeight="1" thickTop="1" thickBot="1" x14ac:dyDescent="0.3">
      <c r="A20" s="167"/>
      <c r="B20" s="168"/>
      <c r="C20" s="169"/>
    </row>
    <row r="21" spans="1:3" ht="39.950000000000003" customHeight="1" thickTop="1" thickBot="1" x14ac:dyDescent="0.3">
      <c r="A21" s="167"/>
      <c r="B21" s="168"/>
      <c r="C21" s="169"/>
    </row>
    <row r="22" spans="1:3" ht="39.950000000000003" customHeight="1" thickTop="1" thickBot="1" x14ac:dyDescent="0.3">
      <c r="A22" s="167"/>
      <c r="B22" s="168"/>
      <c r="C22" s="169"/>
    </row>
    <row r="23" spans="1:3" ht="39.950000000000003" customHeight="1" thickTop="1" thickBot="1" x14ac:dyDescent="0.3">
      <c r="A23" s="167"/>
      <c r="B23" s="168"/>
      <c r="C23" s="169"/>
    </row>
    <row r="24" spans="1:3" ht="39.950000000000003" customHeight="1" thickTop="1" thickBot="1" x14ac:dyDescent="0.3">
      <c r="A24" s="167"/>
      <c r="B24" s="168"/>
      <c r="C24" s="169"/>
    </row>
    <row r="25" spans="1:3" ht="39.950000000000003" customHeight="1" thickTop="1" thickBot="1" x14ac:dyDescent="0.3">
      <c r="A25" s="167"/>
      <c r="B25" s="168"/>
      <c r="C25" s="169"/>
    </row>
    <row r="26" spans="1:3" ht="39.950000000000003" customHeight="1" thickTop="1" thickBot="1" x14ac:dyDescent="0.3">
      <c r="A26" s="167"/>
      <c r="B26" s="168"/>
      <c r="C26" s="169"/>
    </row>
    <row r="27" spans="1:3" ht="39.950000000000003" customHeight="1" thickTop="1" thickBot="1" x14ac:dyDescent="0.3">
      <c r="A27" s="167"/>
      <c r="B27" s="168"/>
      <c r="C27" s="169"/>
    </row>
    <row r="28" spans="1:3" ht="39.950000000000003" customHeight="1" thickTop="1" thickBot="1" x14ac:dyDescent="0.3">
      <c r="A28" s="167"/>
      <c r="B28" s="168"/>
      <c r="C28" s="169"/>
    </row>
    <row r="29" spans="1:3" ht="39.950000000000003" customHeight="1" thickTop="1" thickBot="1" x14ac:dyDescent="0.3">
      <c r="A29" s="167"/>
      <c r="B29" s="168"/>
      <c r="C29" s="169"/>
    </row>
    <row r="30" spans="1:3" ht="39.950000000000003" customHeight="1" thickTop="1" thickBot="1" x14ac:dyDescent="0.3">
      <c r="A30" s="167"/>
      <c r="B30" s="168"/>
      <c r="C30" s="169"/>
    </row>
    <row r="31" spans="1:3" ht="39.950000000000003" customHeight="1" thickTop="1" thickBot="1" x14ac:dyDescent="0.3">
      <c r="A31" s="167"/>
      <c r="B31" s="168"/>
      <c r="C31" s="169"/>
    </row>
    <row r="32" spans="1:3" ht="39.950000000000003" customHeight="1" thickTop="1" thickBot="1" x14ac:dyDescent="0.3">
      <c r="A32" s="167"/>
      <c r="B32" s="168"/>
      <c r="C32" s="169"/>
    </row>
    <row r="33" spans="1:3" ht="39.950000000000003" customHeight="1" thickTop="1" thickBot="1" x14ac:dyDescent="0.3">
      <c r="A33" s="167"/>
      <c r="B33" s="168"/>
      <c r="C33" s="169"/>
    </row>
    <row r="34" spans="1:3" ht="39.950000000000003" customHeight="1" thickTop="1" thickBot="1" x14ac:dyDescent="0.3">
      <c r="A34" s="167"/>
      <c r="B34" s="168"/>
      <c r="C34" s="169"/>
    </row>
    <row r="35" spans="1:3" ht="39.950000000000003" customHeight="1" thickTop="1" thickBot="1" x14ac:dyDescent="0.3">
      <c r="A35" s="167"/>
      <c r="B35" s="168"/>
      <c r="C35" s="169"/>
    </row>
    <row r="36" spans="1:3" ht="39.950000000000003" customHeight="1" thickTop="1" thickBot="1" x14ac:dyDescent="0.3">
      <c r="A36" s="167"/>
      <c r="B36" s="168"/>
      <c r="C36" s="169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3"/>
  <sheetViews>
    <sheetView showGridLines="0" zoomScale="80" zoomScaleNormal="80" workbookViewId="0">
      <pane ySplit="6" topLeftCell="A20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2.42578125" customWidth="1"/>
    <col min="2" max="2" width="53.42578125" customWidth="1"/>
    <col min="3" max="3" width="32.85546875" customWidth="1"/>
    <col min="4" max="4" width="34.28515625" customWidth="1"/>
    <col min="6" max="6" width="39" bestFit="1" customWidth="1"/>
  </cols>
  <sheetData>
    <row r="1" spans="1:13" ht="24.95" customHeight="1" x14ac:dyDescent="0.3">
      <c r="A1" s="23"/>
      <c r="B1" s="22"/>
      <c r="C1" s="23"/>
    </row>
    <row r="2" spans="1:13" ht="24.95" customHeight="1" x14ac:dyDescent="0.3">
      <c r="A2" s="23"/>
      <c r="B2" s="22"/>
      <c r="C2" s="33"/>
    </row>
    <row r="3" spans="1:13" ht="24.95" customHeight="1" x14ac:dyDescent="0.3">
      <c r="A3" s="23"/>
      <c r="D3" s="33"/>
    </row>
    <row r="4" spans="1:13" ht="24.95" customHeight="1" thickBot="1" x14ac:dyDescent="0.3">
      <c r="B4" s="22"/>
      <c r="C4" s="22"/>
    </row>
    <row r="5" spans="1:13" ht="20.100000000000001" customHeight="1" thickTop="1" thickBot="1" x14ac:dyDescent="0.3">
      <c r="A5" s="197" t="s">
        <v>13</v>
      </c>
      <c r="B5" s="201" t="s">
        <v>64</v>
      </c>
      <c r="C5" s="202"/>
      <c r="D5" s="199" t="s">
        <v>265</v>
      </c>
      <c r="E5" s="200"/>
      <c r="F5" s="32"/>
    </row>
    <row r="6" spans="1:13" ht="20.100000000000001" customHeight="1" thickTop="1" thickBot="1" x14ac:dyDescent="0.3">
      <c r="A6" s="198"/>
      <c r="B6" s="203"/>
      <c r="C6" s="204"/>
      <c r="D6" s="199"/>
      <c r="E6" s="200"/>
      <c r="F6" s="31"/>
    </row>
    <row r="7" spans="1:13" ht="120" customHeight="1" thickTop="1" thickBot="1" x14ac:dyDescent="0.3">
      <c r="A7" s="81" t="s">
        <v>50</v>
      </c>
      <c r="B7" s="59" t="s">
        <v>51</v>
      </c>
      <c r="C7" s="132"/>
      <c r="D7" s="26"/>
      <c r="E7" s="30"/>
    </row>
    <row r="8" spans="1:13" ht="120" customHeight="1" thickTop="1" thickBot="1" x14ac:dyDescent="0.3">
      <c r="A8" s="81" t="s">
        <v>52</v>
      </c>
      <c r="B8" s="59" t="s">
        <v>53</v>
      </c>
      <c r="C8" s="26"/>
      <c r="D8" s="26"/>
      <c r="E8" s="30"/>
    </row>
    <row r="9" spans="1:13" ht="120" customHeight="1" thickTop="1" thickBot="1" x14ac:dyDescent="0.3">
      <c r="A9" s="96" t="s">
        <v>204</v>
      </c>
      <c r="B9" s="59" t="s">
        <v>205</v>
      </c>
      <c r="C9" s="26"/>
      <c r="D9" s="29"/>
      <c r="E9" s="30"/>
    </row>
    <row r="10" spans="1:13" ht="120" customHeight="1" thickTop="1" thickBot="1" x14ac:dyDescent="0.3">
      <c r="A10" s="82" t="s">
        <v>54</v>
      </c>
      <c r="B10" s="83" t="s">
        <v>55</v>
      </c>
      <c r="C10" s="26"/>
      <c r="D10" s="29"/>
      <c r="E10" s="25"/>
      <c r="F10" s="24"/>
      <c r="G10" s="24"/>
      <c r="H10" s="24"/>
      <c r="I10" s="24"/>
      <c r="J10" s="24"/>
      <c r="K10" s="24"/>
      <c r="L10" s="24"/>
      <c r="M10" s="24"/>
    </row>
    <row r="11" spans="1:13" ht="150" customHeight="1" thickTop="1" thickBot="1" x14ac:dyDescent="0.3">
      <c r="A11" s="82" t="s">
        <v>206</v>
      </c>
      <c r="B11" s="83" t="s">
        <v>207</v>
      </c>
      <c r="C11" s="26"/>
      <c r="D11" s="29"/>
      <c r="E11" s="25"/>
      <c r="F11" s="24"/>
      <c r="G11" s="24"/>
      <c r="H11" s="24"/>
      <c r="I11" s="24"/>
      <c r="J11" s="24"/>
      <c r="K11" s="24"/>
      <c r="L11" s="24"/>
      <c r="M11" s="24"/>
    </row>
    <row r="12" spans="1:13" ht="150" customHeight="1" thickTop="1" thickBot="1" x14ac:dyDescent="0.3">
      <c r="A12" s="97" t="s">
        <v>208</v>
      </c>
      <c r="B12" s="98" t="s">
        <v>209</v>
      </c>
      <c r="C12" s="26"/>
      <c r="D12" s="28"/>
      <c r="E12" s="27"/>
      <c r="F12" s="24"/>
      <c r="G12" s="24"/>
      <c r="H12" s="24"/>
      <c r="I12" s="24"/>
      <c r="J12" s="24"/>
      <c r="K12" s="24"/>
      <c r="L12" s="24"/>
      <c r="M12" s="24"/>
    </row>
    <row r="13" spans="1:13" ht="120" customHeight="1" thickTop="1" thickBot="1" x14ac:dyDescent="0.3">
      <c r="A13" s="82" t="s">
        <v>210</v>
      </c>
      <c r="B13" s="99" t="s">
        <v>211</v>
      </c>
      <c r="C13" s="26"/>
      <c r="D13" s="26"/>
      <c r="E13" s="25"/>
    </row>
    <row r="14" spans="1:13" ht="120" customHeight="1" thickTop="1" thickBot="1" x14ac:dyDescent="0.3">
      <c r="A14" s="82" t="s">
        <v>56</v>
      </c>
      <c r="B14" s="205" t="s">
        <v>69</v>
      </c>
      <c r="C14" s="206"/>
      <c r="D14" s="26"/>
      <c r="E14" s="25"/>
    </row>
    <row r="15" spans="1:13" ht="120" customHeight="1" thickTop="1" thickBot="1" x14ac:dyDescent="0.3">
      <c r="A15" s="82" t="s">
        <v>57</v>
      </c>
      <c r="B15" s="205" t="s">
        <v>70</v>
      </c>
      <c r="C15" s="206"/>
      <c r="D15" s="26"/>
      <c r="E15" s="25"/>
    </row>
    <row r="16" spans="1:13" ht="120" customHeight="1" thickTop="1" thickBot="1" x14ac:dyDescent="0.3">
      <c r="A16" s="82" t="s">
        <v>58</v>
      </c>
      <c r="B16" s="205" t="s">
        <v>71</v>
      </c>
      <c r="C16" s="206"/>
      <c r="D16" s="26"/>
      <c r="E16" s="25"/>
    </row>
    <row r="17" spans="1:6" ht="120" customHeight="1" thickTop="1" thickBot="1" x14ac:dyDescent="0.3">
      <c r="A17" s="82" t="s">
        <v>59</v>
      </c>
      <c r="B17" s="205" t="s">
        <v>72</v>
      </c>
      <c r="C17" s="206"/>
      <c r="D17" s="26"/>
      <c r="E17" s="25"/>
    </row>
    <row r="18" spans="1:6" ht="120" customHeight="1" thickTop="1" thickBot="1" x14ac:dyDescent="0.3">
      <c r="A18" s="82" t="s">
        <v>249</v>
      </c>
      <c r="B18" s="205" t="s">
        <v>250</v>
      </c>
      <c r="C18" s="206"/>
      <c r="D18" s="26"/>
      <c r="E18" s="25"/>
    </row>
    <row r="19" spans="1:6" ht="120" customHeight="1" thickTop="1" thickBot="1" x14ac:dyDescent="0.3">
      <c r="A19" s="82" t="s">
        <v>212</v>
      </c>
      <c r="B19" s="99" t="s">
        <v>213</v>
      </c>
      <c r="C19" s="26"/>
      <c r="D19" s="26"/>
      <c r="E19" s="25"/>
      <c r="F19" s="52"/>
    </row>
    <row r="20" spans="1:6" ht="120" customHeight="1" thickTop="1" thickBot="1" x14ac:dyDescent="0.3">
      <c r="A20" s="82" t="s">
        <v>214</v>
      </c>
      <c r="B20" s="99" t="s">
        <v>215</v>
      </c>
      <c r="C20" s="26"/>
      <c r="D20" s="26"/>
      <c r="E20" s="25"/>
      <c r="F20" s="52"/>
    </row>
    <row r="21" spans="1:6" ht="120" customHeight="1" thickTop="1" thickBot="1" x14ac:dyDescent="0.3">
      <c r="A21" s="82" t="s">
        <v>216</v>
      </c>
      <c r="B21" s="99" t="s">
        <v>217</v>
      </c>
      <c r="C21" s="26"/>
      <c r="D21" s="26"/>
      <c r="E21" s="25"/>
      <c r="F21" s="52"/>
    </row>
    <row r="22" spans="1:6" ht="120" customHeight="1" thickTop="1" thickBot="1" x14ac:dyDescent="0.3">
      <c r="A22" s="82" t="s">
        <v>218</v>
      </c>
      <c r="B22" s="99" t="s">
        <v>219</v>
      </c>
      <c r="C22" s="26"/>
      <c r="D22" s="26"/>
      <c r="E22" s="25"/>
    </row>
    <row r="23" spans="1:6" ht="99.95" customHeight="1" thickTop="1" x14ac:dyDescent="0.25"/>
    <row r="24" spans="1:6" ht="99.95" customHeight="1" x14ac:dyDescent="0.25"/>
    <row r="25" spans="1:6" ht="99.95" customHeight="1" x14ac:dyDescent="0.25"/>
    <row r="26" spans="1:6" ht="99.95" customHeight="1" x14ac:dyDescent="0.25"/>
    <row r="27" spans="1:6" ht="99.95" customHeight="1" x14ac:dyDescent="0.25"/>
    <row r="28" spans="1:6" ht="99.95" customHeight="1" x14ac:dyDescent="0.25"/>
    <row r="29" spans="1:6" ht="99.95" customHeight="1" x14ac:dyDescent="0.25"/>
    <row r="30" spans="1:6" ht="99.95" customHeight="1" x14ac:dyDescent="0.25"/>
    <row r="31" spans="1:6" ht="99.95" customHeight="1" x14ac:dyDescent="0.25"/>
    <row r="51" spans="1:15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</row>
    <row r="52" spans="1:15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</row>
    <row r="53" spans="1:15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</row>
    <row r="54" spans="1:15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</row>
    <row r="55" spans="1:15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</row>
    <row r="56" spans="1:15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</row>
    <row r="57" spans="1:15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</row>
    <row r="58" spans="1:15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</row>
    <row r="59" spans="1:15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</row>
    <row r="60" spans="1:1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</row>
    <row r="61" spans="1:1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1:1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1:1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1:15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1:15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</sheetData>
  <sheetProtection sheet="1" objects="1" scenarios="1"/>
  <protectedRanges>
    <protectedRange sqref="C1:D2 C7:D70" name="Intervalo2"/>
  </protectedRanges>
  <mergeCells count="9">
    <mergeCell ref="A5:A6"/>
    <mergeCell ref="D5:D6"/>
    <mergeCell ref="E5:E6"/>
    <mergeCell ref="B5:C6"/>
    <mergeCell ref="B18:C18"/>
    <mergeCell ref="B17:C17"/>
    <mergeCell ref="B16:C16"/>
    <mergeCell ref="B15:C15"/>
    <mergeCell ref="B14:C1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100"/>
  <sheetViews>
    <sheetView showGridLines="0" zoomScale="80" zoomScaleNormal="80" workbookViewId="0">
      <pane ySplit="6" topLeftCell="A18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1.85546875" style="86" customWidth="1"/>
    <col min="2" max="2" width="47.7109375" customWidth="1"/>
    <col min="3" max="3" width="40.7109375" customWidth="1"/>
    <col min="4" max="4" width="30.7109375" customWidth="1"/>
    <col min="5" max="6" width="8.7109375" customWidth="1"/>
    <col min="7" max="7" width="28" customWidth="1"/>
    <col min="8" max="8" width="40.85546875" customWidth="1"/>
  </cols>
  <sheetData>
    <row r="1" spans="1:13" ht="24.95" customHeight="1" x14ac:dyDescent="0.3">
      <c r="A1" s="23"/>
      <c r="B1" s="22"/>
      <c r="C1" s="23"/>
    </row>
    <row r="2" spans="1:13" ht="24.95" customHeight="1" x14ac:dyDescent="0.3">
      <c r="A2" s="23"/>
      <c r="B2" s="22"/>
      <c r="C2" s="33"/>
    </row>
    <row r="3" spans="1:13" ht="24.95" customHeight="1" x14ac:dyDescent="0.3">
      <c r="A3" s="23"/>
      <c r="D3" s="33"/>
    </row>
    <row r="4" spans="1:13" ht="24.95" customHeight="1" thickBot="1" x14ac:dyDescent="0.3">
      <c r="A4"/>
      <c r="B4" s="22" t="str">
        <f>IF('Informações Gerais'!B6="","",'Informações Gerais'!B6)</f>
        <v/>
      </c>
      <c r="C4" s="22"/>
    </row>
    <row r="5" spans="1:13" ht="20.100000000000001" customHeight="1" thickTop="1" thickBot="1" x14ac:dyDescent="0.3">
      <c r="A5" s="207" t="s">
        <v>13</v>
      </c>
      <c r="B5" s="210" t="s">
        <v>64</v>
      </c>
      <c r="C5" s="211"/>
      <c r="D5" s="209" t="s">
        <v>265</v>
      </c>
      <c r="E5" s="200"/>
    </row>
    <row r="6" spans="1:13" ht="20.100000000000001" customHeight="1" thickTop="1" thickBot="1" x14ac:dyDescent="0.3">
      <c r="A6" s="208"/>
      <c r="B6" s="210"/>
      <c r="C6" s="211"/>
      <c r="D6" s="209"/>
      <c r="E6" s="200"/>
    </row>
    <row r="7" spans="1:13" ht="120" customHeight="1" thickTop="1" thickBot="1" x14ac:dyDescent="0.3">
      <c r="A7" s="81" t="s">
        <v>65</v>
      </c>
      <c r="B7" s="59" t="s">
        <v>68</v>
      </c>
      <c r="C7" s="26"/>
      <c r="D7" s="26"/>
      <c r="E7" s="30"/>
      <c r="G7" s="103"/>
      <c r="H7" s="103"/>
    </row>
    <row r="8" spans="1:13" ht="120" customHeight="1" thickTop="1" thickBot="1" x14ac:dyDescent="0.3">
      <c r="A8" s="81" t="s">
        <v>220</v>
      </c>
      <c r="B8" s="59" t="s">
        <v>221</v>
      </c>
      <c r="C8" s="26"/>
      <c r="D8" s="26"/>
      <c r="E8" s="30"/>
      <c r="G8" s="104"/>
      <c r="H8" s="104"/>
    </row>
    <row r="9" spans="1:13" ht="120" customHeight="1" thickTop="1" thickBot="1" x14ac:dyDescent="0.3">
      <c r="A9" s="81" t="s">
        <v>222</v>
      </c>
      <c r="B9" s="59" t="s">
        <v>223</v>
      </c>
      <c r="C9" s="26"/>
      <c r="D9" s="26"/>
      <c r="E9" s="30"/>
    </row>
    <row r="10" spans="1:13" ht="120" customHeight="1" thickTop="1" thickBot="1" x14ac:dyDescent="0.3">
      <c r="A10" s="81" t="s">
        <v>224</v>
      </c>
      <c r="B10" s="59" t="s">
        <v>225</v>
      </c>
      <c r="C10" s="26"/>
      <c r="D10" s="29"/>
      <c r="E10" s="30"/>
    </row>
    <row r="11" spans="1:13" ht="120" customHeight="1" thickTop="1" thickBot="1" x14ac:dyDescent="0.3">
      <c r="A11" s="82" t="s">
        <v>226</v>
      </c>
      <c r="B11" s="83" t="s">
        <v>227</v>
      </c>
      <c r="C11" s="26"/>
      <c r="D11" s="29"/>
      <c r="E11" s="25"/>
      <c r="F11" s="91"/>
      <c r="G11" s="24"/>
      <c r="H11" s="24"/>
      <c r="I11" s="24"/>
    </row>
    <row r="12" spans="1:13" ht="120" customHeight="1" thickTop="1" thickBot="1" x14ac:dyDescent="0.3">
      <c r="A12" s="82" t="s">
        <v>228</v>
      </c>
      <c r="B12" s="83" t="s">
        <v>229</v>
      </c>
      <c r="C12" s="26"/>
      <c r="D12" s="29"/>
      <c r="E12" s="25"/>
      <c r="G12" s="24"/>
      <c r="H12" s="24"/>
      <c r="I12" s="24"/>
      <c r="J12" s="24"/>
      <c r="K12" s="24"/>
      <c r="L12" s="24"/>
      <c r="M12" s="24"/>
    </row>
    <row r="13" spans="1:13" ht="150" customHeight="1" thickTop="1" thickBot="1" x14ac:dyDescent="0.3">
      <c r="A13" s="97" t="s">
        <v>230</v>
      </c>
      <c r="B13" s="98" t="s">
        <v>231</v>
      </c>
      <c r="C13" s="26"/>
      <c r="D13" s="28"/>
      <c r="E13" s="25"/>
      <c r="F13" s="52"/>
      <c r="G13" s="90"/>
      <c r="H13" s="24"/>
      <c r="I13" s="24"/>
      <c r="J13" s="24"/>
      <c r="K13" s="24"/>
      <c r="L13" s="24"/>
      <c r="M13" s="24"/>
    </row>
    <row r="14" spans="1:13" ht="120" customHeight="1" thickTop="1" thickBot="1" x14ac:dyDescent="0.3">
      <c r="A14" s="82" t="s">
        <v>232</v>
      </c>
      <c r="B14" s="99" t="s">
        <v>233</v>
      </c>
      <c r="C14" s="26"/>
      <c r="D14" s="26"/>
      <c r="E14" s="100"/>
      <c r="F14" s="52"/>
      <c r="G14" s="52"/>
      <c r="J14" s="24"/>
      <c r="K14" s="24"/>
      <c r="L14" s="24"/>
      <c r="M14" s="24"/>
    </row>
    <row r="15" spans="1:13" ht="120" customHeight="1" thickTop="1" thickBot="1" x14ac:dyDescent="0.3">
      <c r="A15" s="82" t="s">
        <v>234</v>
      </c>
      <c r="B15" s="99" t="s">
        <v>235</v>
      </c>
      <c r="C15" s="26"/>
      <c r="D15" s="26"/>
      <c r="E15" s="100"/>
      <c r="F15" s="52"/>
      <c r="G15" s="52"/>
      <c r="H15" s="52"/>
    </row>
    <row r="16" spans="1:13" ht="120" customHeight="1" thickTop="1" thickBot="1" x14ac:dyDescent="0.3">
      <c r="A16" s="101" t="s">
        <v>251</v>
      </c>
      <c r="B16" s="102" t="s">
        <v>252</v>
      </c>
      <c r="C16" s="26"/>
      <c r="D16" s="26"/>
      <c r="E16" s="100"/>
      <c r="F16" s="52"/>
      <c r="G16" s="52"/>
      <c r="H16" s="52"/>
    </row>
    <row r="17" spans="1:8" ht="120" customHeight="1" thickTop="1" thickBot="1" x14ac:dyDescent="0.3">
      <c r="A17" s="82" t="s">
        <v>253</v>
      </c>
      <c r="B17" s="99" t="s">
        <v>254</v>
      </c>
      <c r="C17" s="26"/>
      <c r="D17" s="26"/>
      <c r="E17" s="100"/>
      <c r="F17" s="52"/>
      <c r="G17" s="52"/>
      <c r="H17" s="52"/>
    </row>
    <row r="18" spans="1:8" ht="120" customHeight="1" thickTop="1" thickBot="1" x14ac:dyDescent="0.3">
      <c r="A18" s="82" t="s">
        <v>236</v>
      </c>
      <c r="B18" s="99" t="s">
        <v>237</v>
      </c>
      <c r="C18" s="26"/>
      <c r="D18" s="26"/>
      <c r="E18" s="100"/>
      <c r="F18" s="52"/>
      <c r="G18" s="52"/>
      <c r="H18" s="52"/>
    </row>
    <row r="19" spans="1:8" ht="120" customHeight="1" thickTop="1" thickBot="1" x14ac:dyDescent="0.3">
      <c r="A19" s="82" t="s">
        <v>238</v>
      </c>
      <c r="B19" s="99" t="s">
        <v>239</v>
      </c>
      <c r="C19" s="26"/>
      <c r="D19" s="26"/>
      <c r="E19" s="100"/>
      <c r="F19" s="52"/>
      <c r="G19" s="52"/>
      <c r="H19" s="52"/>
    </row>
    <row r="20" spans="1:8" ht="150" customHeight="1" thickTop="1" thickBot="1" x14ac:dyDescent="0.3">
      <c r="A20" s="82" t="s">
        <v>240</v>
      </c>
      <c r="B20" s="99" t="s">
        <v>241</v>
      </c>
      <c r="C20" s="26"/>
      <c r="D20" s="26"/>
      <c r="E20" s="100"/>
      <c r="F20" s="52"/>
      <c r="G20" s="52"/>
      <c r="H20" s="52"/>
    </row>
    <row r="21" spans="1:8" ht="99.95" customHeight="1" thickTop="1" thickBot="1" x14ac:dyDescent="0.3">
      <c r="A21" s="84"/>
      <c r="B21" s="54"/>
      <c r="C21" s="133"/>
      <c r="D21" s="50"/>
      <c r="E21" s="56"/>
      <c r="F21" s="52"/>
      <c r="G21" s="52"/>
      <c r="H21" s="52"/>
    </row>
    <row r="22" spans="1:8" ht="99.95" customHeight="1" thickTop="1" thickBot="1" x14ac:dyDescent="0.3">
      <c r="A22" s="84"/>
      <c r="B22" s="54"/>
      <c r="C22" s="133"/>
      <c r="D22" s="50"/>
      <c r="E22" s="56"/>
      <c r="F22" s="52"/>
      <c r="G22" s="52"/>
    </row>
    <row r="23" spans="1:8" ht="129.94999999999999" customHeight="1" thickTop="1" thickBot="1" x14ac:dyDescent="0.3">
      <c r="A23" s="84"/>
      <c r="B23" s="54"/>
      <c r="C23" s="133"/>
      <c r="D23" s="55"/>
      <c r="E23" s="56"/>
      <c r="F23" s="52"/>
      <c r="G23" s="52"/>
    </row>
    <row r="24" spans="1:8" ht="129.94999999999999" customHeight="1" thickTop="1" thickBot="1" x14ac:dyDescent="0.3">
      <c r="A24" s="84"/>
      <c r="B24" s="54"/>
      <c r="C24" s="133"/>
      <c r="D24" s="55"/>
      <c r="E24" s="51"/>
      <c r="F24" s="52"/>
      <c r="G24" s="52"/>
    </row>
    <row r="25" spans="1:8" ht="129.94999999999999" customHeight="1" thickTop="1" thickBot="1" x14ac:dyDescent="0.3">
      <c r="A25" s="84"/>
      <c r="B25" s="54"/>
      <c r="C25" s="133"/>
      <c r="D25" s="55"/>
      <c r="E25" s="51"/>
      <c r="F25" s="52"/>
      <c r="G25" s="52"/>
    </row>
    <row r="26" spans="1:8" ht="129.94999999999999" customHeight="1" thickTop="1" thickBot="1" x14ac:dyDescent="0.3">
      <c r="A26" s="84"/>
      <c r="B26" s="54"/>
      <c r="C26" s="133"/>
      <c r="D26" s="57"/>
      <c r="E26" s="58"/>
      <c r="F26" s="52"/>
      <c r="G26" s="52"/>
    </row>
    <row r="27" spans="1:8" ht="129.94999999999999" customHeight="1" thickTop="1" thickBot="1" x14ac:dyDescent="0.3">
      <c r="A27" s="84"/>
      <c r="B27" s="54"/>
      <c r="C27" s="133"/>
      <c r="D27" s="50"/>
      <c r="E27" s="56"/>
      <c r="F27" s="52"/>
      <c r="G27" s="52"/>
    </row>
    <row r="28" spans="1:8" ht="129.94999999999999" customHeight="1" thickTop="1" thickBot="1" x14ac:dyDescent="0.3">
      <c r="A28" s="84"/>
      <c r="B28" s="54"/>
      <c r="C28" s="133"/>
      <c r="D28" s="50"/>
      <c r="E28" s="56"/>
      <c r="F28" s="52"/>
      <c r="G28" s="52"/>
    </row>
    <row r="29" spans="1:8" ht="129.94999999999999" customHeight="1" thickTop="1" thickBot="1" x14ac:dyDescent="0.3">
      <c r="A29" s="84"/>
      <c r="B29" s="54"/>
      <c r="C29" s="133"/>
      <c r="D29" s="55"/>
      <c r="E29" s="56"/>
      <c r="F29" s="52"/>
      <c r="G29" s="52"/>
    </row>
    <row r="30" spans="1:8" ht="129.94999999999999" customHeight="1" thickTop="1" thickBot="1" x14ac:dyDescent="0.3">
      <c r="A30" s="84"/>
      <c r="B30" s="62"/>
      <c r="C30" s="134"/>
      <c r="D30" s="55"/>
      <c r="E30" s="51"/>
      <c r="F30" s="52"/>
      <c r="G30" s="52"/>
    </row>
    <row r="31" spans="1:8" ht="129.94999999999999" customHeight="1" thickTop="1" thickBot="1" x14ac:dyDescent="0.3">
      <c r="A31" s="84"/>
      <c r="B31" s="62"/>
      <c r="C31" s="134"/>
      <c r="D31" s="55"/>
      <c r="E31" s="51"/>
      <c r="F31" s="52"/>
      <c r="G31" s="52"/>
    </row>
    <row r="32" spans="1:8" ht="129.94999999999999" customHeight="1" thickTop="1" thickBot="1" x14ac:dyDescent="0.3">
      <c r="A32" s="84"/>
      <c r="B32" s="62"/>
      <c r="C32" s="134"/>
      <c r="D32" s="57"/>
      <c r="E32" s="58"/>
      <c r="F32" s="52"/>
      <c r="G32" s="52"/>
    </row>
    <row r="33" spans="1:15" ht="129.94999999999999" customHeight="1" thickTop="1" thickBot="1" x14ac:dyDescent="0.3">
      <c r="A33" s="84"/>
      <c r="B33" s="62"/>
      <c r="C33" s="134"/>
      <c r="D33" s="50"/>
      <c r="E33" s="56"/>
      <c r="F33" s="52"/>
      <c r="G33" s="52"/>
    </row>
    <row r="34" spans="1:15" ht="129.94999999999999" customHeight="1" thickTop="1" thickBot="1" x14ac:dyDescent="0.3">
      <c r="A34" s="84"/>
      <c r="B34" s="62"/>
      <c r="C34" s="134"/>
      <c r="D34" s="50"/>
      <c r="E34" s="56"/>
      <c r="F34" s="52"/>
      <c r="G34" s="52"/>
    </row>
    <row r="35" spans="1:15" ht="129.94999999999999" customHeight="1" thickTop="1" thickBot="1" x14ac:dyDescent="0.3">
      <c r="A35" s="84"/>
      <c r="B35" s="62"/>
      <c r="C35" s="134"/>
      <c r="D35" s="55"/>
      <c r="E35" s="56"/>
      <c r="F35" s="52"/>
      <c r="G35" s="52"/>
    </row>
    <row r="36" spans="1:15" ht="129.94999999999999" customHeight="1" thickTop="1" thickBot="1" x14ac:dyDescent="0.3">
      <c r="A36" s="84"/>
      <c r="B36" s="54"/>
      <c r="C36" s="133"/>
      <c r="D36" s="55"/>
      <c r="E36" s="51"/>
      <c r="F36" s="52"/>
      <c r="G36" s="52"/>
      <c r="H36" s="52"/>
    </row>
    <row r="37" spans="1:15" ht="129.94999999999999" customHeight="1" thickTop="1" thickBot="1" x14ac:dyDescent="0.3">
      <c r="A37" s="84"/>
      <c r="B37" s="54"/>
      <c r="C37" s="133"/>
      <c r="D37" s="55"/>
      <c r="E37" s="51"/>
      <c r="F37" s="52"/>
      <c r="G37" s="52"/>
      <c r="H37" s="52"/>
    </row>
    <row r="38" spans="1:15" ht="129.94999999999999" customHeight="1" thickTop="1" thickBot="1" x14ac:dyDescent="0.3">
      <c r="A38" s="84"/>
      <c r="B38" s="54"/>
      <c r="C38" s="133"/>
      <c r="D38" s="57"/>
      <c r="E38" s="58"/>
      <c r="F38" s="52"/>
      <c r="G38" s="52"/>
      <c r="H38" s="52"/>
    </row>
    <row r="39" spans="1:15" ht="129.94999999999999" customHeight="1" thickTop="1" thickBot="1" x14ac:dyDescent="0.3">
      <c r="A39" s="84"/>
      <c r="B39" s="54"/>
      <c r="C39" s="133"/>
      <c r="D39" s="50"/>
      <c r="E39" s="56"/>
      <c r="F39" s="52"/>
      <c r="G39" s="52"/>
      <c r="H39" s="52"/>
    </row>
    <row r="40" spans="1:15" ht="129.94999999999999" customHeight="1" thickTop="1" thickBot="1" x14ac:dyDescent="0.3">
      <c r="A40" s="84"/>
      <c r="B40" s="54"/>
      <c r="C40" s="133"/>
      <c r="D40" s="50"/>
      <c r="E40" s="56"/>
      <c r="F40" s="52"/>
      <c r="G40" s="52"/>
      <c r="H40" s="52"/>
    </row>
    <row r="41" spans="1:15" ht="129.94999999999999" customHeight="1" thickTop="1" thickBot="1" x14ac:dyDescent="0.3">
      <c r="A41" s="84"/>
      <c r="B41" s="54"/>
      <c r="C41" s="133"/>
      <c r="D41" s="55"/>
      <c r="E41" s="56"/>
      <c r="F41" s="52"/>
      <c r="G41" s="52"/>
      <c r="H41" s="52"/>
    </row>
    <row r="42" spans="1:15" ht="129.94999999999999" customHeight="1" thickTop="1" thickBot="1" x14ac:dyDescent="0.3">
      <c r="A42" s="84"/>
      <c r="B42" s="54"/>
      <c r="C42" s="133"/>
      <c r="D42" s="55"/>
      <c r="E42" s="51"/>
      <c r="F42" s="52"/>
      <c r="G42" s="52"/>
      <c r="H42" s="52"/>
    </row>
    <row r="43" spans="1:15" ht="129.94999999999999" customHeight="1" thickTop="1" x14ac:dyDescent="0.25">
      <c r="A43" s="85"/>
      <c r="B43" s="52"/>
      <c r="C43" s="52"/>
      <c r="D43" s="52"/>
      <c r="E43" s="52"/>
      <c r="F43" s="52"/>
      <c r="G43" s="52"/>
      <c r="H43" s="52"/>
    </row>
    <row r="44" spans="1:15" ht="129.94999999999999" customHeight="1" x14ac:dyDescent="0.25"/>
    <row r="45" spans="1:15" ht="129.94999999999999" customHeight="1" x14ac:dyDescent="0.25"/>
    <row r="46" spans="1:15" ht="129.94999999999999" customHeight="1" x14ac:dyDescent="0.25"/>
    <row r="47" spans="1:15" ht="129.94999999999999" customHeight="1" x14ac:dyDescent="0.25"/>
    <row r="48" spans="1:15" ht="129.94999999999999" customHeight="1" x14ac:dyDescent="0.25">
      <c r="F48" s="24"/>
      <c r="G48" s="24"/>
      <c r="H48" s="24"/>
      <c r="I48" s="24"/>
      <c r="J48" s="24"/>
      <c r="K48" s="24"/>
      <c r="L48" s="24"/>
      <c r="M48" s="24"/>
      <c r="N48" s="24"/>
      <c r="O48" s="24"/>
    </row>
    <row r="49" spans="6:15" ht="129.94999999999999" customHeight="1" x14ac:dyDescent="0.25">
      <c r="F49" s="24"/>
      <c r="G49" s="24"/>
      <c r="H49" s="24"/>
      <c r="I49" s="24"/>
      <c r="J49" s="24"/>
      <c r="K49" s="24"/>
      <c r="L49" s="24"/>
      <c r="M49" s="24"/>
      <c r="N49" s="24"/>
      <c r="O49" s="24"/>
    </row>
    <row r="50" spans="6:15" ht="129.94999999999999" customHeight="1" x14ac:dyDescent="0.25">
      <c r="F50" s="24"/>
      <c r="G50" s="24"/>
      <c r="H50" s="24"/>
      <c r="I50" s="24"/>
      <c r="J50" s="24"/>
      <c r="K50" s="24"/>
      <c r="L50" s="24"/>
      <c r="M50" s="24"/>
      <c r="N50" s="24"/>
      <c r="O50" s="24"/>
    </row>
    <row r="51" spans="6:15" ht="129.94999999999999" customHeight="1" x14ac:dyDescent="0.25">
      <c r="F51" s="24"/>
      <c r="G51" s="24"/>
      <c r="H51" s="24"/>
      <c r="I51" s="24"/>
      <c r="J51" s="24"/>
      <c r="K51" s="24"/>
      <c r="L51" s="24"/>
      <c r="M51" s="24"/>
      <c r="N51" s="24"/>
      <c r="O51" s="24"/>
    </row>
    <row r="52" spans="6:15" ht="129.94999999999999" customHeight="1" x14ac:dyDescent="0.25">
      <c r="F52" s="24"/>
      <c r="G52" s="24"/>
      <c r="H52" s="24"/>
      <c r="I52" s="24"/>
      <c r="J52" s="24"/>
      <c r="K52" s="24"/>
      <c r="L52" s="24"/>
      <c r="M52" s="24"/>
      <c r="N52" s="24"/>
      <c r="O52" s="24"/>
    </row>
    <row r="53" spans="6:15" x14ac:dyDescent="0.25">
      <c r="F53" s="24"/>
      <c r="G53" s="24"/>
      <c r="H53" s="24"/>
      <c r="I53" s="24"/>
      <c r="J53" s="24"/>
      <c r="K53" s="24"/>
      <c r="L53" s="24"/>
      <c r="M53" s="24"/>
      <c r="N53" s="24"/>
      <c r="O53" s="24"/>
    </row>
    <row r="54" spans="6:15" x14ac:dyDescent="0.25">
      <c r="F54" s="24"/>
      <c r="G54" s="24"/>
      <c r="H54" s="24"/>
      <c r="I54" s="24"/>
      <c r="J54" s="24"/>
      <c r="K54" s="24"/>
      <c r="L54" s="24"/>
      <c r="M54" s="24"/>
      <c r="N54" s="24"/>
      <c r="O54" s="24"/>
    </row>
    <row r="55" spans="6:15" x14ac:dyDescent="0.25">
      <c r="F55" s="24"/>
      <c r="G55" s="24"/>
      <c r="H55" s="24"/>
      <c r="I55" s="24"/>
      <c r="J55" s="24"/>
      <c r="K55" s="24"/>
      <c r="L55" s="24"/>
      <c r="M55" s="24"/>
      <c r="N55" s="24"/>
      <c r="O55" s="24"/>
    </row>
    <row r="56" spans="6:15" x14ac:dyDescent="0.25">
      <c r="F56" s="24"/>
      <c r="G56" s="24"/>
      <c r="H56" s="24"/>
      <c r="I56" s="24"/>
      <c r="J56" s="24"/>
      <c r="K56" s="24"/>
      <c r="L56" s="24"/>
      <c r="M56" s="24"/>
      <c r="N56" s="24"/>
      <c r="O56" s="24"/>
    </row>
    <row r="57" spans="6:15" x14ac:dyDescent="0.25">
      <c r="F57" s="24"/>
      <c r="G57" s="24"/>
      <c r="H57" s="24"/>
      <c r="I57" s="24"/>
      <c r="J57" s="24"/>
      <c r="K57" s="24"/>
      <c r="L57" s="24"/>
      <c r="M57" s="24"/>
      <c r="N57" s="24"/>
      <c r="O57" s="24"/>
    </row>
    <row r="58" spans="6:15" x14ac:dyDescent="0.25">
      <c r="F58" s="24"/>
      <c r="G58" s="24"/>
      <c r="H58" s="24"/>
      <c r="I58" s="24"/>
      <c r="J58" s="24"/>
      <c r="K58" s="24"/>
      <c r="L58" s="24"/>
      <c r="M58" s="24"/>
      <c r="N58" s="24"/>
      <c r="O58" s="24"/>
    </row>
    <row r="59" spans="6:15" x14ac:dyDescent="0.25">
      <c r="F59" s="24"/>
      <c r="G59" s="24"/>
      <c r="H59" s="24"/>
      <c r="I59" s="24"/>
      <c r="J59" s="24"/>
      <c r="K59" s="24"/>
      <c r="L59" s="24"/>
      <c r="M59" s="24"/>
      <c r="N59" s="24"/>
      <c r="O59" s="24"/>
    </row>
    <row r="60" spans="6:15" x14ac:dyDescent="0.25">
      <c r="F60" s="24"/>
      <c r="G60" s="24"/>
      <c r="H60" s="24"/>
      <c r="I60" s="24"/>
      <c r="J60" s="24"/>
      <c r="K60" s="24"/>
      <c r="L60" s="24"/>
      <c r="M60" s="24"/>
      <c r="N60" s="24"/>
      <c r="O60" s="24"/>
    </row>
    <row r="61" spans="6:15" x14ac:dyDescent="0.25"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6:15" x14ac:dyDescent="0.25"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6:15" x14ac:dyDescent="0.25"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6:15" x14ac:dyDescent="0.25"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87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87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87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87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87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87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87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87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87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87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87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87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87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5" x14ac:dyDescent="0.25">
      <c r="A81" s="87"/>
      <c r="B81" s="24"/>
      <c r="C81" s="24"/>
      <c r="D81" s="24"/>
      <c r="E81" s="24"/>
    </row>
    <row r="82" spans="1:5" x14ac:dyDescent="0.25">
      <c r="A82" s="87"/>
      <c r="B82" s="24"/>
      <c r="C82" s="24"/>
      <c r="D82" s="24"/>
      <c r="E82" s="24"/>
    </row>
    <row r="83" spans="1:5" x14ac:dyDescent="0.25">
      <c r="A83" s="87"/>
      <c r="B83" s="24"/>
      <c r="C83" s="24"/>
      <c r="D83" s="24"/>
      <c r="E83" s="24"/>
    </row>
    <row r="84" spans="1:5" x14ac:dyDescent="0.25">
      <c r="A84" s="87"/>
      <c r="B84" s="24"/>
      <c r="C84" s="24"/>
      <c r="D84" s="24"/>
      <c r="E84" s="24"/>
    </row>
    <row r="85" spans="1:5" x14ac:dyDescent="0.25">
      <c r="A85" s="87"/>
      <c r="B85" s="24"/>
      <c r="C85" s="24"/>
      <c r="D85" s="24"/>
      <c r="E85" s="24"/>
    </row>
    <row r="86" spans="1:5" x14ac:dyDescent="0.25">
      <c r="A86" s="87"/>
      <c r="B86" s="24"/>
      <c r="C86" s="24"/>
      <c r="D86" s="24"/>
      <c r="E86" s="24"/>
    </row>
    <row r="87" spans="1:5" x14ac:dyDescent="0.25">
      <c r="A87" s="87"/>
      <c r="B87" s="24"/>
      <c r="C87" s="24"/>
      <c r="D87" s="24"/>
      <c r="E87" s="24"/>
    </row>
    <row r="88" spans="1:5" x14ac:dyDescent="0.25">
      <c r="A88" s="87"/>
      <c r="B88" s="24"/>
      <c r="C88" s="24"/>
      <c r="D88" s="24"/>
      <c r="E88" s="24"/>
    </row>
    <row r="89" spans="1:5" x14ac:dyDescent="0.25">
      <c r="A89" s="87"/>
      <c r="B89" s="24"/>
      <c r="C89" s="24"/>
      <c r="D89" s="24"/>
      <c r="E89" s="24"/>
    </row>
    <row r="90" spans="1:5" x14ac:dyDescent="0.25">
      <c r="A90" s="87"/>
      <c r="B90" s="24"/>
      <c r="C90" s="24"/>
      <c r="D90" s="24"/>
      <c r="E90" s="24"/>
    </row>
    <row r="91" spans="1:5" x14ac:dyDescent="0.25">
      <c r="A91" s="87"/>
      <c r="B91" s="24"/>
      <c r="C91" s="24"/>
      <c r="D91" s="24"/>
      <c r="E91" s="24"/>
    </row>
    <row r="92" spans="1:5" x14ac:dyDescent="0.25">
      <c r="A92" s="87"/>
      <c r="B92" s="24"/>
      <c r="C92" s="24"/>
      <c r="D92" s="24"/>
      <c r="E92" s="24"/>
    </row>
    <row r="93" spans="1:5" x14ac:dyDescent="0.25">
      <c r="A93" s="87"/>
      <c r="B93" s="24"/>
      <c r="C93" s="24"/>
      <c r="D93" s="24"/>
      <c r="E93" s="24"/>
    </row>
    <row r="94" spans="1:5" x14ac:dyDescent="0.25">
      <c r="A94" s="87"/>
      <c r="B94" s="24"/>
      <c r="C94" s="24"/>
      <c r="D94" s="24"/>
      <c r="E94" s="24"/>
    </row>
    <row r="95" spans="1:5" x14ac:dyDescent="0.25">
      <c r="A95" s="87"/>
      <c r="B95" s="24"/>
      <c r="C95" s="24"/>
      <c r="D95" s="24"/>
      <c r="E95" s="24"/>
    </row>
    <row r="96" spans="1:5" x14ac:dyDescent="0.25">
      <c r="A96" s="87"/>
      <c r="B96" s="24"/>
      <c r="C96" s="24"/>
      <c r="D96" s="24"/>
      <c r="E96" s="24"/>
    </row>
    <row r="97" spans="1:5" x14ac:dyDescent="0.25">
      <c r="A97" s="87"/>
      <c r="B97" s="24"/>
      <c r="C97" s="24"/>
      <c r="D97" s="24"/>
      <c r="E97" s="24"/>
    </row>
    <row r="98" spans="1:5" x14ac:dyDescent="0.25">
      <c r="A98" s="87"/>
      <c r="B98" s="24"/>
      <c r="C98" s="24"/>
      <c r="D98" s="24"/>
      <c r="E98" s="24"/>
    </row>
    <row r="99" spans="1:5" x14ac:dyDescent="0.25">
      <c r="A99" s="87"/>
      <c r="B99" s="24"/>
      <c r="C99" s="24"/>
      <c r="D99" s="24"/>
      <c r="E99" s="24"/>
    </row>
    <row r="100" spans="1:5" x14ac:dyDescent="0.25">
      <c r="A100" s="87"/>
      <c r="B100" s="24"/>
      <c r="C100" s="24"/>
      <c r="D100" s="24"/>
      <c r="E100" s="24"/>
    </row>
  </sheetData>
  <sheetProtection sheet="1" objects="1" scenarios="1"/>
  <protectedRanges>
    <protectedRange sqref="C1:D70" name="Intervalo1"/>
  </protectedRanges>
  <mergeCells count="4">
    <mergeCell ref="E5:E6"/>
    <mergeCell ref="A5:A6"/>
    <mergeCell ref="D5:D6"/>
    <mergeCell ref="B5:C6"/>
  </mergeCells>
  <dataValidations count="1">
    <dataValidation type="list" allowBlank="1" showInputMessage="1" showErrorMessage="1" sqref="H8" xr:uid="{0D54EC45-8C82-4F64-A49F-EAF512A67FE4}">
      <formula1>"Standard, Baixo volume"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N23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E7" sqref="E7"/>
    </sheetView>
  </sheetViews>
  <sheetFormatPr defaultRowHeight="15" x14ac:dyDescent="0.25"/>
  <cols>
    <col min="1" max="1" width="29.42578125" customWidth="1"/>
    <col min="2" max="2" width="44.5703125" customWidth="1"/>
    <col min="3" max="3" width="20.7109375" customWidth="1"/>
    <col min="4" max="4" width="45.85546875" customWidth="1"/>
    <col min="5" max="6" width="30.7109375" customWidth="1"/>
    <col min="7" max="7" width="15.140625" customWidth="1"/>
    <col min="8" max="8" width="8.5703125" customWidth="1"/>
    <col min="9" max="9" width="8" customWidth="1"/>
    <col min="10" max="10" width="7" customWidth="1"/>
    <col min="11" max="11" width="11.5703125" customWidth="1"/>
    <col min="12" max="12" width="14.28515625" customWidth="1"/>
    <col min="13" max="13" width="17.85546875" customWidth="1"/>
    <col min="14" max="14" width="16.140625" customWidth="1"/>
    <col min="15" max="16" width="30.7109375" customWidth="1"/>
  </cols>
  <sheetData>
    <row r="1" spans="1:14" ht="24.95" customHeight="1" x14ac:dyDescent="0.3">
      <c r="A1" s="77"/>
      <c r="B1" s="22"/>
      <c r="C1" s="23"/>
      <c r="D1" s="53"/>
    </row>
    <row r="2" spans="1:14" ht="24.95" customHeight="1" x14ac:dyDescent="0.3">
      <c r="A2" s="77"/>
      <c r="B2" s="22"/>
      <c r="C2" s="33"/>
      <c r="D2" s="53"/>
    </row>
    <row r="3" spans="1:14" ht="24.95" customHeight="1" x14ac:dyDescent="0.3">
      <c r="A3" s="78"/>
      <c r="B3" s="22"/>
      <c r="C3" s="33"/>
      <c r="D3" s="53"/>
    </row>
    <row r="4" spans="1:14" ht="24.95" customHeight="1" thickBot="1" x14ac:dyDescent="0.35">
      <c r="B4" s="33"/>
    </row>
    <row r="5" spans="1:14" ht="50.1" customHeight="1" thickTop="1" thickBot="1" x14ac:dyDescent="0.3">
      <c r="A5" s="20" t="s">
        <v>73</v>
      </c>
      <c r="B5" s="92" t="s">
        <v>74</v>
      </c>
      <c r="C5" s="61"/>
      <c r="D5" s="214" t="s">
        <v>76</v>
      </c>
      <c r="E5" s="214"/>
      <c r="F5" s="214"/>
      <c r="H5" s="215"/>
      <c r="I5" s="215"/>
      <c r="J5" s="215"/>
    </row>
    <row r="6" spans="1:14" ht="50.1" customHeight="1" thickTop="1" thickBot="1" x14ac:dyDescent="0.3">
      <c r="A6" s="93" t="s">
        <v>242</v>
      </c>
      <c r="B6" s="94" t="str">
        <f>'Informações Gerais'!B5</f>
        <v>DVD</v>
      </c>
      <c r="D6" s="108" t="s">
        <v>73</v>
      </c>
      <c r="E6" s="105" t="s">
        <v>74</v>
      </c>
      <c r="F6" s="105" t="s">
        <v>75</v>
      </c>
      <c r="H6" s="111"/>
      <c r="I6" s="112"/>
      <c r="J6" s="112"/>
    </row>
    <row r="7" spans="1:14" ht="50.1" customHeight="1" thickTop="1" thickBot="1" x14ac:dyDescent="0.3">
      <c r="A7" s="93" t="s">
        <v>256</v>
      </c>
      <c r="B7" s="94" t="str">
        <f>'Informações Gerais'!B3</f>
        <v>894xxxxx-xxxxxx</v>
      </c>
      <c r="D7" s="109" t="s">
        <v>314</v>
      </c>
      <c r="E7" s="106"/>
      <c r="F7" s="107" t="s">
        <v>263</v>
      </c>
      <c r="H7" s="113"/>
      <c r="I7" s="114"/>
      <c r="J7" s="117"/>
      <c r="K7" s="118"/>
      <c r="L7" s="212" t="s">
        <v>243</v>
      </c>
      <c r="M7" s="212"/>
      <c r="N7" s="213"/>
    </row>
    <row r="8" spans="1:14" ht="50.1" customHeight="1" thickTop="1" thickBot="1" x14ac:dyDescent="0.3">
      <c r="A8" s="93" t="s">
        <v>257</v>
      </c>
      <c r="B8" s="95">
        <f>'Informações Gerais'!B6</f>
        <v>0</v>
      </c>
      <c r="D8" s="110" t="s">
        <v>261</v>
      </c>
      <c r="E8" s="106"/>
      <c r="F8" s="107" t="s">
        <v>263</v>
      </c>
      <c r="H8" s="113"/>
      <c r="I8" s="114"/>
      <c r="J8" s="116"/>
    </row>
    <row r="9" spans="1:14" ht="50.1" customHeight="1" thickTop="1" thickBot="1" x14ac:dyDescent="0.3">
      <c r="A9" s="93" t="s">
        <v>258</v>
      </c>
      <c r="B9" s="95">
        <f>'Informações Gerais'!B8</f>
        <v>0</v>
      </c>
      <c r="D9" s="110" t="s">
        <v>262</v>
      </c>
      <c r="E9" s="106"/>
      <c r="F9" s="107" t="s">
        <v>264</v>
      </c>
      <c r="H9" s="113"/>
      <c r="I9" s="114"/>
      <c r="J9" s="115"/>
    </row>
    <row r="10" spans="1:14" ht="50.1" customHeight="1" thickTop="1" thickBot="1" x14ac:dyDescent="0.3">
      <c r="A10" s="93" t="s">
        <v>259</v>
      </c>
      <c r="B10" s="95">
        <f>'Informações Gerais'!B9</f>
        <v>0</v>
      </c>
      <c r="H10" s="52"/>
      <c r="I10" s="52"/>
      <c r="J10" s="52"/>
    </row>
    <row r="11" spans="1:14" ht="50.1" customHeight="1" thickTop="1" thickBot="1" x14ac:dyDescent="0.3">
      <c r="A11" s="93" t="s">
        <v>260</v>
      </c>
      <c r="B11" s="95">
        <f>'Informações Gerais'!B11</f>
        <v>0</v>
      </c>
      <c r="H11" s="215"/>
      <c r="I11" s="215"/>
      <c r="J11" s="215"/>
    </row>
    <row r="12" spans="1:14" ht="50.1" customHeight="1" thickTop="1" thickBot="1" x14ac:dyDescent="0.3">
      <c r="A12" s="34"/>
      <c r="B12" s="60"/>
      <c r="H12" s="111"/>
      <c r="I12" s="112"/>
      <c r="J12" s="112"/>
    </row>
    <row r="13" spans="1:14" ht="50.1" customHeight="1" thickTop="1" thickBot="1" x14ac:dyDescent="0.3">
      <c r="H13" s="113"/>
      <c r="I13" s="114"/>
      <c r="J13" s="115"/>
    </row>
    <row r="14" spans="1:14" ht="50.1" customHeight="1" thickTop="1" thickBot="1" x14ac:dyDescent="0.3">
      <c r="H14" s="113"/>
      <c r="I14" s="114"/>
      <c r="J14" s="116"/>
    </row>
    <row r="15" spans="1:14" ht="50.1" customHeight="1" thickTop="1" thickBot="1" x14ac:dyDescent="0.3">
      <c r="H15" s="113"/>
      <c r="I15" s="114"/>
      <c r="J15" s="115"/>
    </row>
    <row r="16" spans="1:14" ht="50.1" customHeight="1" thickTop="1" thickBot="1" x14ac:dyDescent="0.3">
      <c r="H16" s="113"/>
      <c r="I16" s="114"/>
      <c r="J16" s="115"/>
    </row>
    <row r="17" spans="8:10" ht="50.1" customHeight="1" thickTop="1" x14ac:dyDescent="0.25">
      <c r="H17" s="52"/>
      <c r="I17" s="52"/>
      <c r="J17" s="52"/>
    </row>
    <row r="18" spans="8:10" ht="50.1" customHeight="1" x14ac:dyDescent="0.25">
      <c r="H18" s="52"/>
      <c r="I18" s="52"/>
      <c r="J18" s="52"/>
    </row>
    <row r="19" spans="8:10" ht="50.1" customHeight="1" x14ac:dyDescent="0.25"/>
    <row r="20" spans="8:10" ht="50.1" customHeight="1" x14ac:dyDescent="0.25"/>
    <row r="21" spans="8:10" ht="50.1" customHeight="1" x14ac:dyDescent="0.25"/>
    <row r="22" spans="8:10" ht="50.1" customHeight="1" x14ac:dyDescent="0.25"/>
    <row r="23" spans="8:10" ht="50.1" customHeight="1" x14ac:dyDescent="0.25"/>
  </sheetData>
  <sheetProtection sheet="1" objects="1" scenarios="1"/>
  <protectedRanges>
    <protectedRange sqref="C1:D2 E7:E9" name="Intervalo1"/>
  </protectedRanges>
  <mergeCells count="4">
    <mergeCell ref="L7:N7"/>
    <mergeCell ref="D5:F5"/>
    <mergeCell ref="H5:J5"/>
    <mergeCell ref="H11:J11"/>
  </mergeCells>
  <phoneticPr fontId="18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P100"/>
  <sheetViews>
    <sheetView showGridLines="0" zoomScale="80" zoomScaleNormal="80" workbookViewId="0">
      <pane ySplit="6" topLeftCell="A15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5.7109375" customWidth="1"/>
    <col min="2" max="2" width="10.85546875" hidden="1" customWidth="1"/>
    <col min="3" max="4" width="40.7109375" customWidth="1"/>
    <col min="5" max="6" width="8.7109375" customWidth="1"/>
    <col min="9" max="11" width="9.140625" customWidth="1"/>
  </cols>
  <sheetData>
    <row r="1" spans="1:16" ht="24.95" customHeight="1" x14ac:dyDescent="0.3">
      <c r="A1" s="23"/>
      <c r="B1" s="23"/>
      <c r="C1" s="22"/>
      <c r="D1" s="23"/>
    </row>
    <row r="2" spans="1:16" ht="24.95" customHeight="1" x14ac:dyDescent="0.3">
      <c r="A2" s="23"/>
      <c r="B2" s="23"/>
      <c r="C2" s="22"/>
      <c r="D2" s="33"/>
    </row>
    <row r="3" spans="1:16" ht="24.95" customHeight="1" x14ac:dyDescent="0.3">
      <c r="A3" s="23"/>
      <c r="B3" s="23"/>
      <c r="D3" s="33"/>
      <c r="L3" s="142"/>
      <c r="M3" s="142"/>
      <c r="N3" s="142"/>
      <c r="O3" s="142"/>
      <c r="P3" s="142"/>
    </row>
    <row r="4" spans="1:16" ht="24.95" customHeight="1" thickBot="1" x14ac:dyDescent="0.3">
      <c r="C4" s="22"/>
      <c r="L4" s="142"/>
      <c r="M4" s="142"/>
      <c r="N4" s="142"/>
      <c r="O4" s="142"/>
      <c r="P4" s="142"/>
    </row>
    <row r="5" spans="1:16" ht="20.100000000000001" customHeight="1" thickTop="1" x14ac:dyDescent="0.25">
      <c r="A5" s="207" t="s">
        <v>13</v>
      </c>
      <c r="B5" s="159"/>
      <c r="C5" s="197" t="s">
        <v>30</v>
      </c>
      <c r="D5" s="217" t="s">
        <v>265</v>
      </c>
      <c r="E5" s="219"/>
      <c r="L5" s="142"/>
      <c r="M5" s="142"/>
      <c r="N5" s="142"/>
      <c r="O5" s="142"/>
      <c r="P5" s="142"/>
    </row>
    <row r="6" spans="1:16" ht="20.100000000000001" customHeight="1" thickBot="1" x14ac:dyDescent="0.3">
      <c r="A6" s="208"/>
      <c r="B6" s="158"/>
      <c r="C6" s="198"/>
      <c r="D6" s="218"/>
      <c r="E6" s="220"/>
    </row>
    <row r="7" spans="1:16" ht="129.94999999999999" customHeight="1" thickTop="1" thickBot="1" x14ac:dyDescent="0.3">
      <c r="A7" s="72" t="s">
        <v>44</v>
      </c>
      <c r="B7" s="72"/>
      <c r="C7" s="49"/>
      <c r="D7" s="26"/>
      <c r="E7" s="30"/>
    </row>
    <row r="8" spans="1:16" ht="129.94999999999999" customHeight="1" thickTop="1" thickBot="1" x14ac:dyDescent="0.3">
      <c r="A8" s="72" t="s">
        <v>45</v>
      </c>
      <c r="B8" s="72"/>
      <c r="C8" s="49"/>
      <c r="D8" s="26"/>
      <c r="E8" s="30"/>
    </row>
    <row r="9" spans="1:16" ht="129.94999999999999" customHeight="1" thickTop="1" thickBot="1" x14ac:dyDescent="0.3">
      <c r="A9" s="72" t="s">
        <v>244</v>
      </c>
      <c r="B9" s="72"/>
      <c r="C9" s="49"/>
      <c r="D9" s="26"/>
      <c r="E9" s="30"/>
    </row>
    <row r="10" spans="1:16" ht="129.94999999999999" customHeight="1" thickTop="1" thickBot="1" x14ac:dyDescent="0.3">
      <c r="A10" s="72" t="s">
        <v>60</v>
      </c>
      <c r="B10" s="72"/>
      <c r="C10" s="49"/>
      <c r="D10" s="26"/>
      <c r="E10" s="30"/>
    </row>
    <row r="11" spans="1:16" ht="129.94999999999999" customHeight="1" thickTop="1" thickBot="1" x14ac:dyDescent="0.3">
      <c r="A11" s="72" t="s">
        <v>61</v>
      </c>
      <c r="B11" s="72"/>
      <c r="C11" s="49"/>
      <c r="D11" s="29"/>
      <c r="E11" s="25"/>
    </row>
    <row r="12" spans="1:16" ht="129.94999999999999" customHeight="1" thickTop="1" thickBot="1" x14ac:dyDescent="0.3">
      <c r="A12" s="72" t="s">
        <v>247</v>
      </c>
      <c r="B12" s="72"/>
      <c r="C12" s="49"/>
      <c r="D12" s="29"/>
      <c r="E12" s="25"/>
    </row>
    <row r="13" spans="1:16" ht="129.94999999999999" customHeight="1" thickTop="1" thickBot="1" x14ac:dyDescent="0.3">
      <c r="A13" s="72" t="s">
        <v>248</v>
      </c>
      <c r="B13" s="72"/>
      <c r="C13" s="49"/>
      <c r="D13" s="29"/>
      <c r="E13" s="25"/>
      <c r="G13" s="24"/>
      <c r="H13" s="24"/>
      <c r="I13" s="24"/>
    </row>
    <row r="14" spans="1:16" ht="129.94999999999999" customHeight="1" thickTop="1" thickBot="1" x14ac:dyDescent="0.3">
      <c r="A14" s="120" t="s">
        <v>245</v>
      </c>
      <c r="B14" s="135"/>
      <c r="C14" s="121" t="s">
        <v>246</v>
      </c>
      <c r="D14" s="29"/>
      <c r="E14" s="30"/>
      <c r="G14" s="52"/>
      <c r="H14" s="52"/>
    </row>
    <row r="15" spans="1:16" ht="129.94999999999999" customHeight="1" thickTop="1" thickBot="1" x14ac:dyDescent="0.3">
      <c r="A15" s="72" t="s">
        <v>62</v>
      </c>
      <c r="B15" s="72"/>
      <c r="C15" s="49"/>
      <c r="D15" s="29"/>
      <c r="E15" s="25"/>
      <c r="G15" s="52"/>
      <c r="H15" s="52"/>
    </row>
    <row r="16" spans="1:16" ht="129.94999999999999" customHeight="1" thickTop="1" thickBot="1" x14ac:dyDescent="0.3">
      <c r="A16" s="72" t="s">
        <v>63</v>
      </c>
      <c r="B16" s="72"/>
      <c r="C16" s="49"/>
      <c r="D16" s="29"/>
      <c r="E16" s="25"/>
      <c r="G16" s="52"/>
      <c r="H16" s="52"/>
    </row>
    <row r="17" spans="1:11" ht="129.94999999999999" customHeight="1" thickTop="1" thickBot="1" x14ac:dyDescent="0.3">
      <c r="A17" s="84"/>
      <c r="B17" s="84"/>
      <c r="C17" s="54"/>
      <c r="D17" s="50"/>
      <c r="E17" s="51"/>
      <c r="F17" s="52"/>
      <c r="G17" s="52"/>
      <c r="H17" s="52"/>
      <c r="I17" s="52"/>
      <c r="J17" s="52"/>
      <c r="K17" s="52"/>
    </row>
    <row r="18" spans="1:11" ht="129.94999999999999" customHeight="1" thickTop="1" thickBot="1" x14ac:dyDescent="0.3">
      <c r="A18" s="84"/>
      <c r="B18" s="84"/>
      <c r="C18" s="54"/>
      <c r="D18" s="57"/>
      <c r="E18" s="51"/>
      <c r="F18" s="52"/>
      <c r="G18" s="52"/>
      <c r="H18" s="52"/>
      <c r="I18" s="52"/>
      <c r="J18" s="52"/>
      <c r="K18" s="52"/>
    </row>
    <row r="19" spans="1:11" ht="129.94999999999999" customHeight="1" thickTop="1" thickBot="1" x14ac:dyDescent="0.3">
      <c r="A19" s="84"/>
      <c r="B19" s="84"/>
      <c r="C19" s="54"/>
      <c r="D19" s="50"/>
      <c r="E19" s="51"/>
      <c r="F19" s="52"/>
      <c r="G19" s="52"/>
      <c r="H19" s="52"/>
      <c r="I19" s="52"/>
      <c r="J19" s="52"/>
      <c r="K19" s="52"/>
    </row>
    <row r="20" spans="1:11" ht="129.94999999999999" customHeight="1" thickTop="1" thickBot="1" x14ac:dyDescent="0.3">
      <c r="A20" s="84"/>
      <c r="B20" s="84"/>
      <c r="C20" s="54"/>
      <c r="D20" s="50"/>
      <c r="E20" s="51"/>
      <c r="F20" s="52"/>
      <c r="G20" s="52"/>
      <c r="H20" s="52"/>
      <c r="I20" s="52"/>
      <c r="J20" s="52"/>
      <c r="K20" s="52"/>
    </row>
    <row r="21" spans="1:11" ht="129.94999999999999" customHeight="1" thickTop="1" thickBot="1" x14ac:dyDescent="0.3">
      <c r="A21" s="84"/>
      <c r="B21" s="84"/>
      <c r="C21" s="54"/>
      <c r="D21" s="50"/>
      <c r="E21" s="51"/>
      <c r="F21" s="52"/>
      <c r="G21" s="52"/>
      <c r="H21" s="52"/>
      <c r="I21" s="52"/>
      <c r="J21" s="52"/>
      <c r="K21" s="52"/>
    </row>
    <row r="22" spans="1:11" ht="129.94999999999999" customHeight="1" thickTop="1" thickBot="1" x14ac:dyDescent="0.3">
      <c r="A22" s="84"/>
      <c r="B22" s="84"/>
      <c r="C22" s="54"/>
      <c r="D22" s="50"/>
      <c r="E22" s="51"/>
      <c r="F22" s="52"/>
      <c r="G22" s="52"/>
      <c r="H22" s="52"/>
      <c r="I22" s="52"/>
      <c r="J22" s="52"/>
      <c r="K22" s="52"/>
    </row>
    <row r="23" spans="1:11" ht="129.94999999999999" customHeight="1" thickTop="1" thickBot="1" x14ac:dyDescent="0.3">
      <c r="A23" s="84"/>
      <c r="B23" s="84"/>
      <c r="C23" s="54"/>
      <c r="D23" s="50"/>
      <c r="E23" s="51"/>
      <c r="F23" s="52"/>
      <c r="G23" s="52"/>
      <c r="H23" s="52"/>
      <c r="I23" s="52"/>
      <c r="J23" s="52"/>
      <c r="K23" s="52"/>
    </row>
    <row r="24" spans="1:11" ht="129.94999999999999" customHeight="1" thickTop="1" thickBot="1" x14ac:dyDescent="0.3">
      <c r="A24" s="84"/>
      <c r="B24" s="84"/>
      <c r="C24" s="54"/>
      <c r="D24" s="50"/>
      <c r="E24" s="58"/>
      <c r="F24" s="52"/>
      <c r="G24" s="52"/>
      <c r="H24" s="52"/>
      <c r="I24" s="52"/>
      <c r="J24" s="52"/>
      <c r="K24" s="52"/>
    </row>
    <row r="25" spans="1:11" ht="129.94999999999999" customHeight="1" thickTop="1" thickBot="1" x14ac:dyDescent="0.3">
      <c r="A25" s="84"/>
      <c r="B25" s="84"/>
      <c r="C25" s="54"/>
      <c r="D25" s="50"/>
      <c r="E25" s="58"/>
      <c r="F25" s="52"/>
      <c r="G25" s="52"/>
      <c r="H25" s="52"/>
      <c r="I25" s="52"/>
      <c r="J25" s="52"/>
      <c r="K25" s="52"/>
    </row>
    <row r="26" spans="1:11" ht="129.94999999999999" customHeight="1" thickTop="1" thickBot="1" x14ac:dyDescent="0.3">
      <c r="A26" s="144"/>
      <c r="B26" s="136"/>
      <c r="C26" s="55"/>
      <c r="D26" s="55"/>
      <c r="E26" s="58"/>
      <c r="F26" s="52"/>
      <c r="G26" s="52"/>
      <c r="H26" s="52"/>
      <c r="I26" s="52"/>
      <c r="J26" s="52"/>
      <c r="K26" s="52"/>
    </row>
    <row r="27" spans="1:11" ht="129.94999999999999" customHeight="1" thickTop="1" thickBot="1" x14ac:dyDescent="0.3">
      <c r="A27" s="144"/>
      <c r="B27" s="136"/>
      <c r="C27" s="55"/>
      <c r="D27" s="55"/>
      <c r="E27" s="58"/>
      <c r="F27" s="52"/>
      <c r="G27" s="52"/>
      <c r="H27" s="52"/>
      <c r="I27" s="52"/>
      <c r="J27" s="52"/>
      <c r="K27" s="52"/>
    </row>
    <row r="28" spans="1:11" ht="129.94999999999999" customHeight="1" thickTop="1" thickBot="1" x14ac:dyDescent="0.3">
      <c r="A28" s="144"/>
      <c r="B28" s="136"/>
      <c r="C28" s="55"/>
      <c r="D28" s="55"/>
      <c r="E28" s="145"/>
      <c r="F28" s="52"/>
      <c r="G28" s="52"/>
      <c r="H28" s="216"/>
      <c r="I28" s="216"/>
      <c r="J28" s="216"/>
      <c r="K28" s="216"/>
    </row>
    <row r="29" spans="1:11" ht="129.94999999999999" customHeight="1" thickTop="1" thickBot="1" x14ac:dyDescent="0.3">
      <c r="A29" s="119"/>
      <c r="B29" s="136"/>
      <c r="C29" s="55"/>
      <c r="D29" s="55"/>
      <c r="E29" s="51"/>
      <c r="F29" s="52"/>
      <c r="G29" s="52"/>
      <c r="H29" s="52"/>
      <c r="I29" s="52"/>
      <c r="J29" s="52"/>
      <c r="K29" s="52"/>
    </row>
    <row r="30" spans="1:11" ht="129.94999999999999" customHeight="1" thickTop="1" thickBot="1" x14ac:dyDescent="0.3">
      <c r="A30" s="119"/>
      <c r="B30" s="136"/>
      <c r="C30" s="55"/>
      <c r="D30" s="55"/>
      <c r="E30" s="51"/>
      <c r="F30" s="52"/>
      <c r="G30" s="52"/>
      <c r="H30" s="52"/>
      <c r="I30" s="52"/>
      <c r="J30" s="52"/>
      <c r="K30" s="52"/>
    </row>
    <row r="31" spans="1:11" ht="129.94999999999999" customHeight="1" thickTop="1" thickBot="1" x14ac:dyDescent="0.3">
      <c r="A31" s="54"/>
      <c r="B31" s="54"/>
      <c r="C31" s="62"/>
      <c r="D31" s="55"/>
      <c r="E31" s="51"/>
      <c r="F31" s="52"/>
      <c r="G31" s="52"/>
      <c r="H31" s="52"/>
      <c r="I31" s="52"/>
    </row>
    <row r="32" spans="1:11" ht="129.94999999999999" customHeight="1" thickTop="1" thickBot="1" x14ac:dyDescent="0.3">
      <c r="A32" s="54"/>
      <c r="B32" s="54"/>
      <c r="C32" s="62"/>
      <c r="D32" s="57"/>
      <c r="E32" s="58"/>
      <c r="F32" s="52"/>
      <c r="G32" s="52"/>
      <c r="H32" s="52"/>
      <c r="I32" s="52"/>
    </row>
    <row r="33" spans="1:15" ht="129.94999999999999" customHeight="1" thickTop="1" thickBot="1" x14ac:dyDescent="0.3">
      <c r="A33" s="54"/>
      <c r="B33" s="54"/>
      <c r="C33" s="62"/>
      <c r="D33" s="50"/>
      <c r="E33" s="56"/>
      <c r="F33" s="52"/>
      <c r="G33" s="52"/>
      <c r="H33" s="52"/>
      <c r="I33" s="52"/>
    </row>
    <row r="34" spans="1:15" ht="129.94999999999999" customHeight="1" thickTop="1" thickBot="1" x14ac:dyDescent="0.3">
      <c r="A34" s="54"/>
      <c r="B34" s="54"/>
      <c r="C34" s="62"/>
      <c r="D34" s="50"/>
      <c r="E34" s="56"/>
      <c r="F34" s="52"/>
      <c r="G34" s="52"/>
      <c r="H34" s="52"/>
      <c r="I34" s="52"/>
    </row>
    <row r="35" spans="1:15" ht="129.94999999999999" customHeight="1" thickTop="1" thickBot="1" x14ac:dyDescent="0.3">
      <c r="A35" s="54"/>
      <c r="B35" s="54"/>
      <c r="C35" s="62"/>
      <c r="D35" s="55"/>
      <c r="E35" s="56"/>
      <c r="F35" s="52"/>
      <c r="G35" s="52"/>
      <c r="H35" s="52"/>
      <c r="I35" s="52"/>
    </row>
    <row r="36" spans="1:15" ht="129.94999999999999" customHeight="1" thickTop="1" thickBot="1" x14ac:dyDescent="0.3">
      <c r="A36" s="54"/>
      <c r="B36" s="54"/>
      <c r="C36" s="54"/>
      <c r="D36" s="55"/>
      <c r="E36" s="51"/>
      <c r="F36" s="52"/>
      <c r="G36" s="52"/>
      <c r="H36" s="52"/>
      <c r="I36" s="52"/>
    </row>
    <row r="37" spans="1:15" ht="129.94999999999999" customHeight="1" thickTop="1" thickBot="1" x14ac:dyDescent="0.3">
      <c r="A37" s="54"/>
      <c r="B37" s="54"/>
      <c r="C37" s="54"/>
      <c r="D37" s="55"/>
      <c r="E37" s="51"/>
      <c r="F37" s="52"/>
      <c r="G37" s="52"/>
      <c r="H37" s="52"/>
      <c r="I37" s="52"/>
    </row>
    <row r="38" spans="1:15" ht="129.94999999999999" customHeight="1" thickTop="1" thickBot="1" x14ac:dyDescent="0.3">
      <c r="A38" s="54"/>
      <c r="B38" s="54"/>
      <c r="C38" s="54"/>
      <c r="D38" s="57"/>
      <c r="E38" s="58"/>
      <c r="F38" s="52"/>
      <c r="G38" s="52"/>
      <c r="H38" s="52"/>
      <c r="I38" s="52"/>
    </row>
    <row r="39" spans="1:15" ht="129.94999999999999" customHeight="1" thickTop="1" thickBot="1" x14ac:dyDescent="0.3">
      <c r="A39" s="54"/>
      <c r="B39" s="54"/>
      <c r="C39" s="54"/>
      <c r="D39" s="50"/>
      <c r="E39" s="56"/>
      <c r="F39" s="52"/>
      <c r="G39" s="52"/>
      <c r="H39" s="52"/>
      <c r="I39" s="52"/>
    </row>
    <row r="40" spans="1:15" ht="129.94999999999999" customHeight="1" thickTop="1" thickBot="1" x14ac:dyDescent="0.3">
      <c r="A40" s="54"/>
      <c r="B40" s="54"/>
      <c r="C40" s="54"/>
      <c r="D40" s="50"/>
      <c r="E40" s="56"/>
      <c r="F40" s="52"/>
      <c r="G40" s="52"/>
      <c r="H40" s="52"/>
      <c r="I40" s="52"/>
    </row>
    <row r="41" spans="1:15" ht="129.94999999999999" customHeight="1" thickTop="1" thickBot="1" x14ac:dyDescent="0.3">
      <c r="A41" s="54"/>
      <c r="B41" s="54"/>
      <c r="C41" s="54"/>
      <c r="D41" s="55"/>
      <c r="E41" s="56"/>
      <c r="F41" s="52"/>
      <c r="G41" s="52"/>
      <c r="H41" s="52"/>
      <c r="I41" s="52"/>
    </row>
    <row r="42" spans="1:15" ht="129.94999999999999" customHeight="1" thickTop="1" thickBot="1" x14ac:dyDescent="0.3">
      <c r="A42" s="54"/>
      <c r="B42" s="54"/>
      <c r="C42" s="54"/>
      <c r="D42" s="55"/>
      <c r="E42" s="51"/>
      <c r="F42" s="52"/>
      <c r="G42" s="52"/>
      <c r="H42" s="52"/>
    </row>
    <row r="43" spans="1:15" ht="129.94999999999999" customHeight="1" thickTop="1" x14ac:dyDescent="0.25">
      <c r="A43" s="52"/>
      <c r="B43" s="52"/>
      <c r="C43" s="52"/>
      <c r="D43" s="52"/>
      <c r="E43" s="52"/>
      <c r="F43" s="52"/>
      <c r="G43" s="52"/>
      <c r="H43" s="52"/>
    </row>
    <row r="44" spans="1:15" ht="129.94999999999999" customHeight="1" x14ac:dyDescent="0.25"/>
    <row r="45" spans="1:15" ht="129.94999999999999" customHeight="1" x14ac:dyDescent="0.25"/>
    <row r="46" spans="1:15" ht="129.94999999999999" customHeight="1" x14ac:dyDescent="0.25"/>
    <row r="47" spans="1:15" ht="129.94999999999999" customHeight="1" x14ac:dyDescent="0.25"/>
    <row r="48" spans="1:15" ht="129.94999999999999" customHeight="1" x14ac:dyDescent="0.25">
      <c r="F48" s="24"/>
      <c r="G48" s="24"/>
      <c r="H48" s="24"/>
      <c r="I48" s="24"/>
      <c r="J48" s="24"/>
      <c r="K48" s="24"/>
      <c r="L48" s="24"/>
      <c r="M48" s="24"/>
      <c r="N48" s="24"/>
      <c r="O48" s="24"/>
    </row>
    <row r="49" spans="6:15" ht="129.94999999999999" customHeight="1" x14ac:dyDescent="0.25">
      <c r="F49" s="24"/>
      <c r="G49" s="24"/>
      <c r="H49" s="24"/>
      <c r="I49" s="24"/>
      <c r="J49" s="24"/>
      <c r="K49" s="24"/>
      <c r="L49" s="24"/>
      <c r="M49" s="24"/>
      <c r="N49" s="24"/>
      <c r="O49" s="24"/>
    </row>
    <row r="50" spans="6:15" ht="129.94999999999999" customHeight="1" x14ac:dyDescent="0.25">
      <c r="F50" s="24"/>
      <c r="G50" s="24"/>
      <c r="H50" s="24"/>
      <c r="I50" s="24"/>
      <c r="J50" s="24"/>
      <c r="K50" s="24"/>
      <c r="L50" s="24"/>
      <c r="M50" s="24"/>
      <c r="N50" s="24"/>
      <c r="O50" s="24"/>
    </row>
    <row r="51" spans="6:15" ht="129.94999999999999" customHeight="1" x14ac:dyDescent="0.25">
      <c r="F51" s="24"/>
      <c r="G51" s="24"/>
      <c r="H51" s="24"/>
      <c r="I51" s="24"/>
      <c r="J51" s="24"/>
      <c r="K51" s="24"/>
      <c r="L51" s="24"/>
      <c r="M51" s="24"/>
      <c r="N51" s="24"/>
      <c r="O51" s="24"/>
    </row>
    <row r="52" spans="6:15" ht="129.94999999999999" customHeight="1" x14ac:dyDescent="0.25">
      <c r="F52" s="24"/>
      <c r="G52" s="24"/>
      <c r="H52" s="24"/>
      <c r="I52" s="24"/>
      <c r="J52" s="24"/>
      <c r="K52" s="24"/>
      <c r="L52" s="24"/>
      <c r="M52" s="24"/>
      <c r="N52" s="24"/>
      <c r="O52" s="24"/>
    </row>
    <row r="53" spans="6:15" x14ac:dyDescent="0.25">
      <c r="F53" s="24"/>
      <c r="G53" s="24"/>
      <c r="H53" s="24"/>
      <c r="I53" s="24"/>
      <c r="J53" s="24"/>
      <c r="K53" s="24"/>
      <c r="L53" s="24"/>
      <c r="M53" s="24"/>
      <c r="N53" s="24"/>
      <c r="O53" s="24"/>
    </row>
    <row r="54" spans="6:15" x14ac:dyDescent="0.25">
      <c r="F54" s="24"/>
      <c r="G54" s="24"/>
      <c r="H54" s="24"/>
      <c r="I54" s="24"/>
      <c r="J54" s="24"/>
      <c r="K54" s="24"/>
      <c r="L54" s="24"/>
      <c r="M54" s="24"/>
      <c r="N54" s="24"/>
      <c r="O54" s="24"/>
    </row>
    <row r="55" spans="6:15" x14ac:dyDescent="0.25">
      <c r="F55" s="24"/>
      <c r="G55" s="24"/>
      <c r="H55" s="24"/>
      <c r="I55" s="24"/>
      <c r="J55" s="24"/>
      <c r="K55" s="24"/>
      <c r="L55" s="24"/>
      <c r="M55" s="24"/>
      <c r="N55" s="24"/>
      <c r="O55" s="24"/>
    </row>
    <row r="56" spans="6:15" x14ac:dyDescent="0.25">
      <c r="F56" s="24"/>
      <c r="G56" s="24"/>
      <c r="H56" s="24"/>
      <c r="I56" s="24"/>
      <c r="J56" s="24"/>
      <c r="K56" s="24"/>
      <c r="L56" s="24"/>
      <c r="M56" s="24"/>
      <c r="N56" s="24"/>
      <c r="O56" s="24"/>
    </row>
    <row r="57" spans="6:15" x14ac:dyDescent="0.25">
      <c r="F57" s="24"/>
      <c r="G57" s="24"/>
      <c r="H57" s="24"/>
      <c r="I57" s="24"/>
      <c r="J57" s="24"/>
      <c r="K57" s="24"/>
      <c r="L57" s="24"/>
      <c r="M57" s="24"/>
      <c r="N57" s="24"/>
      <c r="O57" s="24"/>
    </row>
    <row r="58" spans="6:15" x14ac:dyDescent="0.25">
      <c r="F58" s="24"/>
      <c r="G58" s="24"/>
      <c r="H58" s="24"/>
      <c r="I58" s="24"/>
      <c r="J58" s="24"/>
      <c r="K58" s="24"/>
      <c r="L58" s="24"/>
      <c r="M58" s="24"/>
      <c r="N58" s="24"/>
      <c r="O58" s="24"/>
    </row>
    <row r="59" spans="6:15" x14ac:dyDescent="0.25">
      <c r="F59" s="24"/>
      <c r="G59" s="24"/>
      <c r="H59" s="24"/>
      <c r="I59" s="24"/>
      <c r="J59" s="24"/>
      <c r="K59" s="24"/>
      <c r="L59" s="24"/>
      <c r="M59" s="24"/>
      <c r="N59" s="24"/>
      <c r="O59" s="24"/>
    </row>
    <row r="60" spans="6:15" x14ac:dyDescent="0.25">
      <c r="F60" s="24"/>
      <c r="G60" s="24"/>
      <c r="H60" s="24"/>
      <c r="I60" s="24"/>
      <c r="J60" s="24"/>
      <c r="K60" s="24"/>
      <c r="L60" s="24"/>
      <c r="M60" s="24"/>
      <c r="N60" s="24"/>
      <c r="O60" s="24"/>
    </row>
    <row r="61" spans="6:15" x14ac:dyDescent="0.25"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6:15" x14ac:dyDescent="0.25"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6:15" x14ac:dyDescent="0.25"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6:15" x14ac:dyDescent="0.25"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5" x14ac:dyDescent="0.25">
      <c r="A81" s="24"/>
      <c r="B81" s="24"/>
      <c r="C81" s="24"/>
      <c r="D81" s="24"/>
      <c r="E81" s="24"/>
    </row>
    <row r="82" spans="1:5" x14ac:dyDescent="0.25">
      <c r="A82" s="24"/>
      <c r="B82" s="24"/>
      <c r="C82" s="24"/>
      <c r="D82" s="24"/>
      <c r="E82" s="24"/>
    </row>
    <row r="83" spans="1:5" x14ac:dyDescent="0.25">
      <c r="A83" s="24"/>
      <c r="B83" s="24"/>
      <c r="C83" s="24"/>
      <c r="D83" s="24"/>
      <c r="E83" s="24"/>
    </row>
    <row r="84" spans="1:5" x14ac:dyDescent="0.25">
      <c r="A84" s="24"/>
      <c r="B84" s="24"/>
      <c r="C84" s="24"/>
      <c r="D84" s="24"/>
      <c r="E84" s="24"/>
    </row>
    <row r="85" spans="1:5" x14ac:dyDescent="0.25">
      <c r="A85" s="24"/>
      <c r="B85" s="24"/>
      <c r="C85" s="24"/>
      <c r="D85" s="24"/>
      <c r="E85" s="24"/>
    </row>
    <row r="86" spans="1:5" x14ac:dyDescent="0.25">
      <c r="A86" s="24"/>
      <c r="B86" s="24"/>
      <c r="C86" s="24"/>
      <c r="D86" s="24"/>
      <c r="E86" s="24"/>
    </row>
    <row r="87" spans="1:5" x14ac:dyDescent="0.25">
      <c r="A87" s="24"/>
      <c r="B87" s="24"/>
      <c r="C87" s="24"/>
      <c r="D87" s="24"/>
      <c r="E87" s="24"/>
    </row>
    <row r="88" spans="1:5" x14ac:dyDescent="0.25">
      <c r="A88" s="24"/>
      <c r="B88" s="24"/>
      <c r="C88" s="24"/>
      <c r="D88" s="24"/>
      <c r="E88" s="24"/>
    </row>
    <row r="89" spans="1:5" x14ac:dyDescent="0.25">
      <c r="A89" s="24"/>
      <c r="B89" s="24"/>
      <c r="C89" s="24"/>
      <c r="D89" s="24"/>
      <c r="E89" s="24"/>
    </row>
    <row r="90" spans="1:5" x14ac:dyDescent="0.25">
      <c r="A90" s="24"/>
      <c r="B90" s="24"/>
      <c r="C90" s="24"/>
      <c r="D90" s="24"/>
      <c r="E90" s="24"/>
    </row>
    <row r="91" spans="1:5" x14ac:dyDescent="0.25">
      <c r="A91" s="24"/>
      <c r="B91" s="24"/>
      <c r="C91" s="24"/>
      <c r="D91" s="24"/>
      <c r="E91" s="24"/>
    </row>
    <row r="92" spans="1:5" x14ac:dyDescent="0.25">
      <c r="A92" s="24"/>
      <c r="B92" s="24"/>
      <c r="C92" s="24"/>
      <c r="D92" s="24"/>
      <c r="E92" s="24"/>
    </row>
    <row r="93" spans="1:5" x14ac:dyDescent="0.25">
      <c r="A93" s="24"/>
      <c r="B93" s="24"/>
      <c r="C93" s="24"/>
      <c r="D93" s="24"/>
      <c r="E93" s="24"/>
    </row>
    <row r="94" spans="1:5" x14ac:dyDescent="0.25">
      <c r="A94" s="24"/>
      <c r="B94" s="24"/>
      <c r="C94" s="24"/>
      <c r="D94" s="24"/>
      <c r="E94" s="24"/>
    </row>
    <row r="95" spans="1:5" x14ac:dyDescent="0.25">
      <c r="A95" s="24"/>
      <c r="B95" s="24"/>
      <c r="C95" s="24"/>
      <c r="D95" s="24"/>
      <c r="E95" s="24"/>
    </row>
    <row r="96" spans="1:5" x14ac:dyDescent="0.25">
      <c r="A96" s="24"/>
      <c r="B96" s="24"/>
      <c r="C96" s="24"/>
      <c r="D96" s="24"/>
      <c r="E96" s="24"/>
    </row>
    <row r="97" spans="1:5" x14ac:dyDescent="0.25">
      <c r="A97" s="24"/>
      <c r="B97" s="24"/>
      <c r="C97" s="24"/>
      <c r="D97" s="24"/>
      <c r="E97" s="24"/>
    </row>
    <row r="98" spans="1:5" x14ac:dyDescent="0.25">
      <c r="A98" s="24"/>
      <c r="B98" s="24"/>
      <c r="C98" s="24"/>
      <c r="D98" s="24"/>
      <c r="E98" s="24"/>
    </row>
    <row r="99" spans="1:5" x14ac:dyDescent="0.25">
      <c r="A99" s="24"/>
      <c r="B99" s="24"/>
      <c r="C99" s="24"/>
      <c r="D99" s="24"/>
      <c r="E99" s="24"/>
    </row>
    <row r="100" spans="1:5" x14ac:dyDescent="0.25">
      <c r="A100" s="24"/>
      <c r="B100" s="24"/>
      <c r="C100" s="24"/>
      <c r="D100" s="24"/>
      <c r="E100" s="24"/>
    </row>
  </sheetData>
  <sheetProtection sheet="1" objects="1" scenarios="1"/>
  <protectedRanges>
    <protectedRange sqref="D1:D70" name="Intervalo1"/>
  </protectedRanges>
  <mergeCells count="5">
    <mergeCell ref="H28:K28"/>
    <mergeCell ref="A5:A6"/>
    <mergeCell ref="C5:C6"/>
    <mergeCell ref="D5:D6"/>
    <mergeCell ref="E5:E6"/>
  </mergeCells>
  <conditionalFormatting sqref="A13:B13">
    <cfRule type="duplicateValues" dxfId="0" priority="3"/>
  </conditionalFormatting>
  <dataValidations count="5">
    <dataValidation type="whole" allowBlank="1" showInputMessage="1" showErrorMessage="1" sqref="D17" xr:uid="{4EFF52AE-E547-472B-8C30-C1277DCCCF03}">
      <formula1>1</formula1>
      <formula2>6</formula2>
    </dataValidation>
    <dataValidation type="whole" allowBlank="1" showInputMessage="1" showErrorMessage="1" sqref="D24" xr:uid="{C7CF4F37-66AF-4F34-BC3B-244F98960521}">
      <formula1>1</formula1>
      <formula2>2</formula2>
    </dataValidation>
    <dataValidation type="whole" allowBlank="1" showInputMessage="1" showErrorMessage="1" sqref="D25" xr:uid="{2129077B-852E-4E2A-A355-5D851F146B43}">
      <formula1>1</formula1>
      <formula2>3</formula2>
    </dataValidation>
    <dataValidation type="whole" allowBlank="1" showInputMessage="1" showErrorMessage="1" sqref="D26" xr:uid="{B7F90669-7CA0-498E-AC14-578FF79273DC}">
      <formula1>1</formula1>
      <formula2>5</formula2>
    </dataValidation>
    <dataValidation type="whole" allowBlank="1" showInputMessage="1" showErrorMessage="1" sqref="D28" xr:uid="{346876B9-0B21-4E83-908C-7B7997BE7BF7}">
      <formula1>1</formula1>
      <formula2>20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7CE60-8380-40F0-AF8C-CC0D48538B77}">
  <sheetPr codeName="Planilha15">
    <tabColor rgb="FF00B0F0"/>
  </sheetPr>
  <dimension ref="A1:L86"/>
  <sheetViews>
    <sheetView showGridLines="0" zoomScale="85" zoomScaleNormal="85" workbookViewId="0">
      <pane ySplit="6" topLeftCell="A31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42.42578125" customWidth="1"/>
    <col min="2" max="2" width="36.85546875" customWidth="1"/>
    <col min="3" max="3" width="21.5703125" customWidth="1"/>
    <col min="4" max="4" width="40.7109375" customWidth="1"/>
    <col min="5" max="6" width="8.7109375" customWidth="1"/>
    <col min="7" max="7" width="40.7109375" customWidth="1"/>
    <col min="8" max="8" width="28.85546875" customWidth="1"/>
    <col min="9" max="9" width="9.140625" customWidth="1"/>
  </cols>
  <sheetData>
    <row r="1" spans="1:12" ht="24.95" customHeight="1" x14ac:dyDescent="0.3">
      <c r="A1" s="23"/>
      <c r="B1" s="23"/>
      <c r="C1" s="22"/>
      <c r="D1" s="23"/>
    </row>
    <row r="2" spans="1:12" ht="24.95" customHeight="1" x14ac:dyDescent="0.3">
      <c r="A2" s="23"/>
      <c r="B2" s="23"/>
      <c r="C2" s="22"/>
      <c r="D2" s="33"/>
      <c r="G2" s="236" t="s">
        <v>291</v>
      </c>
      <c r="H2" s="149"/>
      <c r="I2" s="142"/>
      <c r="J2" s="142"/>
      <c r="K2" s="142"/>
    </row>
    <row r="3" spans="1:12" ht="24.95" customHeight="1" x14ac:dyDescent="0.3">
      <c r="A3" s="23"/>
      <c r="B3" s="23"/>
      <c r="D3" s="33"/>
      <c r="G3" s="236"/>
      <c r="H3" s="149"/>
      <c r="I3" s="142"/>
      <c r="J3" s="142"/>
      <c r="K3" s="142"/>
    </row>
    <row r="4" spans="1:12" ht="24.95" customHeight="1" thickBot="1" x14ac:dyDescent="0.35">
      <c r="A4" s="23"/>
      <c r="B4" s="23"/>
      <c r="D4" s="33"/>
      <c r="G4" s="236"/>
      <c r="H4" s="149"/>
      <c r="I4" s="142"/>
      <c r="J4" s="142"/>
      <c r="K4" s="142"/>
    </row>
    <row r="5" spans="1:12" ht="20.100000000000001" customHeight="1" thickTop="1" thickBot="1" x14ac:dyDescent="0.3">
      <c r="A5" s="207" t="s">
        <v>267</v>
      </c>
      <c r="B5" s="207" t="s">
        <v>289</v>
      </c>
      <c r="C5" s="207" t="s">
        <v>265</v>
      </c>
      <c r="D5" s="209" t="s">
        <v>290</v>
      </c>
      <c r="E5" s="200"/>
      <c r="G5" s="234"/>
      <c r="H5" s="221"/>
      <c r="J5" s="223"/>
      <c r="K5" s="224"/>
      <c r="L5" s="52"/>
    </row>
    <row r="6" spans="1:12" ht="20.100000000000001" customHeight="1" thickTop="1" thickBot="1" x14ac:dyDescent="0.3">
      <c r="A6" s="208"/>
      <c r="B6" s="208"/>
      <c r="C6" s="198"/>
      <c r="D6" s="209"/>
      <c r="E6" s="200"/>
      <c r="G6" s="235"/>
      <c r="H6" s="222"/>
      <c r="J6" s="223"/>
      <c r="K6" s="224"/>
      <c r="L6" s="52"/>
    </row>
    <row r="7" spans="1:12" ht="30" customHeight="1" thickTop="1" thickBot="1" x14ac:dyDescent="0.3">
      <c r="A7" s="225"/>
      <c r="B7" s="72" t="s">
        <v>268</v>
      </c>
      <c r="C7" s="150"/>
      <c r="D7" s="228"/>
      <c r="E7" s="231"/>
      <c r="G7" s="143"/>
      <c r="H7" s="148"/>
      <c r="J7" s="146"/>
      <c r="K7" s="147"/>
      <c r="L7" s="52"/>
    </row>
    <row r="8" spans="1:12" ht="30" customHeight="1" thickTop="1" thickBot="1" x14ac:dyDescent="0.3">
      <c r="A8" s="226"/>
      <c r="B8" s="72" t="s">
        <v>269</v>
      </c>
      <c r="C8" s="150"/>
      <c r="D8" s="229"/>
      <c r="E8" s="232"/>
      <c r="G8" s="143"/>
      <c r="H8" s="148"/>
      <c r="J8" s="146"/>
      <c r="K8" s="147"/>
      <c r="L8" s="52"/>
    </row>
    <row r="9" spans="1:12" ht="30" customHeight="1" thickTop="1" thickBot="1" x14ac:dyDescent="0.3">
      <c r="A9" s="226"/>
      <c r="B9" s="72" t="s">
        <v>270</v>
      </c>
      <c r="C9" s="150"/>
      <c r="D9" s="229"/>
      <c r="E9" s="232"/>
      <c r="G9" s="143"/>
      <c r="H9" s="148"/>
      <c r="J9" s="146"/>
      <c r="K9" s="147"/>
      <c r="L9" s="52"/>
    </row>
    <row r="10" spans="1:12" ht="30" customHeight="1" thickTop="1" thickBot="1" x14ac:dyDescent="0.3">
      <c r="A10" s="226"/>
      <c r="B10" s="72" t="s">
        <v>271</v>
      </c>
      <c r="C10" s="150"/>
      <c r="D10" s="229"/>
      <c r="E10" s="232"/>
      <c r="G10" s="143"/>
      <c r="H10" s="148"/>
      <c r="J10" s="146"/>
      <c r="K10" s="147"/>
      <c r="L10" s="52"/>
    </row>
    <row r="11" spans="1:12" ht="30" customHeight="1" thickTop="1" thickBot="1" x14ac:dyDescent="0.3">
      <c r="A11" s="226"/>
      <c r="B11" s="72" t="s">
        <v>272</v>
      </c>
      <c r="C11" s="150"/>
      <c r="D11" s="229"/>
      <c r="E11" s="232"/>
      <c r="G11" s="143"/>
      <c r="H11" s="148"/>
      <c r="J11" s="146"/>
      <c r="K11" s="147"/>
      <c r="L11" s="52"/>
    </row>
    <row r="12" spans="1:12" ht="30" customHeight="1" thickTop="1" thickBot="1" x14ac:dyDescent="0.3">
      <c r="A12" s="227"/>
      <c r="B12" s="72" t="s">
        <v>273</v>
      </c>
      <c r="C12" s="150"/>
      <c r="D12" s="230"/>
      <c r="E12" s="233"/>
      <c r="G12" s="54"/>
      <c r="H12" s="50"/>
      <c r="J12" s="50"/>
      <c r="K12" s="51"/>
      <c r="L12" s="52"/>
    </row>
    <row r="13" spans="1:12" ht="129.94999999999999" customHeight="1" thickTop="1" thickBot="1" x14ac:dyDescent="0.3">
      <c r="A13" s="72"/>
      <c r="B13" s="151" t="s">
        <v>292</v>
      </c>
      <c r="C13" s="150"/>
      <c r="D13" s="26"/>
      <c r="E13" s="25"/>
      <c r="G13" s="54"/>
      <c r="H13" s="50"/>
      <c r="J13" s="57"/>
      <c r="K13" s="51"/>
      <c r="L13" s="52"/>
    </row>
    <row r="14" spans="1:12" ht="30" customHeight="1" thickTop="1" thickBot="1" x14ac:dyDescent="0.3">
      <c r="A14" s="225"/>
      <c r="B14" s="72" t="s">
        <v>274</v>
      </c>
      <c r="C14" s="150"/>
      <c r="D14" s="228"/>
      <c r="E14" s="231"/>
      <c r="G14" s="54"/>
      <c r="H14" s="50"/>
      <c r="J14" s="57"/>
      <c r="K14" s="51"/>
      <c r="L14" s="52"/>
    </row>
    <row r="15" spans="1:12" ht="30" customHeight="1" thickTop="1" thickBot="1" x14ac:dyDescent="0.3">
      <c r="A15" s="226"/>
      <c r="B15" s="72" t="s">
        <v>276</v>
      </c>
      <c r="C15" s="150"/>
      <c r="D15" s="229"/>
      <c r="E15" s="232"/>
      <c r="G15" s="54"/>
      <c r="H15" s="50"/>
      <c r="J15" s="57"/>
      <c r="K15" s="51"/>
      <c r="L15" s="52"/>
    </row>
    <row r="16" spans="1:12" ht="30" customHeight="1" thickTop="1" thickBot="1" x14ac:dyDescent="0.3">
      <c r="A16" s="226"/>
      <c r="B16" s="72" t="s">
        <v>278</v>
      </c>
      <c r="C16" s="150"/>
      <c r="D16" s="229"/>
      <c r="E16" s="232"/>
      <c r="G16" s="54"/>
      <c r="H16" s="50"/>
      <c r="J16" s="57"/>
      <c r="K16" s="51"/>
      <c r="L16" s="52"/>
    </row>
    <row r="17" spans="1:12" ht="30" customHeight="1" thickTop="1" thickBot="1" x14ac:dyDescent="0.3">
      <c r="A17" s="226"/>
      <c r="B17" s="72" t="s">
        <v>280</v>
      </c>
      <c r="C17" s="150"/>
      <c r="D17" s="229"/>
      <c r="E17" s="232"/>
      <c r="G17" s="54"/>
      <c r="H17" s="50"/>
      <c r="J17" s="57"/>
      <c r="K17" s="51"/>
      <c r="L17" s="52"/>
    </row>
    <row r="18" spans="1:12" ht="30" customHeight="1" thickTop="1" thickBot="1" x14ac:dyDescent="0.3">
      <c r="A18" s="227"/>
      <c r="B18" s="72" t="s">
        <v>282</v>
      </c>
      <c r="C18" s="150"/>
      <c r="D18" s="230"/>
      <c r="E18" s="233"/>
      <c r="G18" s="54"/>
      <c r="H18" s="50"/>
      <c r="J18" s="50"/>
      <c r="K18" s="51"/>
      <c r="L18" s="52"/>
    </row>
    <row r="19" spans="1:12" ht="30" customHeight="1" thickTop="1" thickBot="1" x14ac:dyDescent="0.3">
      <c r="A19" s="225"/>
      <c r="B19" s="72" t="s">
        <v>275</v>
      </c>
      <c r="C19" s="150"/>
      <c r="D19" s="228"/>
      <c r="E19" s="231"/>
      <c r="G19" s="54"/>
      <c r="H19" s="50"/>
      <c r="J19" s="50"/>
      <c r="K19" s="51"/>
      <c r="L19" s="52"/>
    </row>
    <row r="20" spans="1:12" ht="30" customHeight="1" thickTop="1" thickBot="1" x14ac:dyDescent="0.3">
      <c r="A20" s="226"/>
      <c r="B20" s="72" t="s">
        <v>277</v>
      </c>
      <c r="C20" s="150"/>
      <c r="D20" s="229"/>
      <c r="E20" s="232"/>
      <c r="G20" s="54"/>
      <c r="H20" s="50"/>
      <c r="J20" s="50"/>
      <c r="K20" s="51"/>
      <c r="L20" s="52"/>
    </row>
    <row r="21" spans="1:12" ht="30" customHeight="1" thickTop="1" thickBot="1" x14ac:dyDescent="0.3">
      <c r="A21" s="226"/>
      <c r="B21" s="72" t="s">
        <v>279</v>
      </c>
      <c r="C21" s="150"/>
      <c r="D21" s="229"/>
      <c r="E21" s="232"/>
      <c r="G21" s="54"/>
      <c r="H21" s="50"/>
      <c r="J21" s="50"/>
      <c r="K21" s="51"/>
      <c r="L21" s="52"/>
    </row>
    <row r="22" spans="1:12" ht="30" customHeight="1" thickTop="1" thickBot="1" x14ac:dyDescent="0.3">
      <c r="A22" s="226"/>
      <c r="B22" s="72" t="s">
        <v>281</v>
      </c>
      <c r="C22" s="150"/>
      <c r="D22" s="229"/>
      <c r="E22" s="232"/>
      <c r="G22" s="54"/>
      <c r="H22" s="50"/>
      <c r="J22" s="50"/>
      <c r="K22" s="51"/>
      <c r="L22" s="52"/>
    </row>
    <row r="23" spans="1:12" ht="30" customHeight="1" thickTop="1" thickBot="1" x14ac:dyDescent="0.3">
      <c r="A23" s="227"/>
      <c r="B23" s="72" t="s">
        <v>283</v>
      </c>
      <c r="C23" s="150"/>
      <c r="D23" s="230"/>
      <c r="E23" s="233"/>
      <c r="G23" s="54"/>
      <c r="H23" s="50"/>
      <c r="J23" s="50"/>
      <c r="K23" s="58"/>
      <c r="L23" s="52"/>
    </row>
    <row r="24" spans="1:12" ht="129.94999999999999" customHeight="1" thickTop="1" thickBot="1" x14ac:dyDescent="0.3">
      <c r="A24" s="72"/>
      <c r="B24" s="151" t="s">
        <v>293</v>
      </c>
      <c r="C24" s="150"/>
      <c r="D24" s="26"/>
      <c r="E24" s="25"/>
      <c r="G24" s="54"/>
      <c r="H24" s="50"/>
      <c r="J24" s="50"/>
      <c r="K24" s="58"/>
      <c r="L24" s="52"/>
    </row>
    <row r="25" spans="1:12" ht="129.94999999999999" customHeight="1" thickTop="1" thickBot="1" x14ac:dyDescent="0.3">
      <c r="A25" s="72"/>
      <c r="B25" s="151" t="s">
        <v>294</v>
      </c>
      <c r="C25" s="150"/>
      <c r="D25" s="26"/>
      <c r="E25" s="25"/>
      <c r="G25" s="55"/>
      <c r="H25" s="55"/>
      <c r="J25" s="55"/>
      <c r="K25" s="58"/>
      <c r="L25" s="52"/>
    </row>
    <row r="26" spans="1:12" ht="129.94999999999999" customHeight="1" thickTop="1" thickBot="1" x14ac:dyDescent="0.3">
      <c r="A26" s="72"/>
      <c r="B26" s="151" t="s">
        <v>295</v>
      </c>
      <c r="C26" s="150"/>
      <c r="D26" s="26"/>
      <c r="E26" s="27"/>
      <c r="F26" s="52"/>
      <c r="G26" s="52"/>
    </row>
    <row r="27" spans="1:12" ht="129.94999999999999" customHeight="1" thickTop="1" thickBot="1" x14ac:dyDescent="0.3">
      <c r="A27" s="72"/>
      <c r="B27" s="151" t="s">
        <v>296</v>
      </c>
      <c r="C27" s="150"/>
      <c r="D27" s="26"/>
      <c r="E27" s="25"/>
      <c r="F27" s="52"/>
      <c r="G27" s="52"/>
    </row>
    <row r="28" spans="1:12" ht="129.94999999999999" customHeight="1" thickTop="1" thickBot="1" x14ac:dyDescent="0.3">
      <c r="A28" s="72"/>
      <c r="B28" s="151" t="s">
        <v>297</v>
      </c>
      <c r="C28" s="150"/>
      <c r="D28" s="26"/>
      <c r="E28" s="27"/>
      <c r="F28" s="52"/>
    </row>
    <row r="29" spans="1:12" ht="129.94999999999999" customHeight="1" thickTop="1" thickBot="1" x14ac:dyDescent="0.3">
      <c r="A29" s="72"/>
      <c r="B29" s="151" t="s">
        <v>298</v>
      </c>
      <c r="C29" s="150"/>
      <c r="D29" s="26"/>
      <c r="E29" s="25"/>
      <c r="F29" s="52"/>
    </row>
    <row r="30" spans="1:12" ht="129.94999999999999" customHeight="1" thickTop="1" thickBot="1" x14ac:dyDescent="0.3">
      <c r="A30" s="72"/>
      <c r="B30" s="151" t="s">
        <v>299</v>
      </c>
      <c r="C30" s="150"/>
      <c r="D30" s="26"/>
      <c r="E30" s="25"/>
    </row>
    <row r="31" spans="1:12" ht="129.94999999999999" customHeight="1" thickTop="1" thickBot="1" x14ac:dyDescent="0.3">
      <c r="A31" s="72"/>
      <c r="B31" s="151" t="s">
        <v>300</v>
      </c>
      <c r="C31" s="150"/>
      <c r="D31" s="26"/>
      <c r="E31" s="27"/>
    </row>
    <row r="32" spans="1:12" ht="129.94999999999999" customHeight="1" thickTop="1" thickBot="1" x14ac:dyDescent="0.3">
      <c r="A32" s="72"/>
      <c r="B32" s="151" t="s">
        <v>301</v>
      </c>
      <c r="C32" s="150"/>
      <c r="D32" s="26"/>
      <c r="E32" s="27"/>
    </row>
    <row r="33" spans="1:12" ht="45" customHeight="1" thickTop="1" thickBot="1" x14ac:dyDescent="0.3">
      <c r="A33" s="225"/>
      <c r="B33" s="151" t="s">
        <v>302</v>
      </c>
      <c r="C33" s="150"/>
      <c r="D33" s="228"/>
      <c r="E33" s="231"/>
    </row>
    <row r="34" spans="1:12" ht="45" customHeight="1" thickTop="1" thickBot="1" x14ac:dyDescent="0.3">
      <c r="A34" s="226"/>
      <c r="B34" s="151" t="s">
        <v>303</v>
      </c>
      <c r="C34" s="150"/>
      <c r="D34" s="229"/>
      <c r="E34" s="232"/>
      <c r="F34" s="24"/>
      <c r="G34" s="24"/>
      <c r="H34" s="24"/>
      <c r="I34" s="24"/>
      <c r="J34" s="24"/>
      <c r="K34" s="24"/>
      <c r="L34" s="24"/>
    </row>
    <row r="35" spans="1:12" ht="45" customHeight="1" thickTop="1" thickBot="1" x14ac:dyDescent="0.3">
      <c r="A35" s="227"/>
      <c r="B35" s="151" t="s">
        <v>304</v>
      </c>
      <c r="C35" s="150"/>
      <c r="D35" s="230"/>
      <c r="E35" s="232"/>
      <c r="F35" s="24"/>
      <c r="G35" s="24"/>
      <c r="H35" s="24"/>
      <c r="I35" s="24"/>
      <c r="J35" s="24"/>
      <c r="K35" s="24"/>
      <c r="L35" s="24"/>
    </row>
    <row r="36" spans="1:12" ht="129.94999999999999" customHeight="1" thickTop="1" x14ac:dyDescent="0.25">
      <c r="F36" s="24"/>
      <c r="G36" s="24"/>
      <c r="H36" s="24"/>
      <c r="I36" s="24"/>
      <c r="J36" s="24"/>
      <c r="K36" s="24"/>
      <c r="L36" s="24"/>
    </row>
    <row r="37" spans="1:12" ht="129.94999999999999" customHeight="1" x14ac:dyDescent="0.25">
      <c r="F37" s="24"/>
      <c r="G37" s="24"/>
      <c r="H37" s="24"/>
      <c r="I37" s="24"/>
      <c r="J37" s="24"/>
      <c r="K37" s="24"/>
      <c r="L37" s="24"/>
    </row>
    <row r="38" spans="1:12" ht="129.94999999999999" customHeight="1" x14ac:dyDescent="0.25">
      <c r="F38" s="24"/>
      <c r="G38" s="24"/>
      <c r="H38" s="24"/>
      <c r="I38" s="24"/>
      <c r="J38" s="24"/>
      <c r="K38" s="24"/>
      <c r="L38" s="24"/>
    </row>
    <row r="39" spans="1:12" x14ac:dyDescent="0.25">
      <c r="F39" s="24"/>
      <c r="G39" s="24"/>
      <c r="H39" s="24"/>
      <c r="I39" s="24"/>
      <c r="J39" s="24"/>
      <c r="K39" s="24"/>
      <c r="L39" s="24"/>
    </row>
    <row r="40" spans="1:12" x14ac:dyDescent="0.25">
      <c r="F40" s="24"/>
      <c r="G40" s="24"/>
      <c r="H40" s="24"/>
      <c r="I40" s="24"/>
      <c r="J40" s="24"/>
      <c r="K40" s="24"/>
      <c r="L40" s="24"/>
    </row>
    <row r="41" spans="1:12" x14ac:dyDescent="0.25">
      <c r="F41" s="24"/>
      <c r="G41" s="24"/>
      <c r="H41" s="24"/>
      <c r="I41" s="24"/>
      <c r="J41" s="24"/>
      <c r="K41" s="24"/>
      <c r="L41" s="24"/>
    </row>
    <row r="42" spans="1:12" x14ac:dyDescent="0.25">
      <c r="F42" s="24"/>
      <c r="G42" s="24"/>
      <c r="H42" s="24"/>
      <c r="I42" s="24"/>
      <c r="J42" s="24"/>
      <c r="K42" s="24"/>
      <c r="L42" s="24"/>
    </row>
    <row r="43" spans="1:12" x14ac:dyDescent="0.25">
      <c r="F43" s="24"/>
      <c r="G43" s="24"/>
      <c r="H43" s="24"/>
      <c r="I43" s="24"/>
      <c r="J43" s="24"/>
      <c r="K43" s="24"/>
      <c r="L43" s="24"/>
    </row>
    <row r="44" spans="1:12" x14ac:dyDescent="0.25">
      <c r="F44" s="24"/>
      <c r="G44" s="24"/>
      <c r="H44" s="24"/>
      <c r="I44" s="24"/>
      <c r="J44" s="24"/>
      <c r="K44" s="24"/>
      <c r="L44" s="24"/>
    </row>
    <row r="45" spans="1:12" x14ac:dyDescent="0.25">
      <c r="F45" s="24"/>
      <c r="G45" s="24"/>
      <c r="H45" s="24"/>
      <c r="I45" s="24"/>
      <c r="J45" s="24"/>
      <c r="K45" s="24"/>
      <c r="L45" s="24"/>
    </row>
    <row r="46" spans="1:12" x14ac:dyDescent="0.25">
      <c r="F46" s="24"/>
      <c r="G46" s="24"/>
      <c r="H46" s="24"/>
      <c r="I46" s="24"/>
      <c r="J46" s="24"/>
      <c r="K46" s="24"/>
      <c r="L46" s="24"/>
    </row>
    <row r="47" spans="1:12" x14ac:dyDescent="0.25">
      <c r="F47" s="24"/>
      <c r="G47" s="24"/>
      <c r="H47" s="24"/>
      <c r="I47" s="24"/>
      <c r="J47" s="24"/>
      <c r="K47" s="24"/>
      <c r="L47" s="24"/>
    </row>
    <row r="48" spans="1:12" x14ac:dyDescent="0.25">
      <c r="F48" s="24"/>
      <c r="G48" s="24"/>
      <c r="H48" s="24"/>
      <c r="I48" s="24"/>
      <c r="J48" s="24"/>
      <c r="K48" s="24"/>
      <c r="L48" s="24"/>
    </row>
    <row r="49" spans="1:12" x14ac:dyDescent="0.25">
      <c r="F49" s="24"/>
      <c r="G49" s="24"/>
      <c r="H49" s="24"/>
      <c r="I49" s="24"/>
      <c r="J49" s="24"/>
      <c r="K49" s="24"/>
      <c r="L49" s="24"/>
    </row>
    <row r="50" spans="1:12" x14ac:dyDescent="0.25">
      <c r="F50" s="24"/>
      <c r="G50" s="24"/>
      <c r="H50" s="24"/>
      <c r="I50" s="24"/>
      <c r="J50" s="24"/>
      <c r="K50" s="24"/>
      <c r="L50" s="24"/>
    </row>
    <row r="51" spans="1:12" x14ac:dyDescent="0.25">
      <c r="F51" s="24"/>
      <c r="G51" s="24"/>
      <c r="H51" s="24"/>
      <c r="I51" s="24"/>
      <c r="J51" s="24"/>
      <c r="K51" s="24"/>
      <c r="L51" s="24"/>
    </row>
    <row r="52" spans="1:12" x14ac:dyDescent="0.25">
      <c r="F52" s="24"/>
      <c r="G52" s="24"/>
      <c r="H52" s="24"/>
      <c r="I52" s="24"/>
      <c r="J52" s="24"/>
      <c r="K52" s="24"/>
      <c r="L52" s="24"/>
    </row>
    <row r="53" spans="1:12" x14ac:dyDescent="0.25">
      <c r="F53" s="24"/>
      <c r="G53" s="24"/>
      <c r="H53" s="24"/>
      <c r="I53" s="24"/>
      <c r="J53" s="24"/>
      <c r="K53" s="24"/>
      <c r="L53" s="24"/>
    </row>
    <row r="54" spans="1:12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</row>
    <row r="55" spans="1:12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</row>
    <row r="56" spans="1:12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</row>
    <row r="57" spans="1:12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</row>
    <row r="58" spans="1:12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</row>
    <row r="59" spans="1:12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</row>
    <row r="60" spans="1:12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</row>
    <row r="61" spans="1:12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</row>
    <row r="62" spans="1:12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</row>
    <row r="63" spans="1:12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</row>
    <row r="64" spans="1:12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</row>
    <row r="65" spans="1:12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</row>
    <row r="66" spans="1:12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</row>
    <row r="67" spans="1:12" x14ac:dyDescent="0.25">
      <c r="A67" s="24"/>
      <c r="B67" s="24"/>
      <c r="C67" s="24"/>
      <c r="D67" s="24"/>
      <c r="E67" s="24"/>
    </row>
    <row r="68" spans="1:12" x14ac:dyDescent="0.25">
      <c r="A68" s="24"/>
      <c r="B68" s="24"/>
      <c r="C68" s="24"/>
      <c r="D68" s="24"/>
      <c r="E68" s="24"/>
    </row>
    <row r="69" spans="1:12" x14ac:dyDescent="0.25">
      <c r="A69" s="24"/>
      <c r="B69" s="24"/>
      <c r="C69" s="24"/>
      <c r="D69" s="24"/>
      <c r="E69" s="24"/>
    </row>
    <row r="70" spans="1:12" x14ac:dyDescent="0.25">
      <c r="A70" s="24"/>
      <c r="B70" s="24"/>
      <c r="C70" s="24"/>
      <c r="D70" s="24"/>
      <c r="E70" s="24"/>
    </row>
    <row r="71" spans="1:12" x14ac:dyDescent="0.25">
      <c r="A71" s="24"/>
      <c r="B71" s="24"/>
      <c r="C71" s="24"/>
      <c r="D71" s="24"/>
      <c r="E71" s="24"/>
    </row>
    <row r="72" spans="1:12" x14ac:dyDescent="0.25">
      <c r="A72" s="24"/>
      <c r="B72" s="24"/>
      <c r="C72" s="24"/>
      <c r="D72" s="24"/>
      <c r="E72" s="24"/>
    </row>
    <row r="73" spans="1:12" x14ac:dyDescent="0.25">
      <c r="A73" s="24"/>
      <c r="B73" s="24"/>
      <c r="C73" s="24"/>
      <c r="D73" s="24"/>
      <c r="E73" s="24"/>
    </row>
    <row r="74" spans="1:12" x14ac:dyDescent="0.25">
      <c r="A74" s="24"/>
      <c r="B74" s="24"/>
      <c r="C74" s="24"/>
      <c r="D74" s="24"/>
      <c r="E74" s="24"/>
    </row>
    <row r="75" spans="1:12" x14ac:dyDescent="0.25">
      <c r="A75" s="24"/>
      <c r="B75" s="24"/>
      <c r="C75" s="24"/>
      <c r="D75" s="24"/>
      <c r="E75" s="24"/>
    </row>
    <row r="76" spans="1:12" x14ac:dyDescent="0.25">
      <c r="A76" s="24"/>
      <c r="B76" s="24"/>
      <c r="C76" s="24"/>
      <c r="D76" s="24"/>
      <c r="E76" s="24"/>
    </row>
    <row r="77" spans="1:12" x14ac:dyDescent="0.25">
      <c r="A77" s="24"/>
      <c r="B77" s="24"/>
      <c r="C77" s="24"/>
      <c r="D77" s="24"/>
      <c r="E77" s="24"/>
    </row>
    <row r="78" spans="1:12" x14ac:dyDescent="0.25">
      <c r="A78" s="24"/>
      <c r="B78" s="24"/>
      <c r="C78" s="24"/>
      <c r="D78" s="24"/>
      <c r="E78" s="24"/>
    </row>
    <row r="79" spans="1:12" x14ac:dyDescent="0.25">
      <c r="A79" s="24"/>
      <c r="B79" s="24"/>
      <c r="C79" s="24"/>
      <c r="D79" s="24"/>
      <c r="E79" s="24"/>
    </row>
    <row r="80" spans="1:12" x14ac:dyDescent="0.25">
      <c r="A80" s="24"/>
      <c r="B80" s="24"/>
      <c r="C80" s="24"/>
      <c r="D80" s="24"/>
      <c r="E80" s="24"/>
    </row>
    <row r="81" spans="1:5" x14ac:dyDescent="0.25">
      <c r="A81" s="24"/>
      <c r="B81" s="24"/>
      <c r="C81" s="24"/>
      <c r="D81" s="24"/>
      <c r="E81" s="24"/>
    </row>
    <row r="82" spans="1:5" x14ac:dyDescent="0.25">
      <c r="A82" s="24"/>
      <c r="B82" s="24"/>
      <c r="C82" s="24"/>
      <c r="D82" s="24"/>
      <c r="E82" s="24"/>
    </row>
    <row r="83" spans="1:5" x14ac:dyDescent="0.25">
      <c r="A83" s="24"/>
      <c r="B83" s="24"/>
      <c r="C83" s="24"/>
      <c r="D83" s="24"/>
      <c r="E83" s="24"/>
    </row>
    <row r="84" spans="1:5" x14ac:dyDescent="0.25">
      <c r="A84" s="24"/>
      <c r="B84" s="24"/>
      <c r="C84" s="24"/>
      <c r="D84" s="24"/>
      <c r="E84" s="24"/>
    </row>
    <row r="85" spans="1:5" x14ac:dyDescent="0.25">
      <c r="A85" s="24"/>
      <c r="B85" s="24"/>
      <c r="C85" s="24"/>
      <c r="D85" s="24"/>
      <c r="E85" s="24"/>
    </row>
    <row r="86" spans="1:5" x14ac:dyDescent="0.25">
      <c r="A86" s="24"/>
      <c r="B86" s="24"/>
      <c r="C86" s="24"/>
      <c r="D86" s="24"/>
      <c r="E86" s="24"/>
    </row>
  </sheetData>
  <sheetProtection sheet="1" objects="1" scenarios="1"/>
  <protectedRanges>
    <protectedRange sqref="C7:D70" name="Intervalo1"/>
  </protectedRanges>
  <mergeCells count="22">
    <mergeCell ref="A33:A35"/>
    <mergeCell ref="D33:D35"/>
    <mergeCell ref="E33:E35"/>
    <mergeCell ref="G2:G4"/>
    <mergeCell ref="A14:A18"/>
    <mergeCell ref="D14:D18"/>
    <mergeCell ref="E14:E18"/>
    <mergeCell ref="A19:A23"/>
    <mergeCell ref="D19:D23"/>
    <mergeCell ref="E19:E23"/>
    <mergeCell ref="H5:H6"/>
    <mergeCell ref="J5:J6"/>
    <mergeCell ref="K5:K6"/>
    <mergeCell ref="B5:B6"/>
    <mergeCell ref="A7:A12"/>
    <mergeCell ref="D7:D12"/>
    <mergeCell ref="E7:E12"/>
    <mergeCell ref="A5:A6"/>
    <mergeCell ref="C5:C6"/>
    <mergeCell ref="D5:D6"/>
    <mergeCell ref="E5:E6"/>
    <mergeCell ref="G5:G6"/>
  </mergeCells>
  <phoneticPr fontId="18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I50"/>
  <sheetViews>
    <sheetView showGridLines="0" zoomScale="85" zoomScaleNormal="8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9" ht="20.100000000000001" customHeight="1" x14ac:dyDescent="0.25">
      <c r="A1" s="137"/>
      <c r="B1" s="138"/>
      <c r="C1" s="137"/>
    </row>
    <row r="2" spans="1:9" ht="20.100000000000001" customHeight="1" x14ac:dyDescent="0.25">
      <c r="A2" s="137"/>
      <c r="B2" s="138"/>
      <c r="C2" s="137"/>
    </row>
    <row r="3" spans="1:9" ht="20.100000000000001" customHeight="1" x14ac:dyDescent="0.3">
      <c r="A3" s="137"/>
      <c r="B3" s="139"/>
      <c r="C3" s="137"/>
      <c r="E3" s="43"/>
      <c r="F3" s="43"/>
    </row>
    <row r="4" spans="1:9" ht="18" customHeight="1" x14ac:dyDescent="0.25">
      <c r="A4" s="139"/>
      <c r="B4" s="138" t="str">
        <f>IF('Informações Gerais'!B6="","",'Informações Gerais'!B6)</f>
        <v/>
      </c>
      <c r="C4" s="139"/>
    </row>
    <row r="5" spans="1:9" ht="20.25" customHeight="1" thickBot="1" x14ac:dyDescent="0.3">
      <c r="B5" s="22"/>
    </row>
    <row r="6" spans="1:9" s="161" customFormat="1" ht="39.950000000000003" customHeight="1" thickTop="1" thickBot="1" x14ac:dyDescent="0.35">
      <c r="A6" s="176" t="s">
        <v>32</v>
      </c>
      <c r="B6" s="177"/>
      <c r="C6" s="160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9" ht="20.100000000000001" customHeight="1" thickTop="1" x14ac:dyDescent="0.25">
      <c r="A7" s="178"/>
      <c r="B7" s="179"/>
    </row>
    <row r="8" spans="1:9" ht="20.100000000000001" customHeight="1" thickBot="1" x14ac:dyDescent="0.3">
      <c r="A8" s="178"/>
      <c r="B8" s="179"/>
    </row>
    <row r="9" spans="1:9" ht="50.1" customHeight="1" thickTop="1" thickBot="1" x14ac:dyDescent="0.35">
      <c r="A9" s="180" t="s">
        <v>20</v>
      </c>
      <c r="B9" s="181" t="s">
        <v>19</v>
      </c>
      <c r="C9" s="42" t="s">
        <v>18</v>
      </c>
      <c r="D9" s="140"/>
      <c r="E9" s="36"/>
      <c r="F9" s="41"/>
      <c r="G9" s="23" t="str">
        <f>IF(OR(A16&lt;&gt;"",A22&lt;&gt;"",A28&lt;&gt;"",A34&lt;&gt;"",A40&lt;&gt;""),"Conteúdo de IHM não formatado, contatar Matheus","")</f>
        <v/>
      </c>
      <c r="I9" s="23"/>
    </row>
    <row r="10" spans="1:9" ht="39.950000000000003" customHeight="1" thickTop="1" thickBot="1" x14ac:dyDescent="0.3">
      <c r="A10" s="238"/>
      <c r="B10" s="237" t="s">
        <v>37</v>
      </c>
      <c r="C10" s="37" t="s">
        <v>17</v>
      </c>
      <c r="D10" s="141"/>
      <c r="E10" s="36"/>
      <c r="F10" s="41"/>
    </row>
    <row r="11" spans="1:9" ht="39.950000000000003" customHeight="1" thickTop="1" thickBot="1" x14ac:dyDescent="0.3">
      <c r="A11" s="239"/>
      <c r="B11" s="237"/>
      <c r="C11" s="37" t="s">
        <v>16</v>
      </c>
      <c r="D11" s="141"/>
      <c r="E11" s="36"/>
      <c r="F11" s="41"/>
      <c r="G11" s="40"/>
    </row>
    <row r="12" spans="1:9" ht="39.950000000000003" customHeight="1" thickTop="1" thickBot="1" x14ac:dyDescent="0.3">
      <c r="A12" s="239"/>
      <c r="B12" s="237"/>
      <c r="C12" s="37" t="s">
        <v>15</v>
      </c>
      <c r="D12" s="141"/>
      <c r="E12" s="39"/>
      <c r="F12" s="38"/>
    </row>
    <row r="13" spans="1:9" ht="39.950000000000003" customHeight="1" thickTop="1" thickBot="1" x14ac:dyDescent="0.3">
      <c r="A13" s="240"/>
      <c r="B13" s="237"/>
      <c r="C13" s="37" t="s">
        <v>14</v>
      </c>
      <c r="D13" s="141"/>
      <c r="E13" s="36"/>
      <c r="F13" s="35"/>
    </row>
    <row r="14" spans="1:9" ht="50.1" customHeight="1" thickTop="1" thickBot="1" x14ac:dyDescent="0.3">
      <c r="A14" s="182"/>
      <c r="B14" s="183"/>
      <c r="C14" s="35"/>
      <c r="D14" s="35"/>
      <c r="E14" s="35"/>
      <c r="F14" s="35"/>
    </row>
    <row r="15" spans="1:9" ht="50.1" customHeight="1" thickTop="1" thickBot="1" x14ac:dyDescent="0.3">
      <c r="A15" s="180" t="s">
        <v>20</v>
      </c>
      <c r="B15" s="181" t="s">
        <v>19</v>
      </c>
      <c r="C15" s="42" t="s">
        <v>18</v>
      </c>
      <c r="D15" s="35"/>
      <c r="E15" s="35"/>
      <c r="F15" s="35"/>
    </row>
    <row r="16" spans="1:9" ht="39.950000000000003" customHeight="1" thickTop="1" thickBot="1" x14ac:dyDescent="0.3">
      <c r="A16" s="238"/>
      <c r="B16" s="237" t="s">
        <v>36</v>
      </c>
      <c r="C16" s="37" t="s">
        <v>17</v>
      </c>
      <c r="D16" s="35"/>
      <c r="E16" s="35"/>
      <c r="F16" s="35"/>
    </row>
    <row r="17" spans="1:6" ht="39.950000000000003" customHeight="1" thickTop="1" thickBot="1" x14ac:dyDescent="0.3">
      <c r="A17" s="239"/>
      <c r="B17" s="237"/>
      <c r="C17" s="37" t="s">
        <v>16</v>
      </c>
      <c r="D17" s="35"/>
      <c r="E17" s="35"/>
      <c r="F17" s="35"/>
    </row>
    <row r="18" spans="1:6" ht="39.950000000000003" customHeight="1" thickTop="1" thickBot="1" x14ac:dyDescent="0.3">
      <c r="A18" s="239"/>
      <c r="B18" s="237"/>
      <c r="C18" s="37" t="s">
        <v>15</v>
      </c>
      <c r="D18" s="35"/>
      <c r="E18" s="35"/>
      <c r="F18" s="35"/>
    </row>
    <row r="19" spans="1:6" ht="39.950000000000003" customHeight="1" thickTop="1" thickBot="1" x14ac:dyDescent="0.3">
      <c r="A19" s="240"/>
      <c r="B19" s="237"/>
      <c r="C19" s="37" t="s">
        <v>14</v>
      </c>
      <c r="D19" s="35"/>
      <c r="E19" s="35"/>
      <c r="F19" s="35"/>
    </row>
    <row r="20" spans="1:6" ht="39.950000000000003" customHeight="1" thickTop="1" thickBot="1" x14ac:dyDescent="0.3">
      <c r="A20" s="182"/>
      <c r="B20" s="183"/>
      <c r="C20" s="35"/>
      <c r="D20" s="35"/>
      <c r="E20" s="35"/>
      <c r="F20" s="35"/>
    </row>
    <row r="21" spans="1:6" ht="39.950000000000003" customHeight="1" thickTop="1" thickBot="1" x14ac:dyDescent="0.3">
      <c r="A21" s="180" t="s">
        <v>20</v>
      </c>
      <c r="B21" s="181" t="s">
        <v>19</v>
      </c>
      <c r="C21" s="42" t="s">
        <v>18</v>
      </c>
      <c r="D21" s="35"/>
      <c r="E21" s="35"/>
      <c r="F21" s="35"/>
    </row>
    <row r="22" spans="1:6" ht="39.950000000000003" customHeight="1" thickTop="1" thickBot="1" x14ac:dyDescent="0.3">
      <c r="A22" s="238"/>
      <c r="B22" s="237" t="s">
        <v>33</v>
      </c>
      <c r="C22" s="37" t="s">
        <v>17</v>
      </c>
      <c r="D22" s="35"/>
      <c r="E22" s="35"/>
      <c r="F22" s="35"/>
    </row>
    <row r="23" spans="1:6" ht="39.950000000000003" customHeight="1" thickTop="1" thickBot="1" x14ac:dyDescent="0.3">
      <c r="A23" s="239"/>
      <c r="B23" s="237"/>
      <c r="C23" s="37" t="s">
        <v>16</v>
      </c>
      <c r="D23" s="35"/>
      <c r="E23" s="35"/>
      <c r="F23" s="35"/>
    </row>
    <row r="24" spans="1:6" ht="39.950000000000003" customHeight="1" thickTop="1" thickBot="1" x14ac:dyDescent="0.3">
      <c r="A24" s="239"/>
      <c r="B24" s="237"/>
      <c r="C24" s="37" t="s">
        <v>15</v>
      </c>
      <c r="D24" s="35"/>
      <c r="E24" s="35"/>
      <c r="F24" s="35"/>
    </row>
    <row r="25" spans="1:6" ht="39.950000000000003" customHeight="1" thickTop="1" thickBot="1" x14ac:dyDescent="0.3">
      <c r="A25" s="240"/>
      <c r="B25" s="237"/>
      <c r="C25" s="37" t="s">
        <v>14</v>
      </c>
      <c r="D25" s="35"/>
      <c r="E25" s="35"/>
      <c r="F25" s="35"/>
    </row>
    <row r="26" spans="1:6" ht="39.950000000000003" customHeight="1" thickTop="1" thickBot="1" x14ac:dyDescent="0.3">
      <c r="A26" s="184"/>
      <c r="B26" s="185"/>
      <c r="C26" s="35"/>
      <c r="D26" s="35"/>
      <c r="E26" s="35"/>
      <c r="F26" s="35"/>
    </row>
    <row r="27" spans="1:6" ht="39.950000000000003" customHeight="1" thickTop="1" thickBot="1" x14ac:dyDescent="0.3">
      <c r="A27" s="180" t="s">
        <v>20</v>
      </c>
      <c r="B27" s="181" t="s">
        <v>19</v>
      </c>
      <c r="C27" s="42" t="s">
        <v>18</v>
      </c>
      <c r="D27" s="35"/>
      <c r="E27" s="35"/>
      <c r="F27" s="35"/>
    </row>
    <row r="28" spans="1:6" ht="39.950000000000003" customHeight="1" thickTop="1" thickBot="1" x14ac:dyDescent="0.3">
      <c r="A28" s="238"/>
      <c r="B28" s="237"/>
      <c r="C28" s="37" t="s">
        <v>17</v>
      </c>
      <c r="D28" s="35"/>
      <c r="E28" s="35"/>
      <c r="F28" s="35"/>
    </row>
    <row r="29" spans="1:6" ht="39.950000000000003" customHeight="1" thickTop="1" thickBot="1" x14ac:dyDescent="0.3">
      <c r="A29" s="239"/>
      <c r="B29" s="237"/>
      <c r="C29" s="37" t="s">
        <v>16</v>
      </c>
      <c r="D29" s="35"/>
      <c r="E29" s="35"/>
      <c r="F29" s="35"/>
    </row>
    <row r="30" spans="1:6" ht="39.950000000000003" customHeight="1" thickTop="1" thickBot="1" x14ac:dyDescent="0.3">
      <c r="A30" s="239"/>
      <c r="B30" s="237"/>
      <c r="C30" s="37" t="s">
        <v>15</v>
      </c>
      <c r="D30" s="35"/>
      <c r="E30" s="35"/>
      <c r="F30" s="35"/>
    </row>
    <row r="31" spans="1:6" ht="39.950000000000003" customHeight="1" thickTop="1" thickBot="1" x14ac:dyDescent="0.3">
      <c r="A31" s="240"/>
      <c r="B31" s="237"/>
      <c r="C31" s="37" t="s">
        <v>14</v>
      </c>
      <c r="D31" s="35"/>
      <c r="E31" s="35"/>
      <c r="F31" s="35"/>
    </row>
    <row r="32" spans="1:6" ht="39.950000000000003" customHeight="1" thickTop="1" thickBot="1" x14ac:dyDescent="0.3">
      <c r="A32" s="186"/>
      <c r="B32" s="187"/>
      <c r="C32" s="35"/>
      <c r="D32" s="35"/>
      <c r="E32" s="35"/>
      <c r="F32" s="35"/>
    </row>
    <row r="33" spans="1:6" ht="39.950000000000003" customHeight="1" thickTop="1" thickBot="1" x14ac:dyDescent="0.3">
      <c r="A33" s="180" t="s">
        <v>20</v>
      </c>
      <c r="B33" s="181" t="s">
        <v>19</v>
      </c>
      <c r="C33" s="42" t="s">
        <v>18</v>
      </c>
      <c r="D33" s="35"/>
      <c r="E33" s="35"/>
      <c r="F33" s="35"/>
    </row>
    <row r="34" spans="1:6" ht="39.950000000000003" customHeight="1" thickTop="1" thickBot="1" x14ac:dyDescent="0.3">
      <c r="A34" s="238"/>
      <c r="B34" s="237" t="s">
        <v>34</v>
      </c>
      <c r="C34" s="37" t="s">
        <v>17</v>
      </c>
      <c r="D34" s="35"/>
      <c r="E34" s="35"/>
      <c r="F34" s="35"/>
    </row>
    <row r="35" spans="1:6" ht="39.950000000000003" customHeight="1" thickTop="1" thickBot="1" x14ac:dyDescent="0.3">
      <c r="A35" s="239"/>
      <c r="B35" s="237"/>
      <c r="C35" s="37" t="s">
        <v>16</v>
      </c>
      <c r="D35" s="35"/>
      <c r="E35" s="35"/>
      <c r="F35" s="35"/>
    </row>
    <row r="36" spans="1:6" ht="39.950000000000003" customHeight="1" thickTop="1" thickBot="1" x14ac:dyDescent="0.3">
      <c r="A36" s="239"/>
      <c r="B36" s="237"/>
      <c r="C36" s="37" t="s">
        <v>15</v>
      </c>
      <c r="D36" s="35"/>
      <c r="E36" s="35"/>
      <c r="F36" s="35"/>
    </row>
    <row r="37" spans="1:6" ht="39.950000000000003" customHeight="1" thickTop="1" thickBot="1" x14ac:dyDescent="0.3">
      <c r="A37" s="240"/>
      <c r="B37" s="237"/>
      <c r="C37" s="37" t="s">
        <v>14</v>
      </c>
    </row>
    <row r="38" spans="1:6" ht="39.950000000000003" customHeight="1" thickTop="1" thickBot="1" x14ac:dyDescent="0.3">
      <c r="A38" s="178"/>
      <c r="B38" s="178"/>
    </row>
    <row r="39" spans="1:6" ht="39.950000000000003" customHeight="1" thickTop="1" thickBot="1" x14ac:dyDescent="0.3">
      <c r="A39" s="180" t="s">
        <v>20</v>
      </c>
      <c r="B39" s="181" t="s">
        <v>19</v>
      </c>
      <c r="C39" s="42" t="s">
        <v>18</v>
      </c>
    </row>
    <row r="40" spans="1:6" ht="39.950000000000003" customHeight="1" thickTop="1" thickBot="1" x14ac:dyDescent="0.3">
      <c r="A40" s="238"/>
      <c r="B40" s="237" t="s">
        <v>35</v>
      </c>
      <c r="C40" s="37" t="s">
        <v>17</v>
      </c>
    </row>
    <row r="41" spans="1:6" ht="39.950000000000003" customHeight="1" thickTop="1" thickBot="1" x14ac:dyDescent="0.3">
      <c r="A41" s="239"/>
      <c r="B41" s="237"/>
      <c r="C41" s="37" t="s">
        <v>16</v>
      </c>
    </row>
    <row r="42" spans="1:6" ht="39.950000000000003" customHeight="1" thickTop="1" thickBot="1" x14ac:dyDescent="0.3">
      <c r="A42" s="239"/>
      <c r="B42" s="237"/>
      <c r="C42" s="37" t="s">
        <v>15</v>
      </c>
    </row>
    <row r="43" spans="1:6" ht="39.950000000000003" customHeight="1" thickTop="1" thickBot="1" x14ac:dyDescent="0.3">
      <c r="A43" s="240"/>
      <c r="B43" s="237"/>
      <c r="C43" s="37" t="s">
        <v>14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43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37.28515625" customWidth="1"/>
    <col min="2" max="2" width="58.140625" customWidth="1"/>
    <col min="3" max="3" width="16.28515625" style="69" customWidth="1"/>
  </cols>
  <sheetData>
    <row r="1" spans="1:5" ht="30" customHeight="1" x14ac:dyDescent="0.25">
      <c r="C1"/>
    </row>
    <row r="2" spans="1:5" ht="30" customHeight="1" x14ac:dyDescent="0.25">
      <c r="C2"/>
    </row>
    <row r="3" spans="1:5" ht="30" customHeight="1" thickBot="1" x14ac:dyDescent="0.3">
      <c r="B3" s="66"/>
      <c r="C3" s="66"/>
    </row>
    <row r="4" spans="1:5" ht="50.1" customHeight="1" thickTop="1" thickBot="1" x14ac:dyDescent="0.35">
      <c r="A4" s="163" t="s">
        <v>42</v>
      </c>
      <c r="B4" s="163" t="s">
        <v>64</v>
      </c>
      <c r="C4" s="164" t="s">
        <v>43</v>
      </c>
      <c r="D4" s="66"/>
      <c r="E4" s="23" t="s">
        <v>41</v>
      </c>
    </row>
    <row r="5" spans="1:5" ht="50.1" customHeight="1" thickTop="1" thickBot="1" x14ac:dyDescent="0.3">
      <c r="A5" s="165" t="s">
        <v>40</v>
      </c>
      <c r="B5" s="162" t="s">
        <v>317</v>
      </c>
      <c r="C5" s="166"/>
      <c r="D5" s="67"/>
    </row>
    <row r="6" spans="1:5" ht="50.1" customHeight="1" thickTop="1" thickBot="1" x14ac:dyDescent="0.3">
      <c r="A6" s="170" t="s">
        <v>49</v>
      </c>
      <c r="B6" s="171" t="s">
        <v>321</v>
      </c>
      <c r="C6" s="166"/>
      <c r="D6" s="66"/>
    </row>
    <row r="7" spans="1:5" ht="50.1" customHeight="1" thickTop="1" thickBot="1" x14ac:dyDescent="0.3">
      <c r="A7" s="170" t="s">
        <v>255</v>
      </c>
      <c r="B7" s="171" t="s">
        <v>320</v>
      </c>
      <c r="C7" s="166"/>
      <c r="D7" s="88"/>
    </row>
    <row r="8" spans="1:5" ht="50.1" customHeight="1" thickTop="1" thickBot="1" x14ac:dyDescent="0.3">
      <c r="A8" s="170" t="s">
        <v>46</v>
      </c>
      <c r="B8" s="171" t="s">
        <v>318</v>
      </c>
      <c r="C8" s="166"/>
    </row>
    <row r="9" spans="1:5" ht="50.1" customHeight="1" thickTop="1" thickBot="1" x14ac:dyDescent="0.3">
      <c r="A9" s="170" t="s">
        <v>47</v>
      </c>
      <c r="B9" s="171" t="s">
        <v>319</v>
      </c>
      <c r="C9" s="166"/>
    </row>
    <row r="10" spans="1:5" ht="50.1" customHeight="1" thickTop="1" thickBot="1" x14ac:dyDescent="0.3">
      <c r="A10" s="175" t="s">
        <v>315</v>
      </c>
      <c r="B10" s="171" t="s">
        <v>316</v>
      </c>
      <c r="C10" s="166"/>
      <c r="D10" s="52"/>
      <c r="E10" s="52"/>
    </row>
    <row r="11" spans="1:5" ht="24.95" customHeight="1" thickTop="1" thickBot="1" x14ac:dyDescent="0.3">
      <c r="A11" s="172"/>
      <c r="B11" s="173"/>
      <c r="C11" s="73"/>
      <c r="D11" s="52"/>
      <c r="E11" s="52"/>
    </row>
    <row r="12" spans="1:5" ht="24.95" customHeight="1" thickTop="1" thickBot="1" x14ac:dyDescent="0.3">
      <c r="A12" s="172"/>
      <c r="B12" s="173"/>
      <c r="C12" s="73"/>
      <c r="D12" s="52"/>
      <c r="E12" s="52"/>
    </row>
    <row r="13" spans="1:5" ht="24.95" customHeight="1" thickTop="1" thickBot="1" x14ac:dyDescent="0.3">
      <c r="A13" s="172"/>
      <c r="B13" s="173"/>
      <c r="C13" s="73"/>
      <c r="D13" s="52"/>
      <c r="E13" s="52"/>
    </row>
    <row r="14" spans="1:5" ht="24.95" customHeight="1" thickTop="1" thickBot="1" x14ac:dyDescent="0.3">
      <c r="A14" s="172"/>
      <c r="B14" s="173"/>
      <c r="C14" s="73"/>
      <c r="D14" s="52"/>
      <c r="E14" s="52"/>
    </row>
    <row r="15" spans="1:5" ht="24.95" customHeight="1" thickTop="1" thickBot="1" x14ac:dyDescent="0.3">
      <c r="A15" s="172"/>
      <c r="B15" s="173"/>
      <c r="C15" s="73"/>
      <c r="D15" s="52"/>
      <c r="E15" s="52"/>
    </row>
    <row r="16" spans="1:5" ht="24.95" customHeight="1" thickTop="1" thickBot="1" x14ac:dyDescent="0.3">
      <c r="A16" s="172"/>
      <c r="B16" s="173"/>
      <c r="C16" s="73"/>
      <c r="D16" s="52"/>
      <c r="E16" s="52"/>
    </row>
    <row r="17" spans="1:5" ht="24.95" customHeight="1" thickTop="1" thickBot="1" x14ac:dyDescent="0.3">
      <c r="A17" s="172"/>
      <c r="B17" s="173"/>
      <c r="C17" s="73"/>
      <c r="D17" s="52"/>
      <c r="E17" s="52"/>
    </row>
    <row r="18" spans="1:5" ht="24.95" customHeight="1" thickTop="1" thickBot="1" x14ac:dyDescent="0.3">
      <c r="A18" s="172"/>
      <c r="B18" s="173"/>
      <c r="C18" s="73"/>
      <c r="D18" s="52"/>
      <c r="E18" s="52"/>
    </row>
    <row r="19" spans="1:5" ht="24.95" customHeight="1" thickTop="1" thickBot="1" x14ac:dyDescent="0.3">
      <c r="A19" s="172"/>
      <c r="B19" s="173"/>
      <c r="C19" s="73"/>
      <c r="D19" s="52"/>
      <c r="E19" s="52"/>
    </row>
    <row r="20" spans="1:5" ht="24.95" customHeight="1" thickTop="1" thickBot="1" x14ac:dyDescent="0.3">
      <c r="A20" s="172"/>
      <c r="B20" s="173"/>
      <c r="C20" s="73"/>
      <c r="D20" s="52"/>
      <c r="E20" s="52"/>
    </row>
    <row r="21" spans="1:5" ht="24.95" customHeight="1" thickTop="1" x14ac:dyDescent="0.25">
      <c r="A21" s="172"/>
      <c r="B21" s="174"/>
      <c r="C21" s="74"/>
      <c r="D21" s="52"/>
      <c r="E21" s="52"/>
    </row>
    <row r="22" spans="1:5" ht="24.95" customHeight="1" x14ac:dyDescent="0.25">
      <c r="A22" s="172"/>
      <c r="B22" s="174"/>
      <c r="C22" s="74"/>
      <c r="D22" s="52"/>
      <c r="E22" s="52"/>
    </row>
    <row r="23" spans="1:5" ht="24.95" customHeight="1" x14ac:dyDescent="0.25">
      <c r="A23" s="172"/>
      <c r="B23" s="172"/>
      <c r="C23" s="68"/>
    </row>
    <row r="24" spans="1:5" ht="24.95" customHeight="1" x14ac:dyDescent="0.25">
      <c r="A24" s="172"/>
      <c r="B24" s="172"/>
      <c r="C24" s="68"/>
    </row>
    <row r="25" spans="1:5" ht="24.95" customHeight="1" x14ac:dyDescent="0.25">
      <c r="A25" s="172"/>
      <c r="B25" s="172"/>
      <c r="C25" s="68"/>
    </row>
    <row r="26" spans="1:5" ht="24.95" customHeight="1" x14ac:dyDescent="0.25">
      <c r="A26" s="172"/>
      <c r="B26" s="172"/>
      <c r="C26" s="68"/>
    </row>
    <row r="27" spans="1:5" ht="24.95" customHeight="1" x14ac:dyDescent="0.25">
      <c r="A27" s="172"/>
      <c r="B27" s="172"/>
    </row>
    <row r="28" spans="1:5" x14ac:dyDescent="0.25">
      <c r="A28" s="172"/>
      <c r="B28" s="172"/>
    </row>
    <row r="29" spans="1:5" x14ac:dyDescent="0.25">
      <c r="A29" s="172"/>
      <c r="B29" s="172"/>
    </row>
    <row r="30" spans="1:5" x14ac:dyDescent="0.25">
      <c r="A30" s="172"/>
      <c r="B30" s="172"/>
    </row>
    <row r="31" spans="1:5" x14ac:dyDescent="0.25">
      <c r="A31" s="172"/>
      <c r="B31" s="172"/>
    </row>
    <row r="32" spans="1:5" x14ac:dyDescent="0.25">
      <c r="A32" s="172"/>
      <c r="B32" s="172"/>
    </row>
    <row r="33" spans="1:2" x14ac:dyDescent="0.25">
      <c r="A33" s="172"/>
      <c r="B33" s="172"/>
    </row>
    <row r="34" spans="1:2" x14ac:dyDescent="0.25">
      <c r="A34" s="172"/>
      <c r="B34" s="172"/>
    </row>
    <row r="35" spans="1:2" x14ac:dyDescent="0.25">
      <c r="A35" s="172"/>
      <c r="B35" s="172"/>
    </row>
    <row r="36" spans="1:2" x14ac:dyDescent="0.25">
      <c r="A36" s="172"/>
      <c r="B36" s="172"/>
    </row>
    <row r="37" spans="1:2" x14ac:dyDescent="0.25">
      <c r="A37" s="172"/>
      <c r="B37" s="172"/>
    </row>
    <row r="38" spans="1:2" x14ac:dyDescent="0.25">
      <c r="A38" s="172"/>
      <c r="B38" s="172"/>
    </row>
    <row r="39" spans="1:2" x14ac:dyDescent="0.25">
      <c r="A39" s="172"/>
      <c r="B39" s="172"/>
    </row>
    <row r="40" spans="1:2" x14ac:dyDescent="0.25">
      <c r="A40" s="172"/>
      <c r="B40" s="172"/>
    </row>
    <row r="41" spans="1:2" x14ac:dyDescent="0.25">
      <c r="A41" s="172"/>
      <c r="B41" s="172"/>
    </row>
    <row r="42" spans="1:2" x14ac:dyDescent="0.25">
      <c r="A42" s="172"/>
      <c r="B42" s="172"/>
    </row>
    <row r="43" spans="1:2" x14ac:dyDescent="0.25">
      <c r="A43" s="172"/>
      <c r="B43" s="172"/>
    </row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W18" sqref="W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86102-96C0-4D56-8F24-9024D80E8CC8}">
  <sheetPr codeName="Planilha10">
    <tabColor rgb="FF7030A0"/>
  </sheetPr>
  <dimension ref="A1:B94"/>
  <sheetViews>
    <sheetView workbookViewId="0">
      <selection activeCell="A5" sqref="A5"/>
    </sheetView>
  </sheetViews>
  <sheetFormatPr defaultRowHeight="15" x14ac:dyDescent="0.25"/>
  <cols>
    <col min="1" max="1" width="81.5703125" customWidth="1"/>
    <col min="2" max="2" width="143.7109375" customWidth="1"/>
  </cols>
  <sheetData>
    <row r="1" spans="1:2" s="130" customFormat="1" ht="24.95" customHeight="1" x14ac:dyDescent="0.25">
      <c r="A1" s="131"/>
      <c r="B1" s="131"/>
    </row>
    <row r="2" spans="1:2" s="130" customFormat="1" ht="24.95" customHeight="1" x14ac:dyDescent="0.25">
      <c r="B2" s="130" t="s">
        <v>322</v>
      </c>
    </row>
    <row r="3" spans="1:2" s="130" customFormat="1" ht="24.95" customHeight="1" x14ac:dyDescent="0.25"/>
    <row r="4" spans="1:2" s="130" customFormat="1" ht="24.95" customHeight="1" x14ac:dyDescent="0.25"/>
    <row r="5" spans="1:2" s="130" customFormat="1" ht="24.95" customHeight="1" x14ac:dyDescent="0.25"/>
    <row r="6" spans="1:2" s="130" customFormat="1" ht="24.95" customHeight="1" x14ac:dyDescent="0.25"/>
    <row r="7" spans="1:2" s="130" customFormat="1" ht="24.95" customHeight="1" x14ac:dyDescent="0.25"/>
    <row r="8" spans="1:2" s="130" customFormat="1" ht="24.95" customHeight="1" x14ac:dyDescent="0.25"/>
    <row r="9" spans="1:2" s="130" customFormat="1" ht="24.95" customHeight="1" x14ac:dyDescent="0.25"/>
    <row r="10" spans="1:2" s="130" customFormat="1" ht="24.95" customHeight="1" x14ac:dyDescent="0.25"/>
    <row r="11" spans="1:2" s="130" customFormat="1" ht="24.95" customHeight="1" x14ac:dyDescent="0.25"/>
    <row r="12" spans="1:2" s="130" customFormat="1" ht="24.95" customHeight="1" x14ac:dyDescent="0.25"/>
    <row r="13" spans="1:2" s="130" customFormat="1" ht="24.95" customHeight="1" x14ac:dyDescent="0.25"/>
    <row r="14" spans="1:2" s="130" customFormat="1" ht="24.95" customHeight="1" x14ac:dyDescent="0.25"/>
    <row r="15" spans="1:2" s="130" customFormat="1" ht="24.95" customHeight="1" x14ac:dyDescent="0.25"/>
    <row r="16" spans="1:2" s="130" customFormat="1" ht="24.95" customHeight="1" x14ac:dyDescent="0.25"/>
    <row r="17" s="130" customFormat="1" ht="24.95" customHeight="1" x14ac:dyDescent="0.25"/>
    <row r="18" s="130" customFormat="1" ht="24.95" customHeight="1" x14ac:dyDescent="0.25"/>
    <row r="19" s="130" customFormat="1" ht="24.95" customHeight="1" x14ac:dyDescent="0.25"/>
    <row r="20" s="130" customFormat="1" ht="24.95" customHeight="1" x14ac:dyDescent="0.25"/>
    <row r="21" s="130" customFormat="1" ht="24.95" customHeight="1" x14ac:dyDescent="0.25"/>
    <row r="22" s="130" customFormat="1" ht="24.95" customHeight="1" x14ac:dyDescent="0.25"/>
    <row r="23" s="130" customFormat="1" ht="24.95" customHeight="1" x14ac:dyDescent="0.25"/>
    <row r="24" s="130" customFormat="1" ht="24.95" customHeight="1" x14ac:dyDescent="0.25"/>
    <row r="25" s="130" customFormat="1" ht="24.95" customHeight="1" x14ac:dyDescent="0.25"/>
    <row r="26" s="130" customFormat="1" ht="24.95" customHeight="1" x14ac:dyDescent="0.25"/>
    <row r="27" s="130" customFormat="1" ht="24.95" customHeight="1" x14ac:dyDescent="0.25"/>
    <row r="28" s="130" customFormat="1" ht="24.95" customHeight="1" x14ac:dyDescent="0.25"/>
    <row r="29" s="130" customFormat="1" ht="24.95" customHeight="1" x14ac:dyDescent="0.25"/>
    <row r="30" s="130" customFormat="1" ht="24.95" customHeight="1" x14ac:dyDescent="0.25"/>
    <row r="31" s="130" customFormat="1" ht="24.95" customHeight="1" x14ac:dyDescent="0.25"/>
    <row r="32" s="130" customFormat="1" ht="24.95" customHeight="1" x14ac:dyDescent="0.25"/>
    <row r="33" s="130" customFormat="1" ht="24.95" customHeight="1" x14ac:dyDescent="0.25"/>
    <row r="34" s="130" customFormat="1" ht="24.95" customHeight="1" x14ac:dyDescent="0.25"/>
    <row r="35" s="130" customFormat="1" ht="24.95" customHeight="1" x14ac:dyDescent="0.25"/>
    <row r="36" s="130" customFormat="1" ht="24.95" customHeight="1" x14ac:dyDescent="0.25"/>
    <row r="37" s="130" customFormat="1" ht="24.95" customHeight="1" x14ac:dyDescent="0.25"/>
    <row r="38" s="130" customFormat="1" ht="24.95" customHeight="1" x14ac:dyDescent="0.25"/>
    <row r="39" s="130" customFormat="1" ht="24.95" customHeight="1" x14ac:dyDescent="0.25"/>
    <row r="40" s="130" customFormat="1" ht="24.95" customHeight="1" x14ac:dyDescent="0.25"/>
    <row r="41" s="130" customFormat="1" ht="24.95" customHeight="1" x14ac:dyDescent="0.25"/>
    <row r="42" s="130" customFormat="1" ht="24.95" customHeight="1" x14ac:dyDescent="0.25"/>
    <row r="43" s="130" customFormat="1" ht="24.95" customHeight="1" x14ac:dyDescent="0.25"/>
    <row r="44" s="130" customFormat="1" ht="24.95" customHeight="1" x14ac:dyDescent="0.25"/>
    <row r="45" s="130" customFormat="1" ht="24.95" customHeight="1" x14ac:dyDescent="0.25"/>
    <row r="46" s="130" customFormat="1" ht="24.95" customHeight="1" x14ac:dyDescent="0.25"/>
    <row r="47" s="130" customFormat="1" ht="24.95" customHeight="1" x14ac:dyDescent="0.25"/>
    <row r="48" s="130" customFormat="1" ht="24.95" customHeight="1" x14ac:dyDescent="0.25"/>
    <row r="49" s="130" customFormat="1" ht="24.95" customHeight="1" x14ac:dyDescent="0.25"/>
    <row r="50" s="130" customFormat="1" ht="24.95" customHeight="1" x14ac:dyDescent="0.25"/>
    <row r="51" s="130" customFormat="1" ht="24.95" customHeight="1" x14ac:dyDescent="0.25"/>
    <row r="52" s="130" customFormat="1" ht="24.95" customHeight="1" x14ac:dyDescent="0.25"/>
    <row r="53" s="130" customFormat="1" ht="24.95" customHeight="1" x14ac:dyDescent="0.25"/>
    <row r="54" s="130" customFormat="1" ht="24.95" customHeight="1" x14ac:dyDescent="0.25"/>
    <row r="55" s="130" customFormat="1" ht="24.95" customHeight="1" x14ac:dyDescent="0.25"/>
    <row r="56" s="130" customFormat="1" ht="24.95" customHeight="1" x14ac:dyDescent="0.25"/>
    <row r="57" s="130" customFormat="1" ht="24.95" customHeight="1" x14ac:dyDescent="0.25"/>
    <row r="58" s="130" customFormat="1" ht="24.95" customHeight="1" x14ac:dyDescent="0.25"/>
    <row r="59" s="130" customFormat="1" ht="24.95" customHeight="1" x14ac:dyDescent="0.25"/>
    <row r="60" s="130" customFormat="1" ht="24.95" customHeight="1" x14ac:dyDescent="0.25"/>
    <row r="61" s="130" customFormat="1" ht="24.95" customHeight="1" x14ac:dyDescent="0.25"/>
    <row r="62" s="130" customFormat="1" ht="24.95" customHeight="1" x14ac:dyDescent="0.25"/>
    <row r="63" s="130" customFormat="1" ht="24.95" customHeight="1" x14ac:dyDescent="0.25"/>
    <row r="64" s="130" customFormat="1" ht="24.95" customHeight="1" x14ac:dyDescent="0.25"/>
    <row r="65" s="130" customFormat="1" ht="24.95" customHeight="1" x14ac:dyDescent="0.25"/>
    <row r="66" s="130" customFormat="1" ht="24.95" customHeight="1" x14ac:dyDescent="0.25"/>
    <row r="67" s="130" customFormat="1" ht="24.95" customHeight="1" x14ac:dyDescent="0.25"/>
    <row r="68" s="130" customFormat="1" ht="24.95" customHeight="1" x14ac:dyDescent="0.25"/>
    <row r="69" s="130" customFormat="1" ht="24.95" customHeight="1" x14ac:dyDescent="0.25"/>
    <row r="70" s="130" customFormat="1" ht="24.95" customHeight="1" x14ac:dyDescent="0.25"/>
    <row r="71" s="130" customFormat="1" ht="24.95" customHeight="1" x14ac:dyDescent="0.25"/>
    <row r="72" s="130" customFormat="1" ht="24.95" customHeight="1" x14ac:dyDescent="0.25"/>
    <row r="73" s="130" customFormat="1" ht="24.95" customHeight="1" x14ac:dyDescent="0.25"/>
    <row r="74" s="130" customFormat="1" ht="24.95" customHeight="1" x14ac:dyDescent="0.25"/>
    <row r="75" s="130" customFormat="1" ht="24.95" customHeight="1" x14ac:dyDescent="0.25"/>
    <row r="76" s="130" customFormat="1" ht="24.95" customHeight="1" x14ac:dyDescent="0.25"/>
    <row r="77" s="130" customFormat="1" ht="24.95" customHeight="1" x14ac:dyDescent="0.25"/>
    <row r="78" s="130" customFormat="1" ht="24.95" customHeight="1" x14ac:dyDescent="0.25"/>
    <row r="79" s="130" customFormat="1" ht="24.95" customHeight="1" x14ac:dyDescent="0.25"/>
    <row r="80" s="130" customFormat="1" ht="24.95" customHeight="1" x14ac:dyDescent="0.25"/>
    <row r="81" s="130" customFormat="1" ht="24.95" customHeight="1" x14ac:dyDescent="0.25"/>
    <row r="82" s="130" customFormat="1" ht="24.95" customHeight="1" x14ac:dyDescent="0.25"/>
    <row r="83" s="130" customFormat="1" ht="24.95" customHeight="1" x14ac:dyDescent="0.25"/>
    <row r="84" s="130" customFormat="1" ht="24.95" customHeight="1" x14ac:dyDescent="0.25"/>
    <row r="85" s="130" customFormat="1" ht="24.95" customHeight="1" x14ac:dyDescent="0.25"/>
    <row r="86" s="130" customFormat="1" ht="24.95" customHeight="1" x14ac:dyDescent="0.25"/>
    <row r="87" s="130" customFormat="1" ht="24.95" customHeight="1" x14ac:dyDescent="0.25"/>
    <row r="88" s="130" customFormat="1" ht="24.95" customHeight="1" x14ac:dyDescent="0.25"/>
    <row r="89" s="130" customFormat="1" ht="24.95" customHeight="1" x14ac:dyDescent="0.25"/>
    <row r="90" s="130" customFormat="1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83"/>
  <sheetViews>
    <sheetView topLeftCell="A128" workbookViewId="0">
      <selection activeCell="C158" sqref="C158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7" t="s">
        <v>26</v>
      </c>
      <c r="B1" s="47" t="s">
        <v>27</v>
      </c>
      <c r="C1" s="47" t="s">
        <v>28</v>
      </c>
    </row>
    <row r="2" spans="1:3" x14ac:dyDescent="0.25">
      <c r="B2" s="71" t="s">
        <v>38</v>
      </c>
      <c r="C2" s="79" t="s">
        <v>201</v>
      </c>
    </row>
    <row r="3" spans="1:3" x14ac:dyDescent="0.25">
      <c r="B3" s="71" t="s">
        <v>38</v>
      </c>
      <c r="C3" s="80" t="s">
        <v>203</v>
      </c>
    </row>
    <row r="4" spans="1:3" x14ac:dyDescent="0.25">
      <c r="B4" s="75" t="str">
        <f>IF('Informações Gerais'!B4="Atualização IHM","Yes","No")</f>
        <v>No</v>
      </c>
      <c r="C4" s="79" t="s">
        <v>79</v>
      </c>
    </row>
    <row r="5" spans="1:3" s="126" customFormat="1" x14ac:dyDescent="0.25">
      <c r="B5" s="129" t="str">
        <f>IF('Componentes integrados'!A7&lt;&gt;"","Yes","No")</f>
        <v>No</v>
      </c>
      <c r="C5" s="125" t="s">
        <v>80</v>
      </c>
    </row>
    <row r="6" spans="1:3" x14ac:dyDescent="0.25">
      <c r="B6" s="1" t="str">
        <f>IF(OR(B5="Yes",B4="Yes"),"No","Yes")</f>
        <v>Yes</v>
      </c>
      <c r="C6" s="79" t="s">
        <v>81</v>
      </c>
    </row>
    <row r="7" spans="1:3" x14ac:dyDescent="0.25">
      <c r="B7" s="1" t="str">
        <f>IF(AND(B4="No",'Base de dados'!B8="No"),"Yes","No")</f>
        <v>Yes</v>
      </c>
      <c r="C7" s="80" t="s">
        <v>82</v>
      </c>
    </row>
    <row r="8" spans="1:3" x14ac:dyDescent="0.25">
      <c r="A8" s="44"/>
      <c r="B8" s="1" t="str">
        <f>IF(Exceções!C5&lt;&gt;"","Yes","No")</f>
        <v>No</v>
      </c>
      <c r="C8" s="79" t="s">
        <v>83</v>
      </c>
    </row>
    <row r="9" spans="1:3" x14ac:dyDescent="0.25">
      <c r="B9" s="1" t="str">
        <f>IF('Dispositivos de Mecânicos'!D7&lt;&gt;"","Yes","No")</f>
        <v>No</v>
      </c>
      <c r="C9" s="80" t="s">
        <v>84</v>
      </c>
    </row>
    <row r="10" spans="1:3" x14ac:dyDescent="0.25">
      <c r="B10" s="1" t="str">
        <f>IF('Dispositivos de Mecânicos'!D8&lt;&gt;"","Yes","No")</f>
        <v>No</v>
      </c>
      <c r="C10" s="79" t="s">
        <v>85</v>
      </c>
    </row>
    <row r="11" spans="1:3" x14ac:dyDescent="0.25">
      <c r="B11" s="71" t="s">
        <v>38</v>
      </c>
      <c r="C11" s="80" t="s">
        <v>86</v>
      </c>
    </row>
    <row r="12" spans="1:3" x14ac:dyDescent="0.25">
      <c r="B12" s="1" t="str">
        <f>IF('Dispositivos de Mecânicos'!D9&lt;&gt;"","Yes","No")</f>
        <v>No</v>
      </c>
      <c r="C12" s="79" t="s">
        <v>87</v>
      </c>
    </row>
    <row r="13" spans="1:3" x14ac:dyDescent="0.25">
      <c r="B13" s="1" t="str">
        <f>IF('Dispositivos de Mecânicos'!D10&lt;&gt;"","Yes","No")</f>
        <v>No</v>
      </c>
      <c r="C13" s="80" t="s">
        <v>88</v>
      </c>
    </row>
    <row r="14" spans="1:3" x14ac:dyDescent="0.25">
      <c r="B14" s="1" t="str">
        <f>IF('Dispositivos de Mecânicos'!D11&lt;&gt;"","Yes","No")</f>
        <v>No</v>
      </c>
      <c r="C14" s="79" t="s">
        <v>89</v>
      </c>
    </row>
    <row r="15" spans="1:3" x14ac:dyDescent="0.25">
      <c r="B15" s="1" t="str">
        <f>IF('Dispositivos de Mecânicos'!D12&lt;&gt;"","Yes","No")</f>
        <v>No</v>
      </c>
      <c r="C15" s="80" t="s">
        <v>90</v>
      </c>
    </row>
    <row r="16" spans="1:3" x14ac:dyDescent="0.25">
      <c r="B16" s="1" t="str">
        <f>IF(Exceções!C6&lt;&gt;"","Yes","No")</f>
        <v>No</v>
      </c>
      <c r="C16" s="79" t="s">
        <v>91</v>
      </c>
    </row>
    <row r="17" spans="1:3" x14ac:dyDescent="0.25">
      <c r="B17" s="1" t="str">
        <f>IF(B16="No","Yes","No")</f>
        <v>Yes</v>
      </c>
      <c r="C17" s="80" t="s">
        <v>92</v>
      </c>
    </row>
    <row r="18" spans="1:3" x14ac:dyDescent="0.25">
      <c r="A18" s="45"/>
      <c r="B18" s="1" t="str">
        <f>IF('Componentes elétricos'!D10&lt;&gt;"","Yes","No")</f>
        <v>No</v>
      </c>
      <c r="C18" s="79" t="s">
        <v>93</v>
      </c>
    </row>
    <row r="19" spans="1:3" x14ac:dyDescent="0.25">
      <c r="A19" s="44"/>
      <c r="B19" s="1" t="str">
        <f>IF(B20="No","Yes","No")</f>
        <v>Yes</v>
      </c>
      <c r="C19" s="80" t="s">
        <v>94</v>
      </c>
    </row>
    <row r="20" spans="1:3" x14ac:dyDescent="0.25">
      <c r="A20" s="123"/>
      <c r="B20" s="1" t="str" cm="1">
        <f t="array" ref="B20">IF(OR('Tipo de  IHM'!A10:A13&lt;&gt;"",'Tipo de  IHM'!C6="Clearline 3.0",'Tipo de  IHM'!B6="Clearline"),"Yes","No")</f>
        <v>No</v>
      </c>
      <c r="C20" s="79" t="s">
        <v>95</v>
      </c>
    </row>
    <row r="21" spans="1:3" x14ac:dyDescent="0.25">
      <c r="B21" s="89" t="str">
        <f>IF(Estrutura!D7&lt;&gt;"","Yes","No")</f>
        <v>No</v>
      </c>
      <c r="C21" s="80" t="s">
        <v>96</v>
      </c>
    </row>
    <row r="22" spans="1:3" x14ac:dyDescent="0.25">
      <c r="B22" s="89" t="str">
        <f>IF(B21="No","Yes","No")</f>
        <v>Yes</v>
      </c>
      <c r="C22" s="79" t="s">
        <v>97</v>
      </c>
    </row>
    <row r="23" spans="1:3" x14ac:dyDescent="0.25">
      <c r="A23" s="45"/>
      <c r="B23" s="71" t="s">
        <v>38</v>
      </c>
      <c r="C23" s="80" t="s">
        <v>98</v>
      </c>
    </row>
    <row r="24" spans="1:3" x14ac:dyDescent="0.25">
      <c r="B24" s="71" t="s">
        <v>38</v>
      </c>
      <c r="C24" s="79" t="s">
        <v>99</v>
      </c>
    </row>
    <row r="25" spans="1:3" x14ac:dyDescent="0.25">
      <c r="B25" s="71" t="s">
        <v>38</v>
      </c>
      <c r="C25" s="80" t="s">
        <v>100</v>
      </c>
    </row>
    <row r="26" spans="1:3" x14ac:dyDescent="0.25">
      <c r="B26" s="89" t="str">
        <f>IF(Estrutura!D8&lt;&gt;"","Yes","No")</f>
        <v>No</v>
      </c>
      <c r="C26" s="79" t="s">
        <v>101</v>
      </c>
    </row>
    <row r="27" spans="1:3" x14ac:dyDescent="0.25">
      <c r="B27" s="89" t="str">
        <f>IF(Estrutura!D9&lt;&gt;"","Yes","No")</f>
        <v>No</v>
      </c>
      <c r="C27" s="80" t="s">
        <v>102</v>
      </c>
    </row>
    <row r="28" spans="1:3" x14ac:dyDescent="0.25">
      <c r="B28" s="89" t="str">
        <f>IF(Estrutura!D10&lt;&gt;"","Yes","No")</f>
        <v>No</v>
      </c>
      <c r="C28" s="79" t="s">
        <v>103</v>
      </c>
    </row>
    <row r="29" spans="1:3" x14ac:dyDescent="0.25">
      <c r="B29" s="89" t="str">
        <f>IF(Estrutura!D11&lt;&gt;"","Yes","No")</f>
        <v>No</v>
      </c>
      <c r="C29" s="80" t="s">
        <v>104</v>
      </c>
    </row>
    <row r="30" spans="1:3" x14ac:dyDescent="0.25">
      <c r="B30" s="71" t="s">
        <v>38</v>
      </c>
      <c r="C30" s="79" t="s">
        <v>105</v>
      </c>
    </row>
    <row r="31" spans="1:3" x14ac:dyDescent="0.25">
      <c r="B31" s="89" t="str">
        <f>IF(Estrutura!D12&lt;&gt;"","Yes","No")</f>
        <v>No</v>
      </c>
      <c r="C31" s="80" t="s">
        <v>106</v>
      </c>
    </row>
    <row r="32" spans="1:3" x14ac:dyDescent="0.25">
      <c r="A32" s="45"/>
      <c r="B32" s="71" t="s">
        <v>38</v>
      </c>
      <c r="C32" s="79" t="s">
        <v>107</v>
      </c>
    </row>
    <row r="33" spans="1:3" x14ac:dyDescent="0.25">
      <c r="A33" s="45"/>
      <c r="B33" s="89" t="str">
        <f>IF(Estrutura!D13&lt;&gt;"","Yes","No")</f>
        <v>No</v>
      </c>
      <c r="C33" s="80" t="s">
        <v>108</v>
      </c>
    </row>
    <row r="34" spans="1:3" x14ac:dyDescent="0.25">
      <c r="B34" s="71" t="s">
        <v>38</v>
      </c>
      <c r="C34" s="79" t="s">
        <v>109</v>
      </c>
    </row>
    <row r="35" spans="1:3" x14ac:dyDescent="0.25">
      <c r="B35" s="89" t="str">
        <f>IF(Estrutura!D14&lt;&gt;"","Yes","No")</f>
        <v>No</v>
      </c>
      <c r="C35" s="80" t="s">
        <v>110</v>
      </c>
    </row>
    <row r="36" spans="1:3" x14ac:dyDescent="0.25">
      <c r="B36" s="71" t="s">
        <v>38</v>
      </c>
      <c r="C36" s="79" t="s">
        <v>111</v>
      </c>
    </row>
    <row r="37" spans="1:3" x14ac:dyDescent="0.25">
      <c r="B37" s="71" t="s">
        <v>38</v>
      </c>
      <c r="C37" s="80" t="s">
        <v>112</v>
      </c>
    </row>
    <row r="38" spans="1:3" x14ac:dyDescent="0.25">
      <c r="B38" s="89" t="str">
        <f>IF(Estrutura!D15&lt;&gt;"","Yes","No")</f>
        <v>No</v>
      </c>
      <c r="C38" s="79" t="s">
        <v>113</v>
      </c>
    </row>
    <row r="39" spans="1:3" x14ac:dyDescent="0.25">
      <c r="B39" s="89" t="str">
        <f>IF(Estrutura!D16&lt;&gt;"","Yes","No")</f>
        <v>No</v>
      </c>
      <c r="C39" s="80" t="s">
        <v>114</v>
      </c>
    </row>
    <row r="40" spans="1:3" x14ac:dyDescent="0.25">
      <c r="B40" s="71" t="s">
        <v>38</v>
      </c>
      <c r="C40" s="79" t="s">
        <v>115</v>
      </c>
    </row>
    <row r="41" spans="1:3" x14ac:dyDescent="0.25">
      <c r="B41" s="89" t="str">
        <f>IF(Estrutura!D17&lt;&gt;"","Yes","No")</f>
        <v>No</v>
      </c>
      <c r="C41" s="80" t="s">
        <v>116</v>
      </c>
    </row>
    <row r="42" spans="1:3" x14ac:dyDescent="0.25">
      <c r="B42" s="71" t="s">
        <v>38</v>
      </c>
      <c r="C42" s="79" t="s">
        <v>117</v>
      </c>
    </row>
    <row r="43" spans="1:3" x14ac:dyDescent="0.25">
      <c r="B43" s="89" t="str">
        <f>IF(Exceções!C7&lt;&gt;"","Yes","No")</f>
        <v>No</v>
      </c>
      <c r="C43" s="80" t="s">
        <v>118</v>
      </c>
    </row>
    <row r="44" spans="1:3" x14ac:dyDescent="0.25">
      <c r="B44" s="89" t="str">
        <f>IF(B43="No","Yes","No")</f>
        <v>Yes</v>
      </c>
      <c r="C44" s="79" t="s">
        <v>119</v>
      </c>
    </row>
    <row r="45" spans="1:3" x14ac:dyDescent="0.25">
      <c r="B45" s="89" t="str">
        <f>IF(AND('Componentes elétricos'!D7&lt;&gt;"",'Componentes elétricos'!D8&lt;&gt;"",'Componentes elétricos'!D9=""),"Yes","No")</f>
        <v>No</v>
      </c>
      <c r="C45" s="80" t="s">
        <v>120</v>
      </c>
    </row>
    <row r="46" spans="1:3" x14ac:dyDescent="0.25">
      <c r="B46" s="89" t="str">
        <f>IF('Componentes elétricos'!D9&lt;&gt;"","Yes","No")</f>
        <v>No</v>
      </c>
      <c r="C46" s="79" t="s">
        <v>121</v>
      </c>
    </row>
    <row r="47" spans="1:3" x14ac:dyDescent="0.25">
      <c r="B47" s="89" t="str">
        <f>IF(AND('Componentes elétricos'!D7&lt;&gt;"",'Componentes elétricos'!D8="",'Componentes elétricos'!D9=""),"Yes","No")</f>
        <v>No</v>
      </c>
      <c r="C47" s="80" t="s">
        <v>122</v>
      </c>
    </row>
    <row r="48" spans="1:3" x14ac:dyDescent="0.25">
      <c r="B48" s="89" t="str">
        <f>IF('Dispositivos de Mecânicos'!D14&lt;&gt;"","Yes","No")</f>
        <v>No</v>
      </c>
      <c r="C48" s="80" t="s">
        <v>123</v>
      </c>
    </row>
    <row r="49" spans="1:3" x14ac:dyDescent="0.25">
      <c r="B49" s="89" t="str">
        <f>IF('Dispositivos de Mecânicos'!D15&lt;&gt;"","Yes","No")</f>
        <v>No</v>
      </c>
      <c r="C49" s="79" t="s">
        <v>124</v>
      </c>
    </row>
    <row r="50" spans="1:3" x14ac:dyDescent="0.25">
      <c r="B50" s="89" t="str">
        <f>IF('Dispositivos de Mecânicos'!D16&lt;&gt;"","Yes","No")</f>
        <v>No</v>
      </c>
      <c r="C50" s="80" t="s">
        <v>125</v>
      </c>
    </row>
    <row r="51" spans="1:3" x14ac:dyDescent="0.25">
      <c r="B51" s="89" t="str">
        <f>IF('Dispositivos de Mecânicos'!D17&lt;&gt;"","Yes","No")</f>
        <v>No</v>
      </c>
      <c r="C51" s="79" t="s">
        <v>126</v>
      </c>
    </row>
    <row r="52" spans="1:3" x14ac:dyDescent="0.25">
      <c r="B52" s="89" t="str">
        <f>IF('Dispositivos de Mecânicos'!D18&lt;&gt;"","Yes","No")</f>
        <v>No</v>
      </c>
      <c r="C52" s="80" t="s">
        <v>127</v>
      </c>
    </row>
    <row r="53" spans="1:3" x14ac:dyDescent="0.25">
      <c r="B53" s="89" t="str">
        <f>IF('Dispositivos de Mecânicos'!D19&lt;&gt;"","Yes","No")</f>
        <v>No</v>
      </c>
      <c r="C53" s="79" t="s">
        <v>128</v>
      </c>
    </row>
    <row r="54" spans="1:3" x14ac:dyDescent="0.25">
      <c r="B54" s="89" t="str">
        <f>IF('Dispositivos de Mecânicos'!D20&lt;&gt;"","Yes","No")</f>
        <v>No</v>
      </c>
      <c r="C54" s="80" t="s">
        <v>129</v>
      </c>
    </row>
    <row r="55" spans="1:3" x14ac:dyDescent="0.25">
      <c r="B55" s="89" t="str">
        <f>IF('Dispositivos de Mecânicos'!D21&lt;&gt;"","Yes","No")</f>
        <v>No</v>
      </c>
      <c r="C55" s="79" t="s">
        <v>130</v>
      </c>
    </row>
    <row r="56" spans="1:3" x14ac:dyDescent="0.25">
      <c r="B56" s="89" t="str">
        <f>IF('Dispositivos de Mecânicos'!D22&lt;&gt;"","Yes","No")</f>
        <v>No</v>
      </c>
      <c r="C56" s="80" t="s">
        <v>131</v>
      </c>
    </row>
    <row r="57" spans="1:3" x14ac:dyDescent="0.25">
      <c r="B57" s="71" t="s">
        <v>38</v>
      </c>
      <c r="C57" s="79" t="s">
        <v>132</v>
      </c>
    </row>
    <row r="58" spans="1:3" x14ac:dyDescent="0.25">
      <c r="B58" s="89" t="str">
        <f>IF(Estrutura!D18&lt;&gt;"","Yes","No")</f>
        <v>No</v>
      </c>
      <c r="C58" s="80" t="s">
        <v>133</v>
      </c>
    </row>
    <row r="59" spans="1:3" x14ac:dyDescent="0.25">
      <c r="A59" s="1"/>
      <c r="B59" s="89" t="str">
        <f>IF(Estrutura!D19&lt;&gt;"","Yes","No")</f>
        <v>No</v>
      </c>
      <c r="C59" s="79" t="s">
        <v>134</v>
      </c>
    </row>
    <row r="60" spans="1:3" x14ac:dyDescent="0.25">
      <c r="B60" s="89" t="str">
        <f>IF(Estrutura!D20&lt;&gt;"","Yes","No")</f>
        <v>No</v>
      </c>
      <c r="C60" s="80" t="s">
        <v>135</v>
      </c>
    </row>
    <row r="61" spans="1:3" x14ac:dyDescent="0.25">
      <c r="B61" s="71" t="s">
        <v>38</v>
      </c>
      <c r="C61" s="79" t="s">
        <v>136</v>
      </c>
    </row>
    <row r="62" spans="1:3" x14ac:dyDescent="0.25">
      <c r="B62" s="70" t="s">
        <v>38</v>
      </c>
      <c r="C62" s="80" t="s">
        <v>137</v>
      </c>
    </row>
    <row r="63" spans="1:3" x14ac:dyDescent="0.25">
      <c r="A63" s="45"/>
      <c r="B63" s="71" t="s">
        <v>38</v>
      </c>
      <c r="C63" s="79" t="s">
        <v>138</v>
      </c>
    </row>
    <row r="64" spans="1:3" s="126" customFormat="1" x14ac:dyDescent="0.25">
      <c r="B64" s="124" t="s">
        <v>38</v>
      </c>
      <c r="C64" s="125" t="s">
        <v>139</v>
      </c>
    </row>
    <row r="65" spans="1:3" x14ac:dyDescent="0.25">
      <c r="B65" s="71" t="s">
        <v>38</v>
      </c>
      <c r="C65" s="79" t="s">
        <v>140</v>
      </c>
    </row>
    <row r="66" spans="1:3" x14ac:dyDescent="0.25">
      <c r="B66" s="89" t="str">
        <f>IF('Dispositivos de Mecânicos'!D13&lt;&gt;"","Yes","No")</f>
        <v>No</v>
      </c>
      <c r="C66" s="80" t="s">
        <v>141</v>
      </c>
    </row>
    <row r="67" spans="1:3" x14ac:dyDescent="0.25">
      <c r="A67" t="s">
        <v>67</v>
      </c>
      <c r="B67" s="89" t="str">
        <f>IF(Estrutura!D7&lt;&gt;"","Yes","No")</f>
        <v>No</v>
      </c>
      <c r="C67" s="79" t="s">
        <v>142</v>
      </c>
    </row>
    <row r="68" spans="1:3" x14ac:dyDescent="0.25">
      <c r="B68" s="89" t="str">
        <f>IF('Dispositivos de Mecânicos'!D7&lt;&gt;"","Yes","No")</f>
        <v>No</v>
      </c>
      <c r="C68" s="80" t="s">
        <v>143</v>
      </c>
    </row>
    <row r="69" spans="1:3" x14ac:dyDescent="0.25">
      <c r="B69" s="89" t="str">
        <f>IF('Dispositivos de Mecânicos'!D12&lt;&gt;"","Yes","No")</f>
        <v>No</v>
      </c>
      <c r="C69" s="79" t="s">
        <v>144</v>
      </c>
    </row>
    <row r="70" spans="1:3" x14ac:dyDescent="0.25">
      <c r="B70" s="89" t="str">
        <f>IF('Componentes elétricos'!D10&lt;&gt;"","Yes","No")</f>
        <v>No</v>
      </c>
      <c r="C70" s="80" t="s">
        <v>145</v>
      </c>
    </row>
    <row r="71" spans="1:3" x14ac:dyDescent="0.25">
      <c r="B71" s="89" t="str">
        <f>IF('Dispositivos de Mecânicos'!D11&lt;&gt;"","Yes","No")</f>
        <v>No</v>
      </c>
      <c r="C71" s="79" t="s">
        <v>146</v>
      </c>
    </row>
    <row r="72" spans="1:3" x14ac:dyDescent="0.25">
      <c r="B72" s="89" t="str">
        <f>IF('Componentes elétricos'!D11&lt;&gt;"","Yes","No")</f>
        <v>No</v>
      </c>
      <c r="C72" s="80" t="s">
        <v>147</v>
      </c>
    </row>
    <row r="73" spans="1:3" x14ac:dyDescent="0.25">
      <c r="B73" s="89" t="str">
        <f>IF('Componentes elétricos'!D12&lt;&gt;"","Yes","No")</f>
        <v>No</v>
      </c>
      <c r="C73" s="79" t="s">
        <v>148</v>
      </c>
    </row>
    <row r="74" spans="1:3" x14ac:dyDescent="0.25">
      <c r="B74" s="89" t="str">
        <f>IF('Componentes elétricos'!D13&lt;&gt;"","Yes","No")</f>
        <v>No</v>
      </c>
      <c r="C74" s="80" t="s">
        <v>149</v>
      </c>
    </row>
    <row r="75" spans="1:3" x14ac:dyDescent="0.25">
      <c r="B75" s="89" t="str" cm="1">
        <f t="array" ref="B75">IF(OR('Tipo de  IHM'!A10:A13&lt;&gt;"",'Tipo de  IHM'!C6="Clearline 3.0",'Tipo de  IHM'!B6="Clearline"),"Yes","No")</f>
        <v>No</v>
      </c>
      <c r="C75" s="80" t="s">
        <v>150</v>
      </c>
    </row>
    <row r="76" spans="1:3" x14ac:dyDescent="0.25">
      <c r="A76" s="52"/>
      <c r="B76" s="89" t="str">
        <f>IF('Componentes elétricos'!D14&lt;&gt;"","Yes","No")</f>
        <v>No</v>
      </c>
      <c r="C76" s="80" t="s">
        <v>266</v>
      </c>
    </row>
    <row r="77" spans="1:3" x14ac:dyDescent="0.25">
      <c r="A77" s="52"/>
      <c r="B77" s="89" t="str">
        <f>IF('Componentes elétricos'!D15&lt;&gt;"","Yes","No")</f>
        <v>No</v>
      </c>
      <c r="C77" s="79" t="s">
        <v>151</v>
      </c>
    </row>
    <row r="78" spans="1:3" x14ac:dyDescent="0.25">
      <c r="A78" s="52"/>
      <c r="B78" s="89" t="str">
        <f>IF('Componentes elétricos'!D16&lt;&gt;"","Yes","No")</f>
        <v>No</v>
      </c>
      <c r="C78" s="80" t="s">
        <v>152</v>
      </c>
    </row>
    <row r="79" spans="1:3" x14ac:dyDescent="0.25">
      <c r="B79" s="154" t="str">
        <f>IF(Botoeiras!$D$7+Botoeiras!$D$33+Botoeiras!$D$24+Botoeiras!$D$25&gt;0,"Yes","No")</f>
        <v>No</v>
      </c>
      <c r="C79" s="156" t="s">
        <v>306</v>
      </c>
    </row>
    <row r="80" spans="1:3" x14ac:dyDescent="0.25">
      <c r="B80" s="154" t="str">
        <f>IF(Botoeiras!$D$13&gt;0,"Yes","No")</f>
        <v>No</v>
      </c>
      <c r="C80" s="156" t="s">
        <v>307</v>
      </c>
    </row>
    <row r="81" spans="1:3" x14ac:dyDescent="0.25">
      <c r="B81" s="154" t="str">
        <f>IF(Botoeiras!$D$14&gt;0,"Yes","No")</f>
        <v>No</v>
      </c>
      <c r="C81" s="156" t="s">
        <v>308</v>
      </c>
    </row>
    <row r="82" spans="1:3" x14ac:dyDescent="0.25">
      <c r="B82" s="154" t="str">
        <f>IF(Botoeiras!$D$19+Botoeiras!$D$29&gt;0,"Yes","No")</f>
        <v>No</v>
      </c>
      <c r="C82" s="156" t="s">
        <v>309</v>
      </c>
    </row>
    <row r="83" spans="1:3" x14ac:dyDescent="0.25">
      <c r="B83" s="154" t="str">
        <f>IF(Botoeiras!$D$26+Botoeiras!$D$28&gt;0,"Yes","No")</f>
        <v>No</v>
      </c>
      <c r="C83" s="156" t="s">
        <v>310</v>
      </c>
    </row>
    <row r="84" spans="1:3" x14ac:dyDescent="0.25">
      <c r="B84" s="154" t="str">
        <f>IF(Botoeiras!$D$27&gt;0,"Yes","No")</f>
        <v>No</v>
      </c>
      <c r="C84" s="156" t="s">
        <v>311</v>
      </c>
    </row>
    <row r="85" spans="1:3" x14ac:dyDescent="0.25">
      <c r="B85" s="154" t="str">
        <f>IF(Botoeiras!$D$30&gt;0,"Yes","No")</f>
        <v>No</v>
      </c>
      <c r="C85" s="156" t="s">
        <v>312</v>
      </c>
    </row>
    <row r="86" spans="1:3" x14ac:dyDescent="0.25">
      <c r="B86" s="154" t="str">
        <f>IF(Botoeiras!$D$31+Botoeiras!$D$32&gt;0,"Yes","No")</f>
        <v>No</v>
      </c>
      <c r="C86" s="156" t="s">
        <v>313</v>
      </c>
    </row>
    <row r="87" spans="1:3" x14ac:dyDescent="0.25">
      <c r="B87" s="157" t="str">
        <f>IF(Botoeiras!$D$7+Botoeiras!$D$33+Botoeiras!$D$24+Botoeiras!$D$25&gt;1,"Yes","No")</f>
        <v>No</v>
      </c>
      <c r="C87" s="156" t="s">
        <v>306</v>
      </c>
    </row>
    <row r="88" spans="1:3" x14ac:dyDescent="0.25">
      <c r="B88" s="157" t="str">
        <f>IF(Botoeiras!$D$13&gt;1,"Yes","No")</f>
        <v>No</v>
      </c>
      <c r="C88" s="156" t="s">
        <v>307</v>
      </c>
    </row>
    <row r="89" spans="1:3" x14ac:dyDescent="0.25">
      <c r="B89" s="157" t="str">
        <f>IF(Botoeiras!$D$14&gt;1,"Yes","No")</f>
        <v>No</v>
      </c>
      <c r="C89" s="156" t="s">
        <v>308</v>
      </c>
    </row>
    <row r="90" spans="1:3" x14ac:dyDescent="0.25">
      <c r="B90" s="157" t="str">
        <f>IF(Botoeiras!$D$19+Botoeiras!$D$29&gt;1,"Yes","No")</f>
        <v>No</v>
      </c>
      <c r="C90" s="156" t="s">
        <v>309</v>
      </c>
    </row>
    <row r="91" spans="1:3" x14ac:dyDescent="0.25">
      <c r="B91" s="157" t="str">
        <f>IF(Botoeiras!$D$26+Botoeiras!$D$28&gt;1,"Yes","No")</f>
        <v>No</v>
      </c>
      <c r="C91" s="156" t="s">
        <v>310</v>
      </c>
    </row>
    <row r="92" spans="1:3" x14ac:dyDescent="0.25">
      <c r="B92" s="157" t="str">
        <f>IF(Botoeiras!$D$27&gt;1,"Yes","No")</f>
        <v>No</v>
      </c>
      <c r="C92" s="156" t="s">
        <v>311</v>
      </c>
    </row>
    <row r="93" spans="1:3" x14ac:dyDescent="0.25">
      <c r="A93" s="154"/>
      <c r="B93" s="157" t="str">
        <f>IF(Botoeiras!$D$30&gt;1,"Yes","No")</f>
        <v>No</v>
      </c>
      <c r="C93" s="156" t="s">
        <v>312</v>
      </c>
    </row>
    <row r="94" spans="1:3" x14ac:dyDescent="0.25">
      <c r="A94" s="154"/>
      <c r="B94" s="157" t="str">
        <f>IF(Botoeiras!$D$31+Botoeiras!$D$32&gt;1,"Yes","No")</f>
        <v>No</v>
      </c>
      <c r="C94" s="156" t="s">
        <v>313</v>
      </c>
    </row>
    <row r="95" spans="1:3" x14ac:dyDescent="0.25">
      <c r="A95" s="154"/>
      <c r="B95" s="154" t="str">
        <f>IF(Botoeiras!$D$7+Botoeiras!$D$33+Botoeiras!$D$24+Botoeiras!$D$25&gt;2,"Yes","No")</f>
        <v>No</v>
      </c>
      <c r="C95" s="156" t="s">
        <v>306</v>
      </c>
    </row>
    <row r="96" spans="1:3" x14ac:dyDescent="0.25">
      <c r="A96" s="154"/>
      <c r="B96" s="154" t="str">
        <f>IF(Botoeiras!$D$13&gt;2,"Yes","No")</f>
        <v>No</v>
      </c>
      <c r="C96" s="156" t="s">
        <v>307</v>
      </c>
    </row>
    <row r="97" spans="1:3" x14ac:dyDescent="0.25">
      <c r="A97" s="154"/>
      <c r="B97" s="154" t="str">
        <f>IF(Botoeiras!$D$14&gt;2,"Yes","No")</f>
        <v>No</v>
      </c>
      <c r="C97" s="156" t="s">
        <v>308</v>
      </c>
    </row>
    <row r="98" spans="1:3" x14ac:dyDescent="0.25">
      <c r="A98" s="154"/>
      <c r="B98" s="154" t="str">
        <f>IF(Botoeiras!$D$19+Botoeiras!$D$29&gt;2,"Yes","No")</f>
        <v>No</v>
      </c>
      <c r="C98" s="156" t="s">
        <v>309</v>
      </c>
    </row>
    <row r="99" spans="1:3" x14ac:dyDescent="0.25">
      <c r="A99" s="154"/>
      <c r="B99" s="154" t="str">
        <f>IF(Botoeiras!$D$26+Botoeiras!$D$28&gt;2,"Yes","No")</f>
        <v>No</v>
      </c>
      <c r="C99" s="156" t="s">
        <v>310</v>
      </c>
    </row>
    <row r="100" spans="1:3" x14ac:dyDescent="0.25">
      <c r="A100" s="154"/>
      <c r="B100" s="154" t="str">
        <f>IF(Botoeiras!$D$27&gt;2,"Yes","No")</f>
        <v>No</v>
      </c>
      <c r="C100" s="156" t="s">
        <v>311</v>
      </c>
    </row>
    <row r="101" spans="1:3" x14ac:dyDescent="0.25">
      <c r="A101" s="154"/>
      <c r="B101" s="154" t="str">
        <f>IF(Botoeiras!$D$30&gt;2,"Yes","No")</f>
        <v>No</v>
      </c>
      <c r="C101" s="156" t="s">
        <v>312</v>
      </c>
    </row>
    <row r="102" spans="1:3" x14ac:dyDescent="0.25">
      <c r="A102" s="154"/>
      <c r="B102" s="154" t="str">
        <f>IF(Botoeiras!$D$31+Botoeiras!$D$32&gt;2,"Yes","No")</f>
        <v>No</v>
      </c>
      <c r="C102" s="156" t="s">
        <v>313</v>
      </c>
    </row>
    <row r="103" spans="1:3" x14ac:dyDescent="0.25">
      <c r="A103" s="154"/>
      <c r="B103" s="157" t="str">
        <f>IF(Botoeiras!$D$7+Botoeiras!$D$33+Botoeiras!$D$24+Botoeiras!$D$25&gt;3,"Yes","No")</f>
        <v>No</v>
      </c>
      <c r="C103" s="156" t="s">
        <v>306</v>
      </c>
    </row>
    <row r="104" spans="1:3" x14ac:dyDescent="0.25">
      <c r="A104" s="154"/>
      <c r="B104" s="157" t="str">
        <f>IF(Botoeiras!$D$13&gt;3,"Yes","No")</f>
        <v>No</v>
      </c>
      <c r="C104" s="156" t="s">
        <v>307</v>
      </c>
    </row>
    <row r="105" spans="1:3" x14ac:dyDescent="0.25">
      <c r="A105" s="154"/>
      <c r="B105" s="157" t="str">
        <f>IF(Botoeiras!$D$14&gt;3,"Yes","No")</f>
        <v>No</v>
      </c>
      <c r="C105" s="156" t="s">
        <v>308</v>
      </c>
    </row>
    <row r="106" spans="1:3" x14ac:dyDescent="0.25">
      <c r="A106" s="154"/>
      <c r="B106" s="157" t="str">
        <f>IF(Botoeiras!$D$19+Botoeiras!$D$29&gt;3,"Yes","No")</f>
        <v>No</v>
      </c>
      <c r="C106" s="156" t="s">
        <v>309</v>
      </c>
    </row>
    <row r="107" spans="1:3" x14ac:dyDescent="0.25">
      <c r="A107" s="155"/>
      <c r="B107" s="157" t="str">
        <f>IF(Botoeiras!$D$26+Botoeiras!$D$28&gt;3,"Yes","No")</f>
        <v>No</v>
      </c>
      <c r="C107" s="156" t="s">
        <v>310</v>
      </c>
    </row>
    <row r="108" spans="1:3" x14ac:dyDescent="0.25">
      <c r="A108" s="155"/>
      <c r="B108" s="157" t="str">
        <f>IF(Botoeiras!$D$27&gt;3,"Yes","No")</f>
        <v>No</v>
      </c>
      <c r="C108" s="156" t="s">
        <v>311</v>
      </c>
    </row>
    <row r="109" spans="1:3" x14ac:dyDescent="0.25">
      <c r="A109" s="155"/>
      <c r="B109" s="157" t="str">
        <f>IF(Botoeiras!$D$30&gt;3,"Yes","No")</f>
        <v>No</v>
      </c>
      <c r="C109" s="156" t="s">
        <v>312</v>
      </c>
    </row>
    <row r="110" spans="1:3" x14ac:dyDescent="0.25">
      <c r="A110" s="155"/>
      <c r="B110" s="157" t="str">
        <f>IF(Botoeiras!$D$31+Botoeiras!$D$32&gt;3,"Yes","No")</f>
        <v>No</v>
      </c>
      <c r="C110" s="156" t="s">
        <v>313</v>
      </c>
    </row>
    <row r="111" spans="1:3" x14ac:dyDescent="0.25">
      <c r="A111" s="155"/>
      <c r="B111" s="1" t="str">
        <f>IF(OR(B77="Yes",B78="Yes"),"Yes","No")</f>
        <v>No</v>
      </c>
      <c r="C111" s="79" t="s">
        <v>153</v>
      </c>
    </row>
    <row r="112" spans="1:3" x14ac:dyDescent="0.25">
      <c r="A112" s="155"/>
      <c r="B112" s="1" t="str">
        <f>IF(OR(B47="Yes",B45="Yes"),"Yes","No")</f>
        <v>No</v>
      </c>
      <c r="C112" s="80" t="s">
        <v>154</v>
      </c>
    </row>
    <row r="113" spans="1:3" x14ac:dyDescent="0.25">
      <c r="A113" s="155"/>
      <c r="B113" s="1" t="str">
        <f>B46</f>
        <v>No</v>
      </c>
      <c r="C113" s="79" t="s">
        <v>155</v>
      </c>
    </row>
    <row r="114" spans="1:3" x14ac:dyDescent="0.25">
      <c r="A114" s="155"/>
      <c r="B114" s="71" t="s">
        <v>38</v>
      </c>
      <c r="C114" s="79" t="s">
        <v>156</v>
      </c>
    </row>
    <row r="115" spans="1:3" s="126" customFormat="1" x14ac:dyDescent="0.25">
      <c r="A115" s="155"/>
      <c r="B115" s="1" t="str">
        <f>B70</f>
        <v>No</v>
      </c>
      <c r="C115" s="80" t="s">
        <v>157</v>
      </c>
    </row>
    <row r="116" spans="1:3" x14ac:dyDescent="0.25">
      <c r="A116" s="155"/>
      <c r="B116" s="1" t="str">
        <f>B113</f>
        <v>No</v>
      </c>
      <c r="C116" s="79" t="s">
        <v>158</v>
      </c>
    </row>
    <row r="117" spans="1:3" x14ac:dyDescent="0.25">
      <c r="A117" s="155"/>
      <c r="B117" s="1" t="str">
        <f>B47</f>
        <v>No</v>
      </c>
      <c r="C117" s="80" t="s">
        <v>159</v>
      </c>
    </row>
    <row r="118" spans="1:3" x14ac:dyDescent="0.25">
      <c r="A118" s="155"/>
      <c r="B118" s="1" t="str">
        <f>B45</f>
        <v>No</v>
      </c>
      <c r="C118" s="79" t="s">
        <v>160</v>
      </c>
    </row>
    <row r="119" spans="1:3" x14ac:dyDescent="0.25">
      <c r="A119" s="155"/>
      <c r="B119" s="1" t="str">
        <f>B67</f>
        <v>No</v>
      </c>
      <c r="C119" s="80" t="s">
        <v>161</v>
      </c>
    </row>
    <row r="120" spans="1:3" x14ac:dyDescent="0.25">
      <c r="A120" s="155"/>
      <c r="B120" s="71" t="s">
        <v>38</v>
      </c>
      <c r="C120" s="79" t="s">
        <v>162</v>
      </c>
    </row>
    <row r="121" spans="1:3" x14ac:dyDescent="0.25">
      <c r="A121" s="154"/>
      <c r="B121" s="1" t="str">
        <f>IF(B39="No","Yes","No")</f>
        <v>Yes</v>
      </c>
      <c r="C121" s="80" t="s">
        <v>163</v>
      </c>
    </row>
    <row r="122" spans="1:3" x14ac:dyDescent="0.25">
      <c r="A122" s="154"/>
      <c r="B122" s="1" t="str" cm="1">
        <f t="array" ref="B122">IF(OR('Tipo de  IHM'!A10:A13&lt;&gt;"",'Tipo de  IHM'!C6="Clearline 3.0",'Tipo de  IHM'!B6="Clearline"),"Yes","No")</f>
        <v>No</v>
      </c>
      <c r="C122" s="79" t="s">
        <v>164</v>
      </c>
    </row>
    <row r="123" spans="1:3" x14ac:dyDescent="0.25">
      <c r="A123" s="154"/>
      <c r="B123" s="70" t="s">
        <v>38</v>
      </c>
      <c r="C123" s="80" t="s">
        <v>165</v>
      </c>
    </row>
    <row r="124" spans="1:3" x14ac:dyDescent="0.25">
      <c r="A124" s="154"/>
      <c r="B124" s="1" t="str" cm="1">
        <f t="array" ref="B124">IF(OR('Tipo de  IHM'!A10:A13&lt;&gt;"",'Tipo de  IHM'!C6="Clearline 3.0",'Tipo de  IHM'!B6="Clearline"),"Yes","No")</f>
        <v>No</v>
      </c>
      <c r="C124" s="79" t="s">
        <v>166</v>
      </c>
    </row>
    <row r="125" spans="1:3" x14ac:dyDescent="0.25">
      <c r="A125" s="154"/>
      <c r="B125" s="71" t="s">
        <v>38</v>
      </c>
      <c r="C125" s="80" t="s">
        <v>167</v>
      </c>
    </row>
    <row r="126" spans="1:3" x14ac:dyDescent="0.25">
      <c r="A126" s="154"/>
      <c r="B126" s="1" t="str">
        <f>B119</f>
        <v>No</v>
      </c>
      <c r="C126" s="79" t="s">
        <v>168</v>
      </c>
    </row>
    <row r="127" spans="1:3" x14ac:dyDescent="0.25">
      <c r="A127" s="154"/>
      <c r="B127" s="71" t="s">
        <v>38</v>
      </c>
      <c r="C127" s="80" t="s">
        <v>169</v>
      </c>
    </row>
    <row r="128" spans="1:3" x14ac:dyDescent="0.25">
      <c r="A128" s="154"/>
      <c r="B128" s="1" t="str">
        <f>IF(Estrutura!D17&lt;&gt;"","Yes","No")</f>
        <v>No</v>
      </c>
      <c r="C128" s="79" t="s">
        <v>170</v>
      </c>
    </row>
    <row r="129" spans="1:3" x14ac:dyDescent="0.25">
      <c r="A129" s="154"/>
      <c r="B129" s="71" t="s">
        <v>38</v>
      </c>
      <c r="C129" s="80" t="s">
        <v>171</v>
      </c>
    </row>
    <row r="130" spans="1:3" x14ac:dyDescent="0.25">
      <c r="A130" s="154"/>
      <c r="B130" s="1" t="str">
        <f>B116</f>
        <v>No</v>
      </c>
      <c r="C130" s="79" t="s">
        <v>172</v>
      </c>
    </row>
    <row r="131" spans="1:3" x14ac:dyDescent="0.25">
      <c r="A131" s="154"/>
      <c r="B131" s="1" t="str">
        <f t="shared" ref="B131" si="0">B117</f>
        <v>No</v>
      </c>
      <c r="C131" s="80" t="s">
        <v>173</v>
      </c>
    </row>
    <row r="132" spans="1:3" x14ac:dyDescent="0.25">
      <c r="A132" s="154"/>
      <c r="B132" s="1" t="str">
        <f>B118</f>
        <v>No</v>
      </c>
      <c r="C132" s="79" t="s">
        <v>174</v>
      </c>
    </row>
    <row r="133" spans="1:3" x14ac:dyDescent="0.25">
      <c r="A133" s="154"/>
      <c r="B133" s="124" t="s">
        <v>38</v>
      </c>
      <c r="C133" s="125" t="s">
        <v>175</v>
      </c>
    </row>
    <row r="134" spans="1:3" x14ac:dyDescent="0.25">
      <c r="A134" s="154"/>
      <c r="B134" s="1" t="str">
        <f>IF(AND('Componentes elétricos'!$D$7&lt;&gt;"",'Componentes elétricos'!$D$8="",Estrutura!$D$12="",Exceções!$C$8&lt;&gt;""),"Yes","No")</f>
        <v>No</v>
      </c>
      <c r="C134" s="79" t="s">
        <v>176</v>
      </c>
    </row>
    <row r="135" spans="1:3" x14ac:dyDescent="0.25">
      <c r="B135" s="1" t="str">
        <f>IF(AND('Componentes elétricos'!$D$7&lt;&gt;"",'Componentes elétricos'!$D$8="",Estrutura!$D$12="",Exceções!$C$8=""),"Yes","No")</f>
        <v>No</v>
      </c>
      <c r="C135" s="80" t="s">
        <v>177</v>
      </c>
    </row>
    <row r="136" spans="1:3" x14ac:dyDescent="0.25">
      <c r="B136" s="1" t="str">
        <f>IF(AND('Componentes elétricos'!$D$7&lt;&gt;"",'Componentes elétricos'!$D$8="",Estrutura!$D$12&lt;&gt;"",Exceções!$C$8&lt;&gt;""),"Yes","No")</f>
        <v>No</v>
      </c>
      <c r="C136" s="79" t="s">
        <v>178</v>
      </c>
    </row>
    <row r="137" spans="1:3" x14ac:dyDescent="0.25">
      <c r="B137" s="1" t="str">
        <f>IF(AND('Componentes elétricos'!$D$7&lt;&gt;"",'Componentes elétricos'!$D$8="",Estrutura!$D$12&lt;&gt;"",Exceções!$C$8=""),"Yes","No")</f>
        <v>No</v>
      </c>
      <c r="C137" s="80" t="s">
        <v>179</v>
      </c>
    </row>
    <row r="138" spans="1:3" x14ac:dyDescent="0.25">
      <c r="B138" s="1" t="str">
        <f>IF(AND('Componentes elétricos'!$D$7&lt;&gt;"",'Componentes elétricos'!$D$8&lt;&gt;"",Estrutura!$D$12="",Exceções!$C$8&lt;&gt;""),"Yes","No")</f>
        <v>No</v>
      </c>
      <c r="C138" s="79" t="s">
        <v>180</v>
      </c>
    </row>
    <row r="139" spans="1:3" x14ac:dyDescent="0.25">
      <c r="B139" s="1" t="str">
        <f>IF(AND('Componentes elétricos'!$D$7&lt;&gt;"",'Componentes elétricos'!$D$8&lt;&gt;"",Estrutura!$D$12="",Exceções!$C$8=""),"Yes","No")</f>
        <v>No</v>
      </c>
      <c r="C139" s="80" t="s">
        <v>181</v>
      </c>
    </row>
    <row r="140" spans="1:3" s="126" customFormat="1" x14ac:dyDescent="0.25">
      <c r="B140" s="1" t="str">
        <f>IF(AND('Componentes elétricos'!$D$7&lt;&gt;"",'Componentes elétricos'!$D$8&lt;&gt;"",Estrutura!$D$12&lt;&gt;"",Exceções!$C$8&lt;&gt;""),"Yes","No")</f>
        <v>No</v>
      </c>
      <c r="C140" s="79" t="s">
        <v>182</v>
      </c>
    </row>
    <row r="141" spans="1:3" x14ac:dyDescent="0.25">
      <c r="B141" s="1" t="str">
        <f>IF(AND('Componentes elétricos'!$D$7&lt;&gt;"",'Componentes elétricos'!$D$8&lt;&gt;"",Estrutura!$D$12&lt;&gt;"",Exceções!$C$8=""),"Yes","No")</f>
        <v>No</v>
      </c>
      <c r="C141" s="80" t="s">
        <v>183</v>
      </c>
    </row>
    <row r="142" spans="1:3" x14ac:dyDescent="0.25">
      <c r="B142" s="1" t="str">
        <f>B119</f>
        <v>No</v>
      </c>
      <c r="C142" s="79" t="s">
        <v>184</v>
      </c>
    </row>
    <row r="143" spans="1:3" x14ac:dyDescent="0.25">
      <c r="B143" s="1" t="str">
        <f>IF(B142="No","Yes","No")</f>
        <v>Yes</v>
      </c>
      <c r="C143" s="80" t="s">
        <v>185</v>
      </c>
    </row>
    <row r="144" spans="1:3" x14ac:dyDescent="0.25">
      <c r="B144" s="71" t="s">
        <v>38</v>
      </c>
      <c r="C144" s="79" t="s">
        <v>186</v>
      </c>
    </row>
    <row r="145" spans="2:3" x14ac:dyDescent="0.25">
      <c r="B145" s="70" t="str">
        <f>IF(Exceções!C10&lt;&gt;"","Yes","No")</f>
        <v>No</v>
      </c>
      <c r="C145" s="80" t="s">
        <v>187</v>
      </c>
    </row>
    <row r="146" spans="2:3" x14ac:dyDescent="0.25">
      <c r="B146" s="70" t="str">
        <f>IF(B145="No","Yes","No")</f>
        <v>Yes</v>
      </c>
      <c r="C146" s="79" t="s">
        <v>188</v>
      </c>
    </row>
    <row r="147" spans="2:3" x14ac:dyDescent="0.25">
      <c r="B147" s="122" t="s">
        <v>38</v>
      </c>
      <c r="C147" s="80" t="s">
        <v>189</v>
      </c>
    </row>
    <row r="148" spans="2:3" x14ac:dyDescent="0.25">
      <c r="B148" s="1" t="str">
        <f>B115</f>
        <v>No</v>
      </c>
      <c r="C148" s="79" t="s">
        <v>190</v>
      </c>
    </row>
    <row r="149" spans="2:3" x14ac:dyDescent="0.25">
      <c r="B149" s="1" t="str" cm="1">
        <f t="array" ref="B149">IF(OR('Tipo de  IHM'!A10:A13&lt;&gt;"",'Tipo de  IHM'!C6="Clearline 3.0",'Tipo de  IHM'!B6="Clearline"),"Yes","No")</f>
        <v>No</v>
      </c>
      <c r="C149" s="80" t="s">
        <v>191</v>
      </c>
    </row>
    <row r="150" spans="2:3" x14ac:dyDescent="0.25">
      <c r="B150" s="1" t="str">
        <f>IF(B151="No","Yes","No")</f>
        <v>Yes</v>
      </c>
      <c r="C150" s="79" t="s">
        <v>192</v>
      </c>
    </row>
    <row r="151" spans="2:3" x14ac:dyDescent="0.25">
      <c r="B151" s="1" t="str">
        <f>IF(Exceções!C9&lt;&gt;"","Yes","No")</f>
        <v>No</v>
      </c>
      <c r="C151" s="80" t="s">
        <v>193</v>
      </c>
    </row>
    <row r="152" spans="2:3" x14ac:dyDescent="0.25">
      <c r="B152" s="71" t="s">
        <v>38</v>
      </c>
      <c r="C152" s="79" t="s">
        <v>194</v>
      </c>
    </row>
    <row r="153" spans="2:3" x14ac:dyDescent="0.25">
      <c r="B153" s="1" t="str">
        <f>IF(Exceções!C11&lt;&gt;"","Yes","No")</f>
        <v>No</v>
      </c>
      <c r="C153" s="80" t="s">
        <v>195</v>
      </c>
    </row>
    <row r="154" spans="2:3" x14ac:dyDescent="0.25">
      <c r="B154" s="1" t="str">
        <f>IF(B153="No","Yes","No")</f>
        <v>Yes</v>
      </c>
      <c r="C154" s="79" t="s">
        <v>196</v>
      </c>
    </row>
    <row r="155" spans="2:3" x14ac:dyDescent="0.25">
      <c r="B155" s="1" t="str">
        <f>IF(Exceções!C13&lt;&gt;"","Yes","No")</f>
        <v>No</v>
      </c>
      <c r="C155" s="80" t="s">
        <v>197</v>
      </c>
    </row>
    <row r="156" spans="2:3" x14ac:dyDescent="0.25">
      <c r="B156" s="1" t="str">
        <f>IF(B155="No","Yes","No")</f>
        <v>Yes</v>
      </c>
      <c r="C156" s="79" t="s">
        <v>198</v>
      </c>
    </row>
    <row r="157" spans="2:3" x14ac:dyDescent="0.25">
      <c r="B157" s="1" t="s">
        <v>38</v>
      </c>
      <c r="C157" s="80" t="s">
        <v>199</v>
      </c>
    </row>
    <row r="158" spans="2:3" x14ac:dyDescent="0.25">
      <c r="B158" s="127" t="s">
        <v>66</v>
      </c>
      <c r="C158" s="128" t="s">
        <v>200</v>
      </c>
    </row>
    <row r="159" spans="2:3" x14ac:dyDescent="0.25">
      <c r="B159" s="1" t="s">
        <v>38</v>
      </c>
      <c r="C159" s="80" t="s">
        <v>202</v>
      </c>
    </row>
    <row r="160" spans="2:3" x14ac:dyDescent="0.25">
      <c r="C160" s="152"/>
    </row>
    <row r="161" spans="2:3" x14ac:dyDescent="0.25">
      <c r="C161" s="152"/>
    </row>
    <row r="162" spans="2:3" x14ac:dyDescent="0.25">
      <c r="C162" s="152"/>
    </row>
    <row r="163" spans="2:3" x14ac:dyDescent="0.25">
      <c r="C163" s="152"/>
    </row>
    <row r="164" spans="2:3" x14ac:dyDescent="0.25">
      <c r="B164" s="126"/>
      <c r="C164" s="152"/>
    </row>
    <row r="165" spans="2:3" x14ac:dyDescent="0.25">
      <c r="C165" s="152"/>
    </row>
    <row r="166" spans="2:3" x14ac:dyDescent="0.25">
      <c r="C166" s="152"/>
    </row>
    <row r="167" spans="2:3" x14ac:dyDescent="0.25">
      <c r="C167" s="152"/>
    </row>
    <row r="168" spans="2:3" x14ac:dyDescent="0.25">
      <c r="C168" s="152"/>
    </row>
    <row r="169" spans="2:3" x14ac:dyDescent="0.25">
      <c r="C169" s="152"/>
    </row>
    <row r="170" spans="2:3" x14ac:dyDescent="0.25">
      <c r="C170" s="152"/>
    </row>
    <row r="171" spans="2:3" x14ac:dyDescent="0.25">
      <c r="C171" s="152"/>
    </row>
    <row r="172" spans="2:3" x14ac:dyDescent="0.25">
      <c r="C172" s="152"/>
    </row>
    <row r="173" spans="2:3" x14ac:dyDescent="0.25">
      <c r="C173" s="152"/>
    </row>
    <row r="174" spans="2:3" x14ac:dyDescent="0.25">
      <c r="C174" s="152"/>
    </row>
    <row r="175" spans="2:3" x14ac:dyDescent="0.25">
      <c r="C175" s="152"/>
    </row>
    <row r="176" spans="2:3" x14ac:dyDescent="0.25">
      <c r="C176" s="152"/>
    </row>
    <row r="177" spans="3:3" x14ac:dyDescent="0.25">
      <c r="C177" s="152"/>
    </row>
    <row r="178" spans="3:3" x14ac:dyDescent="0.25">
      <c r="C178" s="152"/>
    </row>
    <row r="179" spans="3:3" x14ac:dyDescent="0.25">
      <c r="C179" s="152"/>
    </row>
    <row r="180" spans="3:3" x14ac:dyDescent="0.25">
      <c r="C180" s="152"/>
    </row>
    <row r="181" spans="3:3" x14ac:dyDescent="0.25">
      <c r="C181" s="152"/>
    </row>
    <row r="182" spans="3:3" x14ac:dyDescent="0.25">
      <c r="C182" s="152"/>
    </row>
    <row r="183" spans="3:3" x14ac:dyDescent="0.25">
      <c r="C183" s="152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87991-5854-4919-AD16-F655EE48B970}">
  <sheetPr codeName="Planilha16"/>
  <dimension ref="B2:I33"/>
  <sheetViews>
    <sheetView workbookViewId="0">
      <selection activeCell="K15" sqref="K15"/>
    </sheetView>
  </sheetViews>
  <sheetFormatPr defaultRowHeight="15" x14ac:dyDescent="0.25"/>
  <cols>
    <col min="2" max="2" width="44.5703125" customWidth="1"/>
    <col min="3" max="4" width="8" customWidth="1"/>
    <col min="8" max="8" width="24.7109375" customWidth="1"/>
  </cols>
  <sheetData>
    <row r="2" spans="2:9" x14ac:dyDescent="0.25">
      <c r="B2" t="str">
        <f>Botoeiras!B7</f>
        <v>P100</v>
      </c>
      <c r="C2" t="s">
        <v>268</v>
      </c>
      <c r="D2" t="str">
        <f>IF(Botoeiras!C7&lt;&gt;"","Yes","No")</f>
        <v>No</v>
      </c>
      <c r="H2" s="153" t="s">
        <v>305</v>
      </c>
      <c r="I2" s="152" t="s">
        <v>287</v>
      </c>
    </row>
    <row r="3" spans="2:9" x14ac:dyDescent="0.25">
      <c r="B3" t="str">
        <f>Botoeiras!B8</f>
        <v>P300</v>
      </c>
      <c r="C3" t="s">
        <v>269</v>
      </c>
      <c r="D3" t="str">
        <f>IF(Botoeiras!C8&lt;&gt;"","Yes","No")</f>
        <v>No</v>
      </c>
    </row>
    <row r="4" spans="2:9" x14ac:dyDescent="0.25">
      <c r="B4" t="str">
        <f>Botoeiras!B9</f>
        <v>P400</v>
      </c>
      <c r="C4" t="s">
        <v>270</v>
      </c>
      <c r="D4" t="str">
        <f>IF(Botoeiras!C9&lt;&gt;"","Yes","No")</f>
        <v>No</v>
      </c>
    </row>
    <row r="5" spans="2:9" x14ac:dyDescent="0.25">
      <c r="B5" t="str">
        <f>Botoeiras!B10</f>
        <v>P500</v>
      </c>
      <c r="C5" t="s">
        <v>271</v>
      </c>
      <c r="D5" t="str">
        <f>IF(Botoeiras!C10&lt;&gt;"","Yes","No")</f>
        <v>No</v>
      </c>
    </row>
    <row r="6" spans="2:9" x14ac:dyDescent="0.25">
      <c r="B6" t="str">
        <f>Botoeiras!B11</f>
        <v>P800</v>
      </c>
      <c r="C6" t="s">
        <v>272</v>
      </c>
      <c r="D6" t="str">
        <f>IF(Botoeiras!C11&lt;&gt;"","Yes","No")</f>
        <v>No</v>
      </c>
    </row>
    <row r="7" spans="2:9" x14ac:dyDescent="0.25">
      <c r="B7" t="str">
        <f>Botoeiras!B12</f>
        <v>P900</v>
      </c>
      <c r="C7" t="s">
        <v>273</v>
      </c>
      <c r="D7" t="str">
        <f>IF(Botoeiras!C12&lt;&gt;"","Yes","No")</f>
        <v>No</v>
      </c>
    </row>
    <row r="8" spans="2:9" x14ac:dyDescent="0.25">
      <c r="B8" t="str">
        <f>Botoeiras!B13</f>
        <v xml:space="preserve"> P100 
Seletor de modo de operação</v>
      </c>
    </row>
    <row r="9" spans="2:9" x14ac:dyDescent="0.25">
      <c r="B9" t="str">
        <f>Botoeiras!B14</f>
        <v>P101</v>
      </c>
      <c r="C9" t="s">
        <v>274</v>
      </c>
      <c r="E9" t="str">
        <f>IF(Botoeiras!C14&lt;&gt;"","Yes","No")</f>
        <v>No</v>
      </c>
    </row>
    <row r="10" spans="2:9" x14ac:dyDescent="0.25">
      <c r="B10" t="str">
        <f>Botoeiras!B15</f>
        <v>P201</v>
      </c>
      <c r="C10" t="s">
        <v>276</v>
      </c>
      <c r="E10" t="str">
        <f>IF(Botoeiras!C15&lt;&gt;"","Yes","No")</f>
        <v>No</v>
      </c>
    </row>
    <row r="11" spans="2:9" x14ac:dyDescent="0.25">
      <c r="B11" t="str">
        <f>Botoeiras!B16</f>
        <v>P301</v>
      </c>
      <c r="C11" t="s">
        <v>278</v>
      </c>
      <c r="E11" t="str">
        <f>IF(Botoeiras!C16&lt;&gt;"","Yes","No")</f>
        <v>No</v>
      </c>
    </row>
    <row r="12" spans="2:9" x14ac:dyDescent="0.25">
      <c r="B12" t="str">
        <f>Botoeiras!B17</f>
        <v>P401</v>
      </c>
      <c r="C12" t="s">
        <v>280</v>
      </c>
      <c r="E12" t="str">
        <f>IF(Botoeiras!C17&lt;&gt;"","Yes","No")</f>
        <v>No</v>
      </c>
    </row>
    <row r="13" spans="2:9" x14ac:dyDescent="0.25">
      <c r="B13" t="str">
        <f>Botoeiras!B18</f>
        <v>P501</v>
      </c>
      <c r="C13" t="s">
        <v>282</v>
      </c>
      <c r="E13" t="str">
        <f>IF(Botoeiras!C18&lt;&gt;"","Yes","No")</f>
        <v>No</v>
      </c>
    </row>
    <row r="14" spans="2:9" x14ac:dyDescent="0.25">
      <c r="B14" t="str">
        <f>Botoeiras!B19</f>
        <v>P102</v>
      </c>
      <c r="C14" t="s">
        <v>275</v>
      </c>
      <c r="F14" t="str">
        <f>IF(Botoeiras!C19&lt;&gt;"","Yes","No")</f>
        <v>No</v>
      </c>
    </row>
    <row r="15" spans="2:9" x14ac:dyDescent="0.25">
      <c r="B15" t="str">
        <f>Botoeiras!B20</f>
        <v>P202</v>
      </c>
      <c r="C15" t="s">
        <v>277</v>
      </c>
      <c r="F15" t="str">
        <f>IF(Botoeiras!C20&lt;&gt;"","Yes","No")</f>
        <v>No</v>
      </c>
    </row>
    <row r="16" spans="2:9" x14ac:dyDescent="0.25">
      <c r="B16" t="str">
        <f>Botoeiras!B21</f>
        <v>P302</v>
      </c>
      <c r="C16" t="s">
        <v>279</v>
      </c>
      <c r="F16" t="str">
        <f>IF(Botoeiras!C21&lt;&gt;"","Yes","No")</f>
        <v>No</v>
      </c>
    </row>
    <row r="17" spans="2:7" x14ac:dyDescent="0.25">
      <c r="B17" t="str">
        <f>Botoeiras!B22</f>
        <v>P402</v>
      </c>
      <c r="C17" t="s">
        <v>281</v>
      </c>
      <c r="F17" t="str">
        <f>IF(Botoeiras!C22&lt;&gt;"","Yes","No")</f>
        <v>No</v>
      </c>
    </row>
    <row r="18" spans="2:7" x14ac:dyDescent="0.25">
      <c r="B18" t="str">
        <f>Botoeiras!B23</f>
        <v>P502</v>
      </c>
      <c r="C18" t="s">
        <v>283</v>
      </c>
      <c r="F18" t="str">
        <f>IF(Botoeiras!C23&lt;&gt;"","Yes","No")</f>
        <v>No</v>
      </c>
    </row>
    <row r="19" spans="2:7" x14ac:dyDescent="0.25">
      <c r="B19" t="str">
        <f>Botoeiras!B24</f>
        <v xml:space="preserve"> P200 
Cilindro de elevação</v>
      </c>
    </row>
    <row r="20" spans="2:7" x14ac:dyDescent="0.25">
      <c r="B20" t="str">
        <f>Botoeiras!B25</f>
        <v xml:space="preserve"> P200.1
Falha de entrada</v>
      </c>
    </row>
    <row r="21" spans="2:7" x14ac:dyDescent="0.25">
      <c r="B21" t="str">
        <f>Botoeiras!B26</f>
        <v xml:space="preserve"> P800.1
Trava da porta</v>
      </c>
    </row>
    <row r="22" spans="2:7" x14ac:dyDescent="0.25">
      <c r="B22" t="str">
        <f>Botoeiras!B27</f>
        <v xml:space="preserve"> P810
Trava da porta</v>
      </c>
    </row>
    <row r="23" spans="2:7" x14ac:dyDescent="0.25">
      <c r="B23" t="str">
        <f>Botoeiras!B28</f>
        <v xml:space="preserve"> P20
"Passo a passo do agitador"</v>
      </c>
    </row>
    <row r="24" spans="2:7" x14ac:dyDescent="0.25">
      <c r="B24" t="str">
        <f>Botoeiras!B29</f>
        <v xml:space="preserve"> V1 
"avançar produto"</v>
      </c>
    </row>
    <row r="25" spans="2:7" x14ac:dyDescent="0.25">
      <c r="B25" t="str">
        <f>Botoeiras!B30</f>
        <v xml:space="preserve"> P4
"Avançar produto"</v>
      </c>
    </row>
    <row r="26" spans="2:7" x14ac:dyDescent="0.25">
      <c r="B26" t="str">
        <f>Botoeiras!B31</f>
        <v xml:space="preserve"> P10
Luzes e seletores - CIP</v>
      </c>
    </row>
    <row r="27" spans="2:7" x14ac:dyDescent="0.25">
      <c r="B27" t="str">
        <f>Botoeiras!B32</f>
        <v xml:space="preserve"> P11
Luzes e seletores - Produção</v>
      </c>
    </row>
    <row r="28" spans="2:7" x14ac:dyDescent="0.25">
      <c r="B28" t="str">
        <f>Botoeiras!B33</f>
        <v xml:space="preserve"> P12</v>
      </c>
      <c r="C28" t="s">
        <v>284</v>
      </c>
      <c r="G28" t="str">
        <f>IF(Botoeiras!C33&lt;&gt;"","Yes","No")</f>
        <v>No</v>
      </c>
    </row>
    <row r="29" spans="2:7" x14ac:dyDescent="0.25">
      <c r="B29" t="str">
        <f>Botoeiras!B34</f>
        <v xml:space="preserve"> P13</v>
      </c>
      <c r="C29" t="s">
        <v>285</v>
      </c>
      <c r="G29" t="str">
        <f>IF(Botoeiras!C34&lt;&gt;"","Yes","No")</f>
        <v>No</v>
      </c>
    </row>
    <row r="30" spans="2:7" x14ac:dyDescent="0.25">
      <c r="B30" t="str">
        <f>Botoeiras!B35</f>
        <v xml:space="preserve"> P14</v>
      </c>
      <c r="C30" t="s">
        <v>286</v>
      </c>
      <c r="G30" t="str">
        <f>IF(Botoeiras!C35&lt;&gt;"","Yes","No")</f>
        <v>No</v>
      </c>
    </row>
    <row r="33" spans="2:7" x14ac:dyDescent="0.25">
      <c r="B33" t="s">
        <v>288</v>
      </c>
      <c r="D33">
        <f>COUNTIF(D2:D30,"Yes")</f>
        <v>0</v>
      </c>
      <c r="E33">
        <f t="shared" ref="E33" si="0">COUNTIF(E2:E30,"Yes")</f>
        <v>0</v>
      </c>
      <c r="F33">
        <f>COUNTIF(F2:F30,"Yes")</f>
        <v>0</v>
      </c>
      <c r="G33">
        <f>COUNTIF(G2:G30,"Yes")</f>
        <v>0</v>
      </c>
    </row>
  </sheetData>
  <sheetProtection sheet="1" objects="1" scenarios="1"/>
  <protectedRanges>
    <protectedRange sqref="H2:P31" name="Intervalo1"/>
  </protectedRanges>
  <phoneticPr fontId="18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Informações Gerais</vt:lpstr>
      <vt:lpstr>Componentes integrados</vt:lpstr>
      <vt:lpstr>Dispositivos de Mecânicos</vt:lpstr>
      <vt:lpstr>Estrutura</vt:lpstr>
      <vt:lpstr>Dados do sistema</vt:lpstr>
      <vt:lpstr>Componentes elétricos</vt:lpstr>
      <vt:lpstr>Botoeiras</vt:lpstr>
      <vt:lpstr>Tipo de  IHM</vt:lpstr>
      <vt:lpstr>Exceções</vt:lpstr>
      <vt:lpstr>Gerador</vt:lpstr>
      <vt:lpstr>Substituir conteúdo</vt:lpstr>
      <vt:lpstr>Base de dados</vt:lpstr>
      <vt:lpstr>Central de botoeira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2022-06-13T17:43:02Z</dcterms:modified>
</cp:coreProperties>
</file>