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6" windowWidth="13332" windowHeight="538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6" i="1" l="1"/>
  <c r="K47" i="1"/>
  <c r="K48" i="1"/>
  <c r="K49" i="1"/>
  <c r="K50" i="1"/>
  <c r="K51" i="1"/>
  <c r="K45" i="1"/>
  <c r="F46" i="1"/>
  <c r="F47" i="1"/>
  <c r="F48" i="1"/>
  <c r="F49" i="1"/>
  <c r="F50" i="1"/>
  <c r="F51" i="1"/>
  <c r="F45" i="1"/>
  <c r="I51" i="1" l="1"/>
  <c r="I50" i="1"/>
  <c r="I49" i="1"/>
  <c r="I48" i="1"/>
  <c r="I47" i="1"/>
  <c r="I46" i="1"/>
  <c r="I45" i="1"/>
  <c r="D51" i="1"/>
  <c r="D50" i="1"/>
  <c r="D49" i="1"/>
  <c r="D48" i="1"/>
  <c r="D47" i="1"/>
  <c r="D46" i="1"/>
  <c r="D45" i="1"/>
  <c r="C46" i="1" l="1"/>
  <c r="C47" i="1"/>
  <c r="C48" i="1"/>
  <c r="C49" i="1"/>
  <c r="C50" i="1"/>
  <c r="C51" i="1"/>
  <c r="C45" i="1"/>
  <c r="G46" i="1" l="1"/>
  <c r="G47" i="1"/>
  <c r="G48" i="1"/>
  <c r="G49" i="1"/>
  <c r="G50" i="1"/>
  <c r="G51" i="1"/>
  <c r="G45" i="1"/>
  <c r="B51" i="1"/>
  <c r="B50" i="1"/>
  <c r="B49" i="1"/>
  <c r="B48" i="1"/>
  <c r="B47" i="1"/>
  <c r="B46" i="1"/>
  <c r="B45" i="1"/>
  <c r="J21" i="1"/>
  <c r="I21" i="1"/>
  <c r="K21" i="1" s="1"/>
  <c r="I20" i="1"/>
  <c r="K20" i="1" s="1"/>
  <c r="B37" i="1" s="1"/>
  <c r="Q21" i="1"/>
  <c r="B38" i="1" s="1"/>
  <c r="Q22" i="1"/>
  <c r="O9" i="1"/>
  <c r="R8" i="1"/>
  <c r="J6" i="1"/>
  <c r="D19" i="1"/>
  <c r="D20" i="1"/>
  <c r="B20" i="1" s="1"/>
  <c r="D21" i="1"/>
  <c r="B21" i="1" s="1"/>
  <c r="D22" i="1"/>
  <c r="B22" i="1" s="1"/>
  <c r="D23" i="1"/>
  <c r="D24" i="1"/>
  <c r="D18" i="1"/>
  <c r="K18" i="1"/>
  <c r="J19" i="1"/>
  <c r="J20" i="1"/>
  <c r="J22" i="1"/>
  <c r="J23" i="1"/>
  <c r="J24" i="1"/>
  <c r="J18" i="1"/>
  <c r="I19" i="1"/>
  <c r="K19" i="1" s="1"/>
  <c r="I22" i="1"/>
  <c r="I23" i="1"/>
  <c r="K23" i="1" s="1"/>
  <c r="I24" i="1"/>
  <c r="I18" i="1"/>
  <c r="B23" i="1"/>
  <c r="B24" i="1"/>
  <c r="B18" i="1"/>
  <c r="O19" i="1"/>
  <c r="Q19" i="1" s="1"/>
  <c r="B36" i="1" s="1"/>
  <c r="O20" i="1"/>
  <c r="Q20" i="1" s="1"/>
  <c r="O21" i="1"/>
  <c r="O22" i="1"/>
  <c r="O23" i="1"/>
  <c r="Q23" i="1" s="1"/>
  <c r="B40" i="1" s="1"/>
  <c r="O24" i="1"/>
  <c r="Q24" i="1" s="1"/>
  <c r="O18" i="1"/>
  <c r="Q18" i="1" s="1"/>
  <c r="B35" i="1" s="1"/>
  <c r="O6" i="1"/>
  <c r="O7" i="1"/>
  <c r="O10" i="1"/>
  <c r="O11" i="1"/>
  <c r="O5" i="1"/>
  <c r="G6" i="1"/>
  <c r="G7" i="1"/>
  <c r="J7" i="1" s="1"/>
  <c r="G9" i="1"/>
  <c r="J9" i="1" s="1"/>
  <c r="P9" i="1" s="1"/>
  <c r="R9" i="1" s="1"/>
  <c r="G10" i="1"/>
  <c r="J10" i="1" s="1"/>
  <c r="G5" i="1"/>
  <c r="J5" i="1" s="1"/>
  <c r="P5" i="1" s="1"/>
  <c r="R5" i="1" s="1"/>
  <c r="D6" i="1"/>
  <c r="D7" i="1"/>
  <c r="D8" i="1"/>
  <c r="D9" i="1"/>
  <c r="D10" i="1"/>
  <c r="D11" i="1"/>
  <c r="G11" i="1" s="1"/>
  <c r="J11" i="1" s="1"/>
  <c r="D5" i="1"/>
  <c r="B19" i="1"/>
  <c r="B39" i="1" l="1"/>
  <c r="B41" i="1"/>
  <c r="P6" i="1"/>
  <c r="R6" i="1" s="1"/>
  <c r="P11" i="1"/>
  <c r="R11" i="1" s="1"/>
  <c r="P7" i="1"/>
  <c r="R7" i="1" s="1"/>
  <c r="K24" i="1"/>
  <c r="K22" i="1"/>
  <c r="P10" i="1"/>
  <c r="R10" i="1" s="1"/>
</calcChain>
</file>

<file path=xl/sharedStrings.xml><?xml version="1.0" encoding="utf-8"?>
<sst xmlns="http://schemas.openxmlformats.org/spreadsheetml/2006/main" count="93" uniqueCount="68">
  <si>
    <t>ƛ</t>
  </si>
  <si>
    <t>c</t>
  </si>
  <si>
    <t>n</t>
  </si>
  <si>
    <t>Ptx</t>
  </si>
  <si>
    <t>Perda nos conectores</t>
  </si>
  <si>
    <t>Perdas no cabo</t>
  </si>
  <si>
    <t>linha de vista</t>
  </si>
  <si>
    <t>EIRP</t>
  </si>
  <si>
    <t>20Logd</t>
  </si>
  <si>
    <t>20Logf</t>
  </si>
  <si>
    <t>Lp</t>
  </si>
  <si>
    <t>Ganho de antena Rx</t>
  </si>
  <si>
    <t>perdas nos conetores</t>
  </si>
  <si>
    <t>perdas nos cabos</t>
  </si>
  <si>
    <t>Sensibilidade do Rx</t>
  </si>
  <si>
    <t>ERS</t>
  </si>
  <si>
    <t>1.1.1</t>
  </si>
  <si>
    <t>1.1.2</t>
  </si>
  <si>
    <t>1.1.3</t>
  </si>
  <si>
    <t>1.1.4</t>
  </si>
  <si>
    <t>1.1.5</t>
  </si>
  <si>
    <t>1.1.6</t>
  </si>
  <si>
    <t>1.1.7</t>
  </si>
  <si>
    <t>Link Budget</t>
  </si>
  <si>
    <t>Viável?</t>
  </si>
  <si>
    <t xml:space="preserve">Site  </t>
  </si>
  <si>
    <t>Comprimento [m]</t>
  </si>
  <si>
    <t>Paços do Concelho</t>
  </si>
  <si>
    <t xml:space="preserve">Bombeiros  </t>
  </si>
  <si>
    <t xml:space="preserve">Edifício Salgueiro Maia  </t>
  </si>
  <si>
    <t xml:space="preserve">Biblioteca </t>
  </si>
  <si>
    <t xml:space="preserve">CIN Alviela  </t>
  </si>
  <si>
    <t xml:space="preserve">Piscinas  </t>
  </si>
  <si>
    <t xml:space="preserve">Museu   </t>
  </si>
  <si>
    <t>ƛ(m)</t>
  </si>
  <si>
    <t>Frequência(GHz)</t>
  </si>
  <si>
    <t>d1(m)</t>
  </si>
  <si>
    <t>d2(m)</t>
  </si>
  <si>
    <t>Rn(m)</t>
  </si>
  <si>
    <t>Estação Base(m)</t>
  </si>
  <si>
    <t>Estação Receptora(m)</t>
  </si>
  <si>
    <t>Altura(m)</t>
  </si>
  <si>
    <t>ganho de antena(dBi)</t>
  </si>
  <si>
    <t>Edifício mais alto</t>
  </si>
  <si>
    <t>Linha de vista</t>
  </si>
  <si>
    <t>Avaliação da existência de linha de vista</t>
  </si>
  <si>
    <t>EIRP, ERS e perdas em espaço aberto</t>
  </si>
  <si>
    <t>Estação Base</t>
  </si>
  <si>
    <t>Ganho da antena</t>
  </si>
  <si>
    <t>PIRE</t>
  </si>
  <si>
    <t>Pot. 
Recebida</t>
  </si>
  <si>
    <t>Comp. 
do 
cabo</t>
  </si>
  <si>
    <t>Estação 
subscritora</t>
  </si>
  <si>
    <t>Dist.</t>
  </si>
  <si>
    <t>Modo</t>
  </si>
  <si>
    <t>Margem</t>
  </si>
  <si>
    <t>Ligação Wireless</t>
  </si>
  <si>
    <t xml:space="preserve">1.1.1 </t>
  </si>
  <si>
    <t>Paços do Concelho - Biblioteca</t>
  </si>
  <si>
    <t>Paços do Concelho - Edíficio Salgueiro Maia</t>
  </si>
  <si>
    <t>Paços do Concelho - Bombeiros</t>
  </si>
  <si>
    <t>Paços do Concelho - Museu Municipal</t>
  </si>
  <si>
    <t>Bombeiros - Piscinas</t>
  </si>
  <si>
    <t>Piscinas - Oficinas</t>
  </si>
  <si>
    <t>Paços do Concelho - Centro de Interpretação do Alviela</t>
  </si>
  <si>
    <t>Largura de Banda [Mbps]</t>
  </si>
  <si>
    <t>Ponto central</t>
  </si>
  <si>
    <t xml:space="preserve">Oficina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</si>
</sst>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tabSelected="1" topLeftCell="A22" zoomScale="85" zoomScaleNormal="85" workbookViewId="0">
      <selection activeCell="C35" sqref="C35"/>
    </sheetView>
  </sheetViews>
  <sheetFormatPr defaultRowHeight="14.4" x14ac:dyDescent="0.3"/>
  <cols>
    <col min="1" max="1" width="5.88671875" customWidth="1"/>
    <col min="2" max="2" width="14.6640625" customWidth="1"/>
    <col min="3" max="3" width="19.6640625" customWidth="1"/>
    <col min="4" max="4" width="17.5546875" customWidth="1"/>
    <col min="5" max="5" width="19" customWidth="1"/>
    <col min="7" max="7" width="11.109375" customWidth="1"/>
    <col min="8" max="8" width="23.109375" customWidth="1"/>
    <col min="9" max="9" width="19.5546875" customWidth="1"/>
    <col min="10" max="10" width="23" customWidth="1"/>
    <col min="12" max="12" width="9.109375" customWidth="1"/>
    <col min="13" max="13" width="18.33203125" customWidth="1"/>
    <col min="14" max="14" width="19.44140625" customWidth="1"/>
    <col min="15" max="15" width="18.6640625" customWidth="1"/>
    <col min="16" max="16" width="18.88671875" customWidth="1"/>
    <col min="17" max="17" width="18.33203125" customWidth="1"/>
    <col min="18" max="18" width="18.109375" customWidth="1"/>
  </cols>
  <sheetData>
    <row r="2" spans="1:18" x14ac:dyDescent="0.3">
      <c r="A2" s="21" t="s">
        <v>45</v>
      </c>
      <c r="B2" s="22"/>
      <c r="C2" s="22"/>
      <c r="D2" s="22"/>
      <c r="E2" s="22"/>
    </row>
    <row r="3" spans="1:18" x14ac:dyDescent="0.3">
      <c r="A3" s="22"/>
      <c r="B3" s="22"/>
      <c r="C3" s="22"/>
      <c r="D3" s="22"/>
      <c r="E3" s="22"/>
    </row>
    <row r="4" spans="1:18" ht="15.6" x14ac:dyDescent="0.3">
      <c r="A4" s="3"/>
      <c r="B4" s="6" t="s">
        <v>35</v>
      </c>
      <c r="C4" s="6" t="s">
        <v>1</v>
      </c>
      <c r="D4" s="9" t="s">
        <v>34</v>
      </c>
      <c r="F4" s="8" t="s">
        <v>2</v>
      </c>
      <c r="G4" s="10" t="s">
        <v>0</v>
      </c>
      <c r="H4" s="10" t="s">
        <v>36</v>
      </c>
      <c r="I4" s="10" t="s">
        <v>37</v>
      </c>
      <c r="J4" s="9" t="s">
        <v>38</v>
      </c>
      <c r="M4" s="8" t="s">
        <v>39</v>
      </c>
      <c r="N4" s="6" t="s">
        <v>40</v>
      </c>
      <c r="O4" s="6" t="s">
        <v>41</v>
      </c>
      <c r="P4" s="6" t="s">
        <v>6</v>
      </c>
      <c r="Q4" s="6" t="s">
        <v>43</v>
      </c>
      <c r="R4" s="15" t="s">
        <v>44</v>
      </c>
    </row>
    <row r="5" spans="1:18" x14ac:dyDescent="0.3">
      <c r="A5" s="3" t="s">
        <v>16</v>
      </c>
      <c r="B5" s="11">
        <v>2400000000</v>
      </c>
      <c r="C5" s="11">
        <v>300000000</v>
      </c>
      <c r="D5" s="11">
        <f>C5/B5</f>
        <v>0.125</v>
      </c>
      <c r="F5" s="11">
        <v>1</v>
      </c>
      <c r="G5" s="11">
        <f>D5</f>
        <v>0.125</v>
      </c>
      <c r="H5" s="11">
        <v>250</v>
      </c>
      <c r="I5" s="11">
        <v>23</v>
      </c>
      <c r="J5" s="11">
        <f>SQRT(F5*G5*H5*I5/(H5+I5))</f>
        <v>1.6225855548426045</v>
      </c>
      <c r="M5" s="11">
        <v>107.7</v>
      </c>
      <c r="N5" s="11">
        <v>89.7</v>
      </c>
      <c r="O5" s="11">
        <f>(M5+N5)/2</f>
        <v>98.7</v>
      </c>
      <c r="P5" s="11">
        <f>O5-J5</f>
        <v>97.077414445157402</v>
      </c>
      <c r="Q5" s="11">
        <v>89.7</v>
      </c>
      <c r="R5" s="11" t="str">
        <f>IF(P5+10&gt;Q5,"Existe","Não existe")</f>
        <v>Existe</v>
      </c>
    </row>
    <row r="6" spans="1:18" x14ac:dyDescent="0.3">
      <c r="A6" s="3" t="s">
        <v>17</v>
      </c>
      <c r="B6" s="12">
        <v>2400000000</v>
      </c>
      <c r="C6" s="12">
        <v>300000000</v>
      </c>
      <c r="D6" s="12">
        <f t="shared" ref="D6:D11" si="0">C6/B6</f>
        <v>0.125</v>
      </c>
      <c r="F6" s="12">
        <v>1</v>
      </c>
      <c r="G6" s="12">
        <f t="shared" ref="G6:G11" si="1">D6</f>
        <v>0.125</v>
      </c>
      <c r="H6" s="12">
        <v>222</v>
      </c>
      <c r="I6" s="12">
        <v>500</v>
      </c>
      <c r="J6" s="11">
        <f t="shared" ref="J6:J11" si="2">SQRT(F6*G6*H6*I6/(H6+I6))</f>
        <v>4.383771381304653</v>
      </c>
      <c r="M6" s="12">
        <v>107.7</v>
      </c>
      <c r="N6" s="12">
        <v>82</v>
      </c>
      <c r="O6" s="12">
        <f t="shared" ref="O6:O11" si="3">(M6+N6)/2</f>
        <v>94.85</v>
      </c>
      <c r="P6" s="12">
        <f t="shared" ref="P6:P11" si="4">O6-J6</f>
        <v>90.466228618695339</v>
      </c>
      <c r="Q6" s="12">
        <v>95</v>
      </c>
      <c r="R6" s="11" t="str">
        <f t="shared" ref="R6:R11" si="5">IF(P6+10&gt;Q6,"Existe","Não existe")</f>
        <v>Existe</v>
      </c>
    </row>
    <row r="7" spans="1:18" x14ac:dyDescent="0.3">
      <c r="A7" s="3" t="s">
        <v>18</v>
      </c>
      <c r="B7" s="12">
        <v>2400000000</v>
      </c>
      <c r="C7" s="12">
        <v>300000000</v>
      </c>
      <c r="D7" s="12">
        <f t="shared" si="0"/>
        <v>0.125</v>
      </c>
      <c r="F7" s="12">
        <v>1</v>
      </c>
      <c r="G7" s="12">
        <f t="shared" si="1"/>
        <v>0.125</v>
      </c>
      <c r="H7" s="12">
        <v>54</v>
      </c>
      <c r="I7" s="12">
        <v>100</v>
      </c>
      <c r="J7" s="11">
        <f t="shared" si="2"/>
        <v>2.0935894733965594</v>
      </c>
      <c r="M7" s="12">
        <v>107.7</v>
      </c>
      <c r="N7" s="12">
        <v>93</v>
      </c>
      <c r="O7" s="12">
        <f t="shared" si="3"/>
        <v>100.35</v>
      </c>
      <c r="P7" s="12">
        <f t="shared" si="4"/>
        <v>98.256410526603432</v>
      </c>
      <c r="Q7" s="12">
        <v>95.7</v>
      </c>
      <c r="R7" s="11" t="str">
        <f t="shared" si="5"/>
        <v>Existe</v>
      </c>
    </row>
    <row r="8" spans="1:18" x14ac:dyDescent="0.3">
      <c r="A8" s="3" t="s">
        <v>19</v>
      </c>
      <c r="B8" s="12">
        <v>2400000000</v>
      </c>
      <c r="C8" s="12">
        <v>300000000</v>
      </c>
      <c r="D8" s="12">
        <f t="shared" si="0"/>
        <v>0.125</v>
      </c>
      <c r="F8" s="13"/>
      <c r="G8" s="13"/>
      <c r="H8" s="13"/>
      <c r="I8" s="13"/>
      <c r="J8" s="13"/>
      <c r="M8" s="13"/>
      <c r="N8" s="13"/>
      <c r="O8" s="13"/>
      <c r="P8" s="13"/>
      <c r="Q8" s="13"/>
      <c r="R8" s="11" t="str">
        <f t="shared" si="5"/>
        <v>Existe</v>
      </c>
    </row>
    <row r="9" spans="1:18" x14ac:dyDescent="0.3">
      <c r="A9" s="3" t="s">
        <v>20</v>
      </c>
      <c r="B9" s="12">
        <v>2400000000</v>
      </c>
      <c r="C9" s="12">
        <v>300000000</v>
      </c>
      <c r="D9" s="12">
        <f t="shared" si="0"/>
        <v>0.125</v>
      </c>
      <c r="F9" s="12">
        <v>1</v>
      </c>
      <c r="G9" s="12">
        <f t="shared" si="1"/>
        <v>0.125</v>
      </c>
      <c r="H9" s="12">
        <v>78</v>
      </c>
      <c r="I9" s="12">
        <v>117</v>
      </c>
      <c r="J9" s="11">
        <f t="shared" si="2"/>
        <v>2.4186773244895647</v>
      </c>
      <c r="M9" s="12">
        <v>102</v>
      </c>
      <c r="N9" s="12">
        <v>101</v>
      </c>
      <c r="O9" s="12">
        <f>(M9+N9)/2</f>
        <v>101.5</v>
      </c>
      <c r="P9" s="12">
        <f t="shared" si="4"/>
        <v>99.081322675510435</v>
      </c>
      <c r="Q9" s="12">
        <v>100.6</v>
      </c>
      <c r="R9" s="11" t="str">
        <f t="shared" si="5"/>
        <v>Existe</v>
      </c>
    </row>
    <row r="10" spans="1:18" x14ac:dyDescent="0.3">
      <c r="A10" s="3" t="s">
        <v>21</v>
      </c>
      <c r="B10" s="12">
        <v>2400000000</v>
      </c>
      <c r="C10" s="12">
        <v>300000000</v>
      </c>
      <c r="D10" s="12">
        <f t="shared" si="0"/>
        <v>0.125</v>
      </c>
      <c r="F10" s="12">
        <v>1</v>
      </c>
      <c r="G10" s="12">
        <f t="shared" si="1"/>
        <v>0.125</v>
      </c>
      <c r="H10" s="12">
        <v>327.60000000000002</v>
      </c>
      <c r="I10" s="12">
        <v>36.4</v>
      </c>
      <c r="J10" s="11">
        <f t="shared" si="2"/>
        <v>2.0236106344848062</v>
      </c>
      <c r="M10" s="12">
        <v>93.7</v>
      </c>
      <c r="N10" s="12">
        <v>83</v>
      </c>
      <c r="O10" s="12">
        <f t="shared" si="3"/>
        <v>88.35</v>
      </c>
      <c r="P10" s="12">
        <f t="shared" si="4"/>
        <v>86.326389365515183</v>
      </c>
      <c r="Q10" s="12">
        <v>83</v>
      </c>
      <c r="R10" s="11" t="str">
        <f t="shared" si="5"/>
        <v>Existe</v>
      </c>
    </row>
    <row r="11" spans="1:18" x14ac:dyDescent="0.3">
      <c r="A11" s="3" t="s">
        <v>22</v>
      </c>
      <c r="B11" s="12">
        <v>2400000000</v>
      </c>
      <c r="C11" s="12">
        <v>300000000</v>
      </c>
      <c r="D11" s="12">
        <f t="shared" si="0"/>
        <v>0.125</v>
      </c>
      <c r="F11" s="12">
        <v>1</v>
      </c>
      <c r="G11" s="12">
        <f t="shared" si="1"/>
        <v>0.125</v>
      </c>
      <c r="H11" s="12">
        <v>3179.2</v>
      </c>
      <c r="I11" s="12">
        <v>794.8</v>
      </c>
      <c r="J11" s="11">
        <f t="shared" si="2"/>
        <v>8.915155635209068</v>
      </c>
      <c r="M11" s="12">
        <v>107.7</v>
      </c>
      <c r="N11" s="12">
        <v>70</v>
      </c>
      <c r="O11" s="12">
        <f t="shared" si="3"/>
        <v>88.85</v>
      </c>
      <c r="P11" s="12">
        <f t="shared" si="4"/>
        <v>79.934844364790933</v>
      </c>
      <c r="Q11" s="12">
        <v>95</v>
      </c>
      <c r="R11" s="11" t="str">
        <f t="shared" si="5"/>
        <v>Não existe</v>
      </c>
    </row>
    <row r="12" spans="1:18" x14ac:dyDescent="0.3">
      <c r="B12" s="1"/>
      <c r="C12" s="1"/>
      <c r="D12" s="1"/>
      <c r="F12" s="1"/>
      <c r="G12" s="1"/>
      <c r="H12" s="1"/>
      <c r="I12" s="1"/>
      <c r="J12" s="1"/>
      <c r="M12" s="1"/>
      <c r="N12" s="1"/>
      <c r="O12" s="1"/>
      <c r="P12" s="1"/>
      <c r="Q12" s="1"/>
    </row>
    <row r="13" spans="1:18" x14ac:dyDescent="0.3">
      <c r="B13" s="1"/>
      <c r="C13" s="1"/>
      <c r="D13" s="1"/>
      <c r="F13" s="1"/>
      <c r="G13" s="1"/>
      <c r="H13" s="1"/>
      <c r="I13" s="1"/>
      <c r="J13" s="1"/>
      <c r="M13" s="1"/>
      <c r="N13" s="1"/>
      <c r="O13" s="1"/>
      <c r="P13" s="1"/>
      <c r="Q13" s="1"/>
    </row>
    <row r="14" spans="1:18" x14ac:dyDescent="0.3">
      <c r="A14" s="21" t="s">
        <v>46</v>
      </c>
      <c r="B14" s="21"/>
      <c r="C14" s="21"/>
      <c r="D14" s="21"/>
      <c r="E14" s="21"/>
      <c r="F14" s="1"/>
      <c r="G14" s="1"/>
      <c r="H14" s="1"/>
      <c r="I14" s="1"/>
      <c r="J14" s="1"/>
      <c r="M14" s="1"/>
      <c r="N14" s="1"/>
      <c r="O14" s="1"/>
      <c r="P14" s="1"/>
      <c r="Q14" s="1"/>
    </row>
    <row r="15" spans="1:18" x14ac:dyDescent="0.3">
      <c r="A15" s="21"/>
      <c r="B15" s="21"/>
      <c r="C15" s="21"/>
      <c r="D15" s="21"/>
      <c r="E15" s="21"/>
      <c r="M15" s="1"/>
      <c r="N15" s="1"/>
      <c r="O15" s="1"/>
      <c r="P15" s="1"/>
      <c r="Q15" s="1"/>
    </row>
    <row r="16" spans="1:18" x14ac:dyDescent="0.3">
      <c r="M16" s="1"/>
      <c r="N16" s="1"/>
      <c r="O16" s="1"/>
      <c r="P16" s="1"/>
      <c r="Q16" s="1"/>
    </row>
    <row r="17" spans="1:17" x14ac:dyDescent="0.3">
      <c r="A17" s="4"/>
      <c r="B17" s="5" t="s">
        <v>3</v>
      </c>
      <c r="C17" s="6" t="s">
        <v>4</v>
      </c>
      <c r="D17" s="6" t="s">
        <v>5</v>
      </c>
      <c r="E17" s="6" t="s">
        <v>42</v>
      </c>
      <c r="F17" s="7" t="s">
        <v>7</v>
      </c>
      <c r="G17" s="1"/>
      <c r="H17" s="2"/>
      <c r="I17" s="6" t="s">
        <v>8</v>
      </c>
      <c r="J17" s="6" t="s">
        <v>9</v>
      </c>
      <c r="K17" s="7" t="s">
        <v>10</v>
      </c>
      <c r="M17" s="5" t="s">
        <v>11</v>
      </c>
      <c r="N17" s="6" t="s">
        <v>12</v>
      </c>
      <c r="O17" s="6" t="s">
        <v>13</v>
      </c>
      <c r="P17" s="6" t="s">
        <v>14</v>
      </c>
      <c r="Q17" s="7" t="s">
        <v>15</v>
      </c>
    </row>
    <row r="18" spans="1:17" x14ac:dyDescent="0.3">
      <c r="A18" s="4" t="s">
        <v>16</v>
      </c>
      <c r="B18" s="12">
        <f>F18+C18-D18-E18</f>
        <v>8.8000000000000007</v>
      </c>
      <c r="C18" s="12">
        <v>1</v>
      </c>
      <c r="D18" s="12">
        <f>0.22*I28</f>
        <v>2.2000000000000002</v>
      </c>
      <c r="E18" s="12">
        <v>10</v>
      </c>
      <c r="F18" s="12">
        <v>20</v>
      </c>
      <c r="G18" s="1"/>
      <c r="H18" s="12">
        <v>92.45</v>
      </c>
      <c r="I18" s="12">
        <f>20*LOG10((H5+I5)/1000)</f>
        <v>-11.27674705918488</v>
      </c>
      <c r="J18" s="12">
        <f>20*LOG10(2.46)</f>
        <v>7.8187021420675826</v>
      </c>
      <c r="K18" s="12">
        <f>SUM(H18,I18,J18)</f>
        <v>88.991955082882697</v>
      </c>
      <c r="M18" s="12">
        <v>10</v>
      </c>
      <c r="N18" s="12">
        <v>1</v>
      </c>
      <c r="O18" s="12">
        <f>0.22*I28</f>
        <v>2.2000000000000002</v>
      </c>
      <c r="P18" s="12">
        <v>-81</v>
      </c>
      <c r="Q18" s="12">
        <f>M18-N18-O18+P18</f>
        <v>-74.2</v>
      </c>
    </row>
    <row r="19" spans="1:17" x14ac:dyDescent="0.3">
      <c r="A19" s="4" t="s">
        <v>17</v>
      </c>
      <c r="B19" s="12">
        <f t="shared" ref="B19:B24" si="6">F19+C19-D19-E19</f>
        <v>6.6000000000000014</v>
      </c>
      <c r="C19" s="12">
        <v>1</v>
      </c>
      <c r="D19" s="12">
        <f t="shared" ref="D19:D24" si="7">0.22*I29</f>
        <v>4.4000000000000004</v>
      </c>
      <c r="E19" s="12">
        <v>10</v>
      </c>
      <c r="F19" s="12">
        <v>20</v>
      </c>
      <c r="G19" s="1"/>
      <c r="H19" s="12">
        <v>92.45</v>
      </c>
      <c r="I19" s="12">
        <f t="shared" ref="I19:I24" si="8">20*LOG10((H6+I6)/1000)</f>
        <v>-2.8292560486072178</v>
      </c>
      <c r="J19" s="12">
        <f t="shared" ref="J19:J24" si="9">20*LOG10(2.46)</f>
        <v>7.8187021420675826</v>
      </c>
      <c r="K19" s="12">
        <f t="shared" ref="K19:K24" si="10">SUM(H19,I19,J19)</f>
        <v>97.439446093460361</v>
      </c>
      <c r="M19" s="12">
        <v>10</v>
      </c>
      <c r="N19" s="12">
        <v>1</v>
      </c>
      <c r="O19" s="12">
        <f t="shared" ref="O19:O24" si="11">0.22*I29</f>
        <v>4.4000000000000004</v>
      </c>
      <c r="P19" s="12">
        <v>-81</v>
      </c>
      <c r="Q19" s="12">
        <f t="shared" ref="Q19:Q24" si="12">M19-N19-O19+P19</f>
        <v>-76.400000000000006</v>
      </c>
    </row>
    <row r="20" spans="1:17" x14ac:dyDescent="0.3">
      <c r="A20" s="4" t="s">
        <v>18</v>
      </c>
      <c r="B20" s="12">
        <f t="shared" si="6"/>
        <v>10.34</v>
      </c>
      <c r="C20" s="12">
        <v>1</v>
      </c>
      <c r="D20" s="12">
        <f t="shared" si="7"/>
        <v>0.66</v>
      </c>
      <c r="E20" s="12">
        <v>10</v>
      </c>
      <c r="F20" s="12">
        <v>20</v>
      </c>
      <c r="G20" s="1"/>
      <c r="H20" s="12">
        <v>92.45</v>
      </c>
      <c r="I20" s="12">
        <f t="shared" si="8"/>
        <v>-16.249585583270736</v>
      </c>
      <c r="J20" s="12">
        <f t="shared" si="9"/>
        <v>7.8187021420675826</v>
      </c>
      <c r="K20" s="12">
        <f t="shared" si="10"/>
        <v>84.019116558796853</v>
      </c>
      <c r="M20" s="12">
        <v>10</v>
      </c>
      <c r="N20" s="12">
        <v>1</v>
      </c>
      <c r="O20" s="12">
        <f t="shared" si="11"/>
        <v>0.66</v>
      </c>
      <c r="P20" s="12">
        <v>-81</v>
      </c>
      <c r="Q20" s="12">
        <f t="shared" si="12"/>
        <v>-72.66</v>
      </c>
    </row>
    <row r="21" spans="1:17" x14ac:dyDescent="0.3">
      <c r="A21" s="4" t="s">
        <v>19</v>
      </c>
      <c r="B21" s="12">
        <f t="shared" si="6"/>
        <v>7.6999999999999993</v>
      </c>
      <c r="C21" s="12">
        <v>1</v>
      </c>
      <c r="D21" s="12">
        <f t="shared" si="7"/>
        <v>3.3</v>
      </c>
      <c r="E21" s="12">
        <v>10</v>
      </c>
      <c r="F21" s="12">
        <v>20</v>
      </c>
      <c r="G21" s="1"/>
      <c r="H21" s="12">
        <v>92.45</v>
      </c>
      <c r="I21" s="17">
        <f>20*LOG10(0.1)</f>
        <v>-20</v>
      </c>
      <c r="J21" s="12">
        <f t="shared" si="9"/>
        <v>7.8187021420675826</v>
      </c>
      <c r="K21" s="12">
        <f t="shared" si="10"/>
        <v>80.268702142067582</v>
      </c>
      <c r="M21" s="12">
        <v>10</v>
      </c>
      <c r="N21" s="12">
        <v>1</v>
      </c>
      <c r="O21" s="12">
        <f t="shared" si="11"/>
        <v>3.3</v>
      </c>
      <c r="P21" s="12">
        <v>-81</v>
      </c>
      <c r="Q21" s="12">
        <f t="shared" si="12"/>
        <v>-75.3</v>
      </c>
    </row>
    <row r="22" spans="1:17" x14ac:dyDescent="0.3">
      <c r="A22" s="4" t="s">
        <v>20</v>
      </c>
      <c r="B22" s="12">
        <f t="shared" si="6"/>
        <v>4.4000000000000004</v>
      </c>
      <c r="C22" s="12">
        <v>1</v>
      </c>
      <c r="D22" s="12">
        <f t="shared" si="7"/>
        <v>6.6</v>
      </c>
      <c r="E22" s="12">
        <v>10</v>
      </c>
      <c r="F22" s="12">
        <v>20</v>
      </c>
      <c r="G22" s="1"/>
      <c r="H22" s="12">
        <v>92.45</v>
      </c>
      <c r="I22" s="12">
        <f t="shared" si="8"/>
        <v>-14.199307772749638</v>
      </c>
      <c r="J22" s="12">
        <f t="shared" si="9"/>
        <v>7.8187021420675826</v>
      </c>
      <c r="K22" s="12">
        <f t="shared" si="10"/>
        <v>86.069394369317948</v>
      </c>
      <c r="M22" s="12">
        <v>10</v>
      </c>
      <c r="N22" s="12">
        <v>1</v>
      </c>
      <c r="O22" s="12">
        <f t="shared" si="11"/>
        <v>6.6</v>
      </c>
      <c r="P22" s="12">
        <v>-81</v>
      </c>
      <c r="Q22" s="12">
        <f t="shared" si="12"/>
        <v>-78.599999999999994</v>
      </c>
    </row>
    <row r="23" spans="1:17" x14ac:dyDescent="0.3">
      <c r="A23" s="4" t="s">
        <v>21</v>
      </c>
      <c r="B23" s="12">
        <f t="shared" si="6"/>
        <v>8.36</v>
      </c>
      <c r="C23" s="12">
        <v>1</v>
      </c>
      <c r="D23" s="12">
        <f t="shared" si="7"/>
        <v>2.64</v>
      </c>
      <c r="E23" s="12">
        <v>10</v>
      </c>
      <c r="F23" s="12">
        <v>20</v>
      </c>
      <c r="G23" s="1"/>
      <c r="H23" s="12">
        <v>92.45</v>
      </c>
      <c r="I23" s="12">
        <f t="shared" si="8"/>
        <v>-8.7779723270188796</v>
      </c>
      <c r="J23" s="12">
        <f t="shared" si="9"/>
        <v>7.8187021420675826</v>
      </c>
      <c r="K23" s="12">
        <f t="shared" si="10"/>
        <v>91.490729815048709</v>
      </c>
      <c r="M23" s="12">
        <v>10</v>
      </c>
      <c r="N23" s="12">
        <v>1</v>
      </c>
      <c r="O23" s="12">
        <f t="shared" si="11"/>
        <v>2.64</v>
      </c>
      <c r="P23" s="12">
        <v>-81</v>
      </c>
      <c r="Q23" s="12">
        <f t="shared" si="12"/>
        <v>-74.64</v>
      </c>
    </row>
    <row r="24" spans="1:17" x14ac:dyDescent="0.3">
      <c r="A24" s="4" t="s">
        <v>22</v>
      </c>
      <c r="B24" s="12">
        <f t="shared" si="6"/>
        <v>9.68</v>
      </c>
      <c r="C24" s="12">
        <v>1</v>
      </c>
      <c r="D24" s="12">
        <f t="shared" si="7"/>
        <v>1.32</v>
      </c>
      <c r="E24" s="12">
        <v>10</v>
      </c>
      <c r="F24" s="12">
        <v>20</v>
      </c>
      <c r="G24" s="1"/>
      <c r="H24" s="12">
        <v>92.45</v>
      </c>
      <c r="I24" s="12">
        <f t="shared" si="8"/>
        <v>11.984557255475927</v>
      </c>
      <c r="J24" s="12">
        <f t="shared" si="9"/>
        <v>7.8187021420675826</v>
      </c>
      <c r="K24" s="12">
        <f t="shared" si="10"/>
        <v>112.25325939754352</v>
      </c>
      <c r="M24" s="12">
        <v>10</v>
      </c>
      <c r="N24" s="12">
        <v>1</v>
      </c>
      <c r="O24" s="12">
        <f t="shared" si="11"/>
        <v>1.32</v>
      </c>
      <c r="P24" s="12">
        <v>-81</v>
      </c>
      <c r="Q24" s="12">
        <f t="shared" si="12"/>
        <v>-73.319999999999993</v>
      </c>
    </row>
    <row r="25" spans="1:17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M25" s="1"/>
      <c r="N25" s="1"/>
      <c r="O25" s="1"/>
      <c r="P25" s="1"/>
      <c r="Q25" s="1"/>
    </row>
    <row r="26" spans="1:17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M26" s="1"/>
      <c r="N26" s="1"/>
      <c r="O26" s="1"/>
      <c r="P26" s="1"/>
      <c r="Q26" s="1"/>
    </row>
    <row r="27" spans="1:17" x14ac:dyDescent="0.3">
      <c r="D27" s="1"/>
      <c r="E27" s="1"/>
      <c r="F27" s="1"/>
      <c r="G27" s="1"/>
      <c r="H27" s="5" t="s">
        <v>25</v>
      </c>
      <c r="I27" s="7" t="s">
        <v>26</v>
      </c>
      <c r="J27" s="7" t="s">
        <v>65</v>
      </c>
      <c r="K27" s="1"/>
      <c r="M27" s="1"/>
      <c r="N27" s="1"/>
      <c r="O27" s="1"/>
      <c r="P27" s="1"/>
      <c r="Q27" s="1"/>
    </row>
    <row r="28" spans="1:17" x14ac:dyDescent="0.3">
      <c r="H28" s="14" t="s">
        <v>27</v>
      </c>
      <c r="I28" s="14">
        <v>10</v>
      </c>
      <c r="J28" s="19" t="s">
        <v>66</v>
      </c>
    </row>
    <row r="29" spans="1:17" x14ac:dyDescent="0.3">
      <c r="A29" s="21" t="s">
        <v>23</v>
      </c>
      <c r="B29" s="22"/>
      <c r="C29" s="22"/>
      <c r="D29" s="22"/>
      <c r="H29" s="14" t="s">
        <v>28</v>
      </c>
      <c r="I29" s="14">
        <v>20</v>
      </c>
      <c r="J29" s="14">
        <v>5</v>
      </c>
    </row>
    <row r="30" spans="1:17" x14ac:dyDescent="0.3">
      <c r="A30" s="22"/>
      <c r="B30" s="22"/>
      <c r="C30" s="22"/>
      <c r="D30" s="22"/>
      <c r="H30" s="14" t="s">
        <v>29</v>
      </c>
      <c r="I30" s="14">
        <v>3</v>
      </c>
      <c r="J30" s="14">
        <v>19</v>
      </c>
    </row>
    <row r="31" spans="1:17" x14ac:dyDescent="0.3">
      <c r="A31" s="22"/>
      <c r="B31" s="22"/>
      <c r="C31" s="22"/>
      <c r="D31" s="22"/>
      <c r="H31" s="14" t="s">
        <v>30</v>
      </c>
      <c r="I31" s="14">
        <v>15</v>
      </c>
      <c r="J31" s="14">
        <v>20</v>
      </c>
    </row>
    <row r="32" spans="1:17" x14ac:dyDescent="0.3">
      <c r="H32" s="14" t="s">
        <v>31</v>
      </c>
      <c r="I32" s="14">
        <v>30</v>
      </c>
      <c r="J32" s="14">
        <v>6</v>
      </c>
    </row>
    <row r="33" spans="1:17" x14ac:dyDescent="0.3">
      <c r="H33" s="14" t="s">
        <v>67</v>
      </c>
      <c r="I33" s="14">
        <v>12</v>
      </c>
      <c r="J33" s="14">
        <v>5</v>
      </c>
    </row>
    <row r="34" spans="1:17" x14ac:dyDescent="0.3">
      <c r="B34" s="5" t="s">
        <v>23</v>
      </c>
      <c r="C34" s="7" t="s">
        <v>24</v>
      </c>
      <c r="H34" s="14" t="s">
        <v>32</v>
      </c>
      <c r="I34" s="14">
        <v>6</v>
      </c>
      <c r="J34" s="14">
        <v>15</v>
      </c>
    </row>
    <row r="35" spans="1:17" x14ac:dyDescent="0.3">
      <c r="A35" t="s">
        <v>16</v>
      </c>
      <c r="B35" s="14">
        <f>F18-Q18-K18</f>
        <v>5.2080449171173058</v>
      </c>
      <c r="C35" s="14"/>
      <c r="H35" s="14" t="s">
        <v>33</v>
      </c>
      <c r="I35" s="14">
        <v>12</v>
      </c>
      <c r="J35" s="14">
        <v>10</v>
      </c>
    </row>
    <row r="36" spans="1:17" x14ac:dyDescent="0.3">
      <c r="A36" t="s">
        <v>17</v>
      </c>
      <c r="B36" s="14">
        <f t="shared" ref="B36:B41" si="13">F19-Q19-K19</f>
        <v>-1.0394460934603558</v>
      </c>
      <c r="C36" s="14"/>
    </row>
    <row r="37" spans="1:17" x14ac:dyDescent="0.3">
      <c r="A37" t="s">
        <v>18</v>
      </c>
      <c r="B37" s="14">
        <f t="shared" si="13"/>
        <v>8.6408834412031439</v>
      </c>
      <c r="C37" s="14"/>
    </row>
    <row r="38" spans="1:17" x14ac:dyDescent="0.3">
      <c r="A38" t="s">
        <v>19</v>
      </c>
      <c r="B38" s="14">
        <f t="shared" si="13"/>
        <v>15.031297857932415</v>
      </c>
      <c r="C38" s="14"/>
    </row>
    <row r="39" spans="1:17" x14ac:dyDescent="0.3">
      <c r="A39" t="s">
        <v>20</v>
      </c>
      <c r="B39" s="14">
        <f t="shared" si="13"/>
        <v>12.530605630682047</v>
      </c>
      <c r="C39" s="14"/>
    </row>
    <row r="40" spans="1:17" x14ac:dyDescent="0.3">
      <c r="A40" t="s">
        <v>21</v>
      </c>
      <c r="B40" s="14">
        <f t="shared" si="13"/>
        <v>3.1492701849512912</v>
      </c>
      <c r="C40" s="14"/>
    </row>
    <row r="41" spans="1:17" x14ac:dyDescent="0.3">
      <c r="A41" t="s">
        <v>22</v>
      </c>
      <c r="B41" s="14">
        <f t="shared" si="13"/>
        <v>-18.933259397543523</v>
      </c>
      <c r="C41" s="14"/>
    </row>
    <row r="43" spans="1:17" ht="44.25" customHeight="1" x14ac:dyDescent="0.3">
      <c r="B43" s="20" t="s">
        <v>47</v>
      </c>
      <c r="C43" s="20" t="s">
        <v>48</v>
      </c>
      <c r="D43" s="23" t="s">
        <v>51</v>
      </c>
      <c r="E43" s="20" t="s">
        <v>49</v>
      </c>
      <c r="F43" s="23" t="s">
        <v>50</v>
      </c>
      <c r="G43" s="23" t="s">
        <v>52</v>
      </c>
      <c r="H43" s="23" t="s">
        <v>48</v>
      </c>
      <c r="I43" s="23" t="s">
        <v>51</v>
      </c>
      <c r="J43" s="20" t="s">
        <v>49</v>
      </c>
      <c r="K43" s="23" t="s">
        <v>50</v>
      </c>
      <c r="L43" s="20" t="s">
        <v>56</v>
      </c>
      <c r="M43" s="20"/>
      <c r="N43" s="20"/>
    </row>
    <row r="44" spans="1:17" ht="29.25" customHeight="1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16" t="s">
        <v>53</v>
      </c>
      <c r="M44" s="16" t="s">
        <v>54</v>
      </c>
      <c r="N44" s="16" t="s">
        <v>55</v>
      </c>
    </row>
    <row r="45" spans="1:17" x14ac:dyDescent="0.3">
      <c r="A45" t="s">
        <v>57</v>
      </c>
      <c r="B45" s="18">
        <f t="shared" ref="B45:B51" si="14">M5</f>
        <v>107.7</v>
      </c>
      <c r="C45" s="18">
        <f>M18</f>
        <v>10</v>
      </c>
      <c r="D45" s="18">
        <f>I28</f>
        <v>10</v>
      </c>
      <c r="E45" s="18">
        <v>20</v>
      </c>
      <c r="F45" s="18">
        <f>C45-(0.5*2)-(0.22*D45)+E45</f>
        <v>26.8</v>
      </c>
      <c r="G45" s="18">
        <f>N5</f>
        <v>89.7</v>
      </c>
      <c r="H45" s="18">
        <v>10</v>
      </c>
      <c r="I45" s="18">
        <f>I31</f>
        <v>15</v>
      </c>
      <c r="J45" s="18">
        <v>20</v>
      </c>
      <c r="K45" s="18">
        <f>H45-(0.5*2)-(0.22*I45)+J45</f>
        <v>25.7</v>
      </c>
      <c r="L45" s="18">
        <v>273</v>
      </c>
      <c r="M45" s="18">
        <v>20</v>
      </c>
      <c r="N45" s="18"/>
      <c r="O45" s="24" t="s">
        <v>58</v>
      </c>
      <c r="P45" s="25"/>
      <c r="Q45" s="25"/>
    </row>
    <row r="46" spans="1:17" x14ac:dyDescent="0.3">
      <c r="A46" t="s">
        <v>17</v>
      </c>
      <c r="B46" s="18">
        <f t="shared" si="14"/>
        <v>107.7</v>
      </c>
      <c r="C46" s="18">
        <f t="shared" ref="C46:C51" si="15">M19</f>
        <v>10</v>
      </c>
      <c r="D46" s="18">
        <f>I28</f>
        <v>10</v>
      </c>
      <c r="E46" s="18">
        <v>20</v>
      </c>
      <c r="F46" s="18">
        <f t="shared" ref="F46:F51" si="16">C46-(0.5*2)-(0.22*D46)+E46</f>
        <v>26.8</v>
      </c>
      <c r="G46" s="18">
        <f t="shared" ref="G46:G51" si="17">N6</f>
        <v>82</v>
      </c>
      <c r="H46" s="18">
        <v>10</v>
      </c>
      <c r="I46" s="18">
        <f>I30</f>
        <v>3</v>
      </c>
      <c r="J46" s="18">
        <v>20</v>
      </c>
      <c r="K46" s="18">
        <f t="shared" ref="K46:K51" si="18">H46-(0.5*2)-(0.22*I46)+J46</f>
        <v>28.34</v>
      </c>
      <c r="L46" s="18">
        <v>722</v>
      </c>
      <c r="M46" s="18">
        <v>19</v>
      </c>
      <c r="N46" s="18"/>
      <c r="O46" s="24" t="s">
        <v>59</v>
      </c>
      <c r="P46" s="25"/>
      <c r="Q46" s="25"/>
    </row>
    <row r="47" spans="1:17" x14ac:dyDescent="0.3">
      <c r="A47" t="s">
        <v>18</v>
      </c>
      <c r="B47" s="18">
        <f t="shared" si="14"/>
        <v>107.7</v>
      </c>
      <c r="C47" s="18">
        <f t="shared" si="15"/>
        <v>10</v>
      </c>
      <c r="D47" s="18">
        <f>I28</f>
        <v>10</v>
      </c>
      <c r="E47" s="18">
        <v>20</v>
      </c>
      <c r="F47" s="18">
        <f t="shared" si="16"/>
        <v>26.8</v>
      </c>
      <c r="G47" s="18">
        <f t="shared" si="17"/>
        <v>93</v>
      </c>
      <c r="H47" s="18">
        <v>10</v>
      </c>
      <c r="I47" s="18">
        <f>15</f>
        <v>15</v>
      </c>
      <c r="J47" s="18">
        <v>20</v>
      </c>
      <c r="K47" s="18">
        <f t="shared" si="18"/>
        <v>25.7</v>
      </c>
      <c r="L47" s="18">
        <v>154</v>
      </c>
      <c r="M47" s="18">
        <v>5</v>
      </c>
      <c r="N47" s="18"/>
      <c r="O47" s="24" t="s">
        <v>60</v>
      </c>
      <c r="P47" s="25"/>
      <c r="Q47" s="25"/>
    </row>
    <row r="48" spans="1:17" x14ac:dyDescent="0.3">
      <c r="A48" t="s">
        <v>19</v>
      </c>
      <c r="B48" s="18">
        <f t="shared" si="14"/>
        <v>0</v>
      </c>
      <c r="C48" s="18">
        <f t="shared" si="15"/>
        <v>10</v>
      </c>
      <c r="D48" s="18">
        <f>I28</f>
        <v>10</v>
      </c>
      <c r="E48" s="18">
        <v>20</v>
      </c>
      <c r="F48" s="18">
        <f t="shared" si="16"/>
        <v>26.8</v>
      </c>
      <c r="G48" s="18">
        <f t="shared" si="17"/>
        <v>0</v>
      </c>
      <c r="H48" s="18">
        <v>10</v>
      </c>
      <c r="I48" s="18">
        <f>I35</f>
        <v>12</v>
      </c>
      <c r="J48" s="18">
        <v>20</v>
      </c>
      <c r="K48" s="18">
        <f t="shared" si="18"/>
        <v>26.36</v>
      </c>
      <c r="L48" s="18">
        <v>100</v>
      </c>
      <c r="M48" s="18">
        <v>10</v>
      </c>
      <c r="N48" s="18"/>
      <c r="O48" s="24" t="s">
        <v>61</v>
      </c>
      <c r="P48" s="25"/>
      <c r="Q48" s="25"/>
    </row>
    <row r="49" spans="1:17" x14ac:dyDescent="0.3">
      <c r="A49" t="s">
        <v>20</v>
      </c>
      <c r="B49" s="18">
        <f t="shared" si="14"/>
        <v>102</v>
      </c>
      <c r="C49" s="18">
        <f t="shared" si="15"/>
        <v>10</v>
      </c>
      <c r="D49" s="18">
        <f>I29</f>
        <v>20</v>
      </c>
      <c r="E49" s="18">
        <v>20</v>
      </c>
      <c r="F49" s="18">
        <f t="shared" si="16"/>
        <v>24.6</v>
      </c>
      <c r="G49" s="18">
        <f t="shared" si="17"/>
        <v>101</v>
      </c>
      <c r="H49" s="18">
        <v>10</v>
      </c>
      <c r="I49" s="18">
        <f>I34</f>
        <v>6</v>
      </c>
      <c r="J49" s="18">
        <v>20</v>
      </c>
      <c r="K49" s="18">
        <f t="shared" si="18"/>
        <v>27.68</v>
      </c>
      <c r="L49" s="18">
        <v>195</v>
      </c>
      <c r="M49" s="18">
        <v>15</v>
      </c>
      <c r="N49" s="18"/>
      <c r="O49" s="24" t="s">
        <v>62</v>
      </c>
      <c r="P49" s="25"/>
      <c r="Q49" s="25"/>
    </row>
    <row r="50" spans="1:17" x14ac:dyDescent="0.3">
      <c r="A50" t="s">
        <v>21</v>
      </c>
      <c r="B50" s="18">
        <f t="shared" si="14"/>
        <v>93.7</v>
      </c>
      <c r="C50" s="18">
        <f t="shared" si="15"/>
        <v>10</v>
      </c>
      <c r="D50" s="18">
        <f>I34</f>
        <v>6</v>
      </c>
      <c r="E50" s="18">
        <v>20</v>
      </c>
      <c r="F50" s="18">
        <f t="shared" si="16"/>
        <v>27.68</v>
      </c>
      <c r="G50" s="18">
        <f t="shared" si="17"/>
        <v>83</v>
      </c>
      <c r="H50" s="18">
        <v>10</v>
      </c>
      <c r="I50" s="18">
        <f>I33</f>
        <v>12</v>
      </c>
      <c r="J50" s="18">
        <v>20</v>
      </c>
      <c r="K50" s="18">
        <f t="shared" si="18"/>
        <v>26.36</v>
      </c>
      <c r="L50" s="18">
        <v>364</v>
      </c>
      <c r="M50" s="18">
        <v>5</v>
      </c>
      <c r="N50" s="18"/>
      <c r="O50" s="24" t="s">
        <v>63</v>
      </c>
      <c r="P50" s="25"/>
      <c r="Q50" s="25"/>
    </row>
    <row r="51" spans="1:17" x14ac:dyDescent="0.3">
      <c r="A51" t="s">
        <v>22</v>
      </c>
      <c r="B51" s="18">
        <f t="shared" si="14"/>
        <v>107.7</v>
      </c>
      <c r="C51" s="18">
        <f t="shared" si="15"/>
        <v>10</v>
      </c>
      <c r="D51" s="18">
        <f>I28</f>
        <v>10</v>
      </c>
      <c r="E51" s="18">
        <v>20</v>
      </c>
      <c r="F51" s="18">
        <f t="shared" si="16"/>
        <v>26.8</v>
      </c>
      <c r="G51" s="18">
        <f t="shared" si="17"/>
        <v>70</v>
      </c>
      <c r="H51" s="18">
        <v>10</v>
      </c>
      <c r="I51" s="18">
        <f>I32</f>
        <v>30</v>
      </c>
      <c r="J51" s="18">
        <v>20</v>
      </c>
      <c r="K51" s="18">
        <f t="shared" si="18"/>
        <v>22.4</v>
      </c>
      <c r="L51" s="18">
        <v>3974</v>
      </c>
      <c r="M51" s="18">
        <v>6</v>
      </c>
      <c r="N51" s="18"/>
      <c r="O51" s="24" t="s">
        <v>64</v>
      </c>
      <c r="P51" s="25"/>
      <c r="Q51" s="25"/>
    </row>
  </sheetData>
  <mergeCells count="21">
    <mergeCell ref="O50:Q50"/>
    <mergeCell ref="O51:Q51"/>
    <mergeCell ref="O45:Q45"/>
    <mergeCell ref="O46:Q46"/>
    <mergeCell ref="O47:Q47"/>
    <mergeCell ref="O48:Q48"/>
    <mergeCell ref="O49:Q49"/>
    <mergeCell ref="L43:N43"/>
    <mergeCell ref="A2:E3"/>
    <mergeCell ref="A14:E15"/>
    <mergeCell ref="A29:D31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Dartagnan</dc:creator>
  <cp:lastModifiedBy>Vasco</cp:lastModifiedBy>
  <dcterms:created xsi:type="dcterms:W3CDTF">2013-03-18T20:35:15Z</dcterms:created>
  <dcterms:modified xsi:type="dcterms:W3CDTF">2013-05-16T20:19:34Z</dcterms:modified>
</cp:coreProperties>
</file>