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" yWindow="60" windowWidth="2064" windowHeight="5388" tabRatio="863"/>
  </bookViews>
  <sheets>
    <sheet name="Tabela" sheetId="10" r:id="rId1"/>
    <sheet name="1.1.1" sheetId="4" r:id="rId2"/>
    <sheet name="1.1.2" sheetId="5" r:id="rId3"/>
    <sheet name="1.1.3" sheetId="3" r:id="rId4"/>
    <sheet name="1.1.4" sheetId="6" r:id="rId5"/>
    <sheet name="1.1.5" sheetId="7" r:id="rId6"/>
    <sheet name="1.1.6" sheetId="8" r:id="rId7"/>
    <sheet name="1.1.7" sheetId="9" r:id="rId8"/>
  </sheets>
  <calcPr calcId="145621"/>
</workbook>
</file>

<file path=xl/calcChain.xml><?xml version="1.0" encoding="utf-8"?>
<calcChain xmlns="http://schemas.openxmlformats.org/spreadsheetml/2006/main">
  <c r="E25" i="8" l="1"/>
  <c r="E25" i="9"/>
  <c r="F10" i="10" l="1"/>
  <c r="F9" i="10"/>
  <c r="F8" i="10"/>
  <c r="K10" i="10"/>
  <c r="K9" i="10"/>
  <c r="K8" i="10"/>
  <c r="N8" i="10"/>
  <c r="B7" i="7" l="1"/>
  <c r="C14" i="10"/>
  <c r="C13" i="10"/>
  <c r="C12" i="10"/>
  <c r="C11" i="10"/>
  <c r="C10" i="10"/>
  <c r="C9" i="10"/>
  <c r="C8" i="10"/>
  <c r="E24" i="3" l="1"/>
  <c r="E26" i="9" l="1"/>
  <c r="E21" i="9" s="1"/>
  <c r="E24" i="9"/>
  <c r="E8" i="9"/>
  <c r="B7" i="9"/>
  <c r="E5" i="9"/>
  <c r="E26" i="8"/>
  <c r="E21" i="8" s="1"/>
  <c r="E24" i="8"/>
  <c r="E8" i="8"/>
  <c r="B7" i="8"/>
  <c r="E5" i="8"/>
  <c r="E26" i="7"/>
  <c r="E21" i="7" s="1"/>
  <c r="E24" i="7"/>
  <c r="E25" i="7" s="1"/>
  <c r="E8" i="7"/>
  <c r="E5" i="7"/>
  <c r="E8" i="6"/>
  <c r="B7" i="6"/>
  <c r="E5" i="6"/>
  <c r="E12" i="6" s="1"/>
  <c r="E26" i="3"/>
  <c r="E21" i="3" s="1"/>
  <c r="E25" i="3"/>
  <c r="E8" i="3"/>
  <c r="B7" i="3"/>
  <c r="E5" i="3"/>
  <c r="E26" i="5"/>
  <c r="E21" i="5" s="1"/>
  <c r="E24" i="5"/>
  <c r="E25" i="5" s="1"/>
  <c r="E8" i="5"/>
  <c r="B7" i="5"/>
  <c r="E5" i="5"/>
  <c r="N11" i="10" l="1"/>
  <c r="N10" i="10"/>
  <c r="F11" i="10"/>
  <c r="K11" i="10"/>
  <c r="K14" i="10"/>
  <c r="F14" i="10"/>
  <c r="E12" i="9"/>
  <c r="N14" i="10" s="1"/>
  <c r="E12" i="8"/>
  <c r="N13" i="10" s="1"/>
  <c r="K13" i="10"/>
  <c r="F13" i="10"/>
  <c r="F12" i="10"/>
  <c r="K12" i="10"/>
  <c r="E12" i="7"/>
  <c r="N12" i="10" s="1"/>
  <c r="E12" i="3"/>
  <c r="E12" i="5"/>
  <c r="N9" i="10" s="1"/>
  <c r="E12" i="4"/>
  <c r="E8" i="4"/>
  <c r="B7" i="4"/>
  <c r="E26" i="4"/>
  <c r="E21" i="4"/>
  <c r="E24" i="4"/>
  <c r="E25" i="4"/>
  <c r="E5" i="4"/>
</calcChain>
</file>

<file path=xl/sharedStrings.xml><?xml version="1.0" encoding="utf-8"?>
<sst xmlns="http://schemas.openxmlformats.org/spreadsheetml/2006/main" count="364" uniqueCount="85">
  <si>
    <t>Paços do Concelho</t>
  </si>
  <si>
    <t>Biblioteca</t>
  </si>
  <si>
    <t>Bombeiros</t>
  </si>
  <si>
    <t>Estação Base</t>
  </si>
  <si>
    <t>1.1.2</t>
  </si>
  <si>
    <t>1.1.3</t>
  </si>
  <si>
    <t>1.1.4</t>
  </si>
  <si>
    <t>1.1.5</t>
  </si>
  <si>
    <t>1.1.6</t>
  </si>
  <si>
    <t>1.1.7</t>
  </si>
  <si>
    <t>ERS</t>
  </si>
  <si>
    <t>PIRE</t>
  </si>
  <si>
    <t>Descrição</t>
  </si>
  <si>
    <t>Valor</t>
  </si>
  <si>
    <t>PERDAS</t>
  </si>
  <si>
    <t>AP e ANTENA</t>
  </si>
  <si>
    <t>AP:</t>
  </si>
  <si>
    <t>Data Rate:</t>
  </si>
  <si>
    <t>Frequência:</t>
  </si>
  <si>
    <t>Antena Modo (Mbps):</t>
  </si>
  <si>
    <t>GHz</t>
  </si>
  <si>
    <t>Ganho</t>
  </si>
  <si>
    <t>Sensibilidade:</t>
  </si>
  <si>
    <t>Distância (Kms):</t>
  </si>
  <si>
    <t>Perdas:</t>
  </si>
  <si>
    <t>Link Budjet</t>
  </si>
  <si>
    <t>Linha de Vista</t>
  </si>
  <si>
    <t>h2:</t>
  </si>
  <si>
    <t>h1:</t>
  </si>
  <si>
    <t>h(total):</t>
  </si>
  <si>
    <t>h-R&gt;=89:</t>
  </si>
  <si>
    <t>Rn(auxiliar):</t>
  </si>
  <si>
    <t>RnTotal:</t>
  </si>
  <si>
    <t>2,4Ghz</t>
  </si>
  <si>
    <t>ʎ:</t>
  </si>
  <si>
    <t>d(m):</t>
  </si>
  <si>
    <t>d1(m):</t>
  </si>
  <si>
    <t>d2(m):</t>
  </si>
  <si>
    <t>Balanço de Potências(EIRP)</t>
  </si>
  <si>
    <t>Perdas nos conectores:</t>
  </si>
  <si>
    <t>Perdas nos cabos:</t>
  </si>
  <si>
    <t>Ganho da antena:</t>
  </si>
  <si>
    <t>ERS (dB):</t>
  </si>
  <si>
    <t>Resultado:</t>
  </si>
  <si>
    <t>1.1.1 - PAÇOS DO CONCELHO - BIBLIOTECA</t>
  </si>
  <si>
    <t>802,11g</t>
  </si>
  <si>
    <t>5 dbi</t>
  </si>
  <si>
    <t>EIRP:</t>
  </si>
  <si>
    <t>1.1.2 - PAÇOS DO CONCELHO - EDIFÍCIO SALGUEIRO MAIA</t>
  </si>
  <si>
    <t>1.1.3 - PAÇOS DO CONCELHO - BOMBEIROS</t>
  </si>
  <si>
    <t>1.1.4 - PAÇOS DO CONCELHO - MUSEU MUNICIPAL</t>
  </si>
  <si>
    <t>1.1.5 - BOMBEIROS - PISCINAS</t>
  </si>
  <si>
    <t>1.1.6 - PISCINAS - OFICINAS</t>
  </si>
  <si>
    <t>1.1.7 - PAÇOS DO CONCELHO - CENTRO DE INTERPRETAÇÃO DO ALVIELA</t>
  </si>
  <si>
    <t>Não foram tiradas as coordenadas GPS, é um edifício que se encontra em frente aos</t>
  </si>
  <si>
    <t>Paços do Concelho, existindo clara linha de vista entre eles, e um distância inferior a</t>
  </si>
  <si>
    <t>100m</t>
  </si>
  <si>
    <t>Antenas Externas:</t>
  </si>
  <si>
    <t>WS-AIO-2S14090</t>
  </si>
  <si>
    <t>Tipo:</t>
  </si>
  <si>
    <t>Indoor/Outdoor</t>
  </si>
  <si>
    <t>2,4 - 2,485</t>
  </si>
  <si>
    <t>14 dBi</t>
  </si>
  <si>
    <t>Edificio:</t>
  </si>
  <si>
    <t>2 / 5 dBi</t>
  </si>
  <si>
    <t>Ganho da antena</t>
  </si>
  <si>
    <t>Pot. 
Recebida</t>
  </si>
  <si>
    <t>Estação 
subscritora</t>
  </si>
  <si>
    <t>Ligação Wireless</t>
  </si>
  <si>
    <t>Dist.</t>
  </si>
  <si>
    <t>Modo</t>
  </si>
  <si>
    <t>Margem</t>
  </si>
  <si>
    <t xml:space="preserve">1.1.1 </t>
  </si>
  <si>
    <t>Comp. Do cabo</t>
  </si>
  <si>
    <t>Projecto de Redes - Trabalho Laboratorial nº1</t>
  </si>
  <si>
    <t>Engenharia Informática</t>
  </si>
  <si>
    <t xml:space="preserve">Paços </t>
  </si>
  <si>
    <t>Piscinas</t>
  </si>
  <si>
    <t>Ed. Salgueiro Maia</t>
  </si>
  <si>
    <t>Museu</t>
  </si>
  <si>
    <t>Oficinas</t>
  </si>
  <si>
    <t>CIA</t>
  </si>
  <si>
    <t xml:space="preserve"> 11598 Bruno Calças | 11046 Vasco Marques</t>
  </si>
  <si>
    <t>TX(Dbm):</t>
  </si>
  <si>
    <t>&lt;100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</si>
</sst>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9C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1">
    <xf numFmtId="0" fontId="0" fillId="0" borderId="0" xfId="0"/>
    <xf numFmtId="0" fontId="0" fillId="0" borderId="0" xfId="0"/>
    <xf numFmtId="0" fontId="1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/>
    <xf numFmtId="0" fontId="1" fillId="0" borderId="1" xfId="0" applyFont="1" applyBorder="1"/>
    <xf numFmtId="0" fontId="0" fillId="0" borderId="2" xfId="0" applyBorder="1"/>
    <xf numFmtId="0" fontId="0" fillId="0" borderId="11" xfId="0" applyBorder="1"/>
    <xf numFmtId="0" fontId="1" fillId="0" borderId="11" xfId="0" applyFont="1" applyBorder="1"/>
    <xf numFmtId="0" fontId="0" fillId="0" borderId="12" xfId="0" applyBorder="1"/>
    <xf numFmtId="0" fontId="0" fillId="0" borderId="11" xfId="0" applyFont="1" applyBorder="1" applyAlignment="1"/>
    <xf numFmtId="0" fontId="3" fillId="2" borderId="11" xfId="1" applyFont="1" applyBorder="1"/>
    <xf numFmtId="16" fontId="0" fillId="0" borderId="7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13" xfId="0" applyBorder="1"/>
    <xf numFmtId="0" fontId="0" fillId="0" borderId="0" xfId="0" applyBorder="1" applyAlignment="1">
      <alignment horizontal="right" vertical="center"/>
    </xf>
    <xf numFmtId="0" fontId="0" fillId="0" borderId="0" xfId="0" applyFill="1" applyBorder="1"/>
    <xf numFmtId="0" fontId="0" fillId="0" borderId="3" xfId="0" applyFont="1" applyFill="1" applyBorder="1"/>
    <xf numFmtId="0" fontId="0" fillId="0" borderId="3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7" xfId="0" applyFill="1" applyBorder="1"/>
    <xf numFmtId="0" fontId="0" fillId="0" borderId="7" xfId="0" applyBorder="1" applyAlignment="1">
      <alignment horizontal="right"/>
    </xf>
    <xf numFmtId="0" fontId="0" fillId="0" borderId="8" xfId="0" applyFill="1" applyBorder="1"/>
    <xf numFmtId="0" fontId="0" fillId="0" borderId="8" xfId="0" applyFill="1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right" vertical="center"/>
    </xf>
    <xf numFmtId="1" fontId="0" fillId="0" borderId="17" xfId="0" applyNumberFormat="1" applyBorder="1" applyAlignment="1">
      <alignment horizontal="center" vertical="center"/>
    </xf>
    <xf numFmtId="0" fontId="0" fillId="5" borderId="0" xfId="0" applyFill="1"/>
    <xf numFmtId="6" fontId="0" fillId="0" borderId="0" xfId="0" applyNumberFormat="1"/>
    <xf numFmtId="0" fontId="0" fillId="0" borderId="18" xfId="0" applyBorder="1" applyAlignment="1">
      <alignment vertical="center"/>
    </xf>
    <xf numFmtId="0" fontId="0" fillId="0" borderId="0" xfId="0" applyAlignment="1">
      <alignment vertical="center"/>
    </xf>
    <xf numFmtId="0" fontId="0" fillId="6" borderId="2" xfId="0" applyFill="1" applyBorder="1"/>
    <xf numFmtId="0" fontId="0" fillId="6" borderId="11" xfId="0" applyFill="1" applyBorder="1"/>
    <xf numFmtId="0" fontId="1" fillId="6" borderId="11" xfId="0" applyFont="1" applyFill="1" applyBorder="1"/>
    <xf numFmtId="0" fontId="0" fillId="6" borderId="11" xfId="0" applyFont="1" applyFill="1" applyBorder="1" applyAlignment="1"/>
    <xf numFmtId="0" fontId="3" fillId="6" borderId="11" xfId="1" applyFont="1" applyFill="1" applyBorder="1"/>
    <xf numFmtId="0" fontId="0" fillId="6" borderId="12" xfId="0" applyFill="1" applyBorder="1"/>
    <xf numFmtId="0" fontId="0" fillId="5" borderId="11" xfId="0" applyFill="1" applyBorder="1" applyAlignment="1">
      <alignment horizontal="right"/>
    </xf>
    <xf numFmtId="0" fontId="6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3" borderId="1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8" fillId="7" borderId="11" xfId="1" applyFont="1" applyFill="1" applyBorder="1"/>
  </cellXfs>
  <cellStyles count="2">
    <cellStyle name="Correcto" xfId="1" builtinId="26"/>
    <cellStyle name="Normal" xfId="0" builtinId="0"/>
  </cellStyles>
  <dxfs count="0"/>
  <tableStyles count="0" defaultTableStyle="TableStyleMedium2" defaultPivotStyle="PivotStyleLight16"/>
  <colors>
    <mruColors>
      <color rgb="FFFFC9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60960</xdr:rowOff>
    </xdr:from>
    <xdr:to>
      <xdr:col>5</xdr:col>
      <xdr:colOff>7620</xdr:colOff>
      <xdr:row>39</xdr:row>
      <xdr:rowOff>74930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501640"/>
          <a:ext cx="5173980" cy="185039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68580</xdr:rowOff>
    </xdr:from>
    <xdr:to>
      <xdr:col>5</xdr:col>
      <xdr:colOff>0</xdr:colOff>
      <xdr:row>39</xdr:row>
      <xdr:rowOff>41910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9260"/>
          <a:ext cx="4907280" cy="1809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53340</xdr:rowOff>
    </xdr:from>
    <xdr:to>
      <xdr:col>5</xdr:col>
      <xdr:colOff>7620</xdr:colOff>
      <xdr:row>39</xdr:row>
      <xdr:rowOff>115570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4020"/>
          <a:ext cx="5250180" cy="18986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53340</xdr:rowOff>
    </xdr:from>
    <xdr:to>
      <xdr:col>4</xdr:col>
      <xdr:colOff>1181100</xdr:colOff>
      <xdr:row>40</xdr:row>
      <xdr:rowOff>135890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4020"/>
          <a:ext cx="5227320" cy="21018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68580</xdr:rowOff>
    </xdr:from>
    <xdr:to>
      <xdr:col>4</xdr:col>
      <xdr:colOff>1173480</xdr:colOff>
      <xdr:row>40</xdr:row>
      <xdr:rowOff>128270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9260"/>
          <a:ext cx="5219700" cy="207899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53340</xdr:rowOff>
    </xdr:from>
    <xdr:to>
      <xdr:col>4</xdr:col>
      <xdr:colOff>1188720</xdr:colOff>
      <xdr:row>41</xdr:row>
      <xdr:rowOff>42545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4020"/>
          <a:ext cx="5234940" cy="21913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L4" workbookViewId="0">
      <selection activeCell="Q19" sqref="Q19"/>
    </sheetView>
  </sheetViews>
  <sheetFormatPr defaultRowHeight="14.4" x14ac:dyDescent="0.3"/>
  <cols>
    <col min="1" max="1" width="5.88671875" customWidth="1"/>
    <col min="2" max="2" width="13.88671875" customWidth="1"/>
    <col min="3" max="3" width="16.88671875" customWidth="1"/>
    <col min="4" max="4" width="17" customWidth="1"/>
    <col min="6" max="7" width="16.109375" customWidth="1"/>
    <col min="8" max="8" width="16.5546875" customWidth="1"/>
    <col min="9" max="9" width="16.33203125" customWidth="1"/>
    <col min="11" max="11" width="16.44140625" customWidth="1"/>
    <col min="17" max="17" width="32.77734375" customWidth="1"/>
  </cols>
  <sheetData>
    <row r="1" spans="1:18" s="1" customFormat="1" x14ac:dyDescent="0.3">
      <c r="B1" s="46" t="s">
        <v>74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8" s="1" customFormat="1" x14ac:dyDescent="0.3"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8" s="1" customFormat="1" ht="25.8" x14ac:dyDescent="0.5">
      <c r="B3" s="46" t="s">
        <v>75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8" s="1" customFormat="1" ht="15.6" x14ac:dyDescent="0.3">
      <c r="B4" s="47" t="s">
        <v>82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8" x14ac:dyDescent="0.3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</row>
    <row r="6" spans="1:18" ht="14.4" customHeight="1" x14ac:dyDescent="0.3">
      <c r="A6" s="1"/>
      <c r="B6" s="48" t="s">
        <v>3</v>
      </c>
      <c r="C6" s="48" t="s">
        <v>65</v>
      </c>
      <c r="D6" s="49" t="s">
        <v>73</v>
      </c>
      <c r="E6" s="48" t="s">
        <v>11</v>
      </c>
      <c r="F6" s="49" t="s">
        <v>66</v>
      </c>
      <c r="G6" s="49" t="s">
        <v>67</v>
      </c>
      <c r="H6" s="48" t="s">
        <v>65</v>
      </c>
      <c r="I6" s="49" t="s">
        <v>73</v>
      </c>
      <c r="J6" s="48" t="s">
        <v>11</v>
      </c>
      <c r="K6" s="49" t="s">
        <v>66</v>
      </c>
      <c r="L6" s="48" t="s">
        <v>68</v>
      </c>
      <c r="M6" s="48"/>
      <c r="N6" s="48"/>
      <c r="O6" s="1"/>
      <c r="P6" s="1"/>
      <c r="Q6" s="1"/>
    </row>
    <row r="7" spans="1:18" x14ac:dyDescent="0.3">
      <c r="A7" s="1"/>
      <c r="B7" s="48"/>
      <c r="C7" s="48"/>
      <c r="D7" s="48"/>
      <c r="E7" s="48"/>
      <c r="F7" s="48"/>
      <c r="G7" s="48"/>
      <c r="H7" s="48"/>
      <c r="I7" s="48"/>
      <c r="J7" s="48"/>
      <c r="K7" s="48"/>
      <c r="L7" s="32" t="s">
        <v>69</v>
      </c>
      <c r="M7" s="32" t="s">
        <v>70</v>
      </c>
      <c r="N7" s="32" t="s">
        <v>71</v>
      </c>
      <c r="O7" s="1"/>
      <c r="P7" s="1"/>
      <c r="Q7" s="1"/>
    </row>
    <row r="8" spans="1:18" x14ac:dyDescent="0.3">
      <c r="A8" s="1" t="s">
        <v>72</v>
      </c>
      <c r="B8" s="31" t="s">
        <v>76</v>
      </c>
      <c r="C8" s="31">
        <f>'1.1.1'!B6</f>
        <v>10</v>
      </c>
      <c r="D8" s="31">
        <v>10</v>
      </c>
      <c r="E8" s="31">
        <v>20</v>
      </c>
      <c r="F8" s="31">
        <f>C8+H8-'1.1.1'!B7-'1.1.1'!E5</f>
        <v>-77.577477775047228</v>
      </c>
      <c r="G8" s="31" t="s">
        <v>1</v>
      </c>
      <c r="H8" s="31">
        <v>10</v>
      </c>
      <c r="I8" s="31">
        <v>15</v>
      </c>
      <c r="J8" s="31">
        <v>20</v>
      </c>
      <c r="K8" s="31">
        <f>C8+H8+'1.1.1'!B7-'1.1.1'!E5</f>
        <v>-59.977477775047234</v>
      </c>
      <c r="L8" s="31">
        <v>273</v>
      </c>
      <c r="M8" s="31">
        <v>20</v>
      </c>
      <c r="N8" s="31">
        <f>'1.1.1'!E12</f>
        <v>6.5225222249527661</v>
      </c>
      <c r="O8" s="37"/>
      <c r="P8" s="38"/>
      <c r="Q8" s="38"/>
    </row>
    <row r="9" spans="1:18" x14ac:dyDescent="0.3">
      <c r="A9" s="1" t="s">
        <v>4</v>
      </c>
      <c r="B9" s="31" t="s">
        <v>76</v>
      </c>
      <c r="C9" s="31">
        <f>'1.1.2'!B6</f>
        <v>10</v>
      </c>
      <c r="D9" s="31">
        <v>10</v>
      </c>
      <c r="E9" s="31">
        <v>20</v>
      </c>
      <c r="F9" s="31">
        <f>C9+H9-'1.1.2'!B7-'1.1.2'!E5</f>
        <v>-96.024968785624893</v>
      </c>
      <c r="G9" s="31" t="s">
        <v>78</v>
      </c>
      <c r="H9" s="31">
        <v>10</v>
      </c>
      <c r="I9" s="31">
        <v>3</v>
      </c>
      <c r="J9" s="31">
        <v>20</v>
      </c>
      <c r="K9" s="31">
        <f>C9+'1.1.2'!B7-'1.1.2'!E5</f>
        <v>-68.424968785624898</v>
      </c>
      <c r="L9" s="31">
        <v>722</v>
      </c>
      <c r="M9" s="31">
        <v>19</v>
      </c>
      <c r="N9" s="31">
        <f>'1.1.2'!E12</f>
        <v>8.0750312143751017</v>
      </c>
      <c r="O9" s="37"/>
      <c r="P9" s="38"/>
      <c r="Q9" s="38"/>
    </row>
    <row r="10" spans="1:18" x14ac:dyDescent="0.3">
      <c r="A10" s="1" t="s">
        <v>5</v>
      </c>
      <c r="B10" s="31" t="s">
        <v>76</v>
      </c>
      <c r="C10" s="31">
        <f>'1.1.3'!B6</f>
        <v>10</v>
      </c>
      <c r="D10" s="31">
        <v>10</v>
      </c>
      <c r="E10" s="31">
        <v>20</v>
      </c>
      <c r="F10" s="31">
        <f>C10+H10-'1.1.3'!B7-'1.1.3'!E5</f>
        <v>-67.60463925096137</v>
      </c>
      <c r="G10" s="31" t="s">
        <v>2</v>
      </c>
      <c r="H10" s="31">
        <v>10</v>
      </c>
      <c r="I10" s="31">
        <v>15</v>
      </c>
      <c r="J10" s="31">
        <v>20</v>
      </c>
      <c r="K10" s="31">
        <f>C10+H10-'1.1.3'!B7-'1.1.3'!E5</f>
        <v>-67.60463925096137</v>
      </c>
      <c r="L10" s="31">
        <v>154</v>
      </c>
      <c r="M10" s="31">
        <v>5</v>
      </c>
      <c r="N10" s="31">
        <f>'1.1.4'!E12</f>
        <v>0.43852137588299911</v>
      </c>
      <c r="O10" s="37"/>
      <c r="P10" s="38"/>
      <c r="Q10" s="38"/>
    </row>
    <row r="11" spans="1:18" x14ac:dyDescent="0.3">
      <c r="A11" s="1" t="s">
        <v>6</v>
      </c>
      <c r="B11" s="31" t="s">
        <v>76</v>
      </c>
      <c r="C11" s="31">
        <f>'1.1.4'!B6</f>
        <v>10</v>
      </c>
      <c r="D11" s="31">
        <v>10</v>
      </c>
      <c r="E11" s="31">
        <v>20</v>
      </c>
      <c r="F11" s="31">
        <f>C11+H11-'1.1.4'!B7-'1.1.4'!E5</f>
        <v>-83.661478624116995</v>
      </c>
      <c r="G11" s="31" t="s">
        <v>79</v>
      </c>
      <c r="H11" s="31">
        <v>10</v>
      </c>
      <c r="I11" s="31">
        <v>12</v>
      </c>
      <c r="J11" s="31">
        <v>20</v>
      </c>
      <c r="K11" s="31">
        <f>C11+H11-'1.1.4'!B7-'1.1.4'!E5</f>
        <v>-83.661478624116995</v>
      </c>
      <c r="L11" s="31">
        <v>100</v>
      </c>
      <c r="M11" s="31">
        <v>10</v>
      </c>
      <c r="N11" s="31">
        <f>'1.1.4'!E12</f>
        <v>0.43852137588299911</v>
      </c>
      <c r="O11" s="37"/>
      <c r="P11" s="38"/>
      <c r="Q11" s="38"/>
    </row>
    <row r="12" spans="1:18" x14ac:dyDescent="0.3">
      <c r="A12" s="1" t="s">
        <v>7</v>
      </c>
      <c r="B12" s="31" t="s">
        <v>2</v>
      </c>
      <c r="C12" s="31">
        <f>'1.1.5'!B6</f>
        <v>10</v>
      </c>
      <c r="D12" s="31">
        <v>20</v>
      </c>
      <c r="E12" s="31">
        <v>20</v>
      </c>
      <c r="F12" s="31">
        <f>C12+H12-'1.1.5'!B7-'1.1.5'!E5</f>
        <v>-74.654917061482479</v>
      </c>
      <c r="G12" s="31" t="s">
        <v>77</v>
      </c>
      <c r="H12" s="31">
        <v>10</v>
      </c>
      <c r="I12" s="31">
        <v>6</v>
      </c>
      <c r="J12" s="31">
        <v>20</v>
      </c>
      <c r="K12" s="31">
        <f>C12+H12-'1.1.5'!B7-'1.1.5'!E5</f>
        <v>-74.654917061482479</v>
      </c>
      <c r="L12" s="31">
        <v>195</v>
      </c>
      <c r="M12" s="31">
        <v>15</v>
      </c>
      <c r="N12" s="31">
        <f>'1.1.5'!E12</f>
        <v>9.4450829385175155</v>
      </c>
      <c r="O12" s="37"/>
    </row>
    <row r="13" spans="1:18" x14ac:dyDescent="0.3">
      <c r="A13" s="1" t="s">
        <v>8</v>
      </c>
      <c r="B13" s="31" t="s">
        <v>77</v>
      </c>
      <c r="C13" s="34">
        <f>'1.1.6'!B16</f>
        <v>10</v>
      </c>
      <c r="D13" s="31">
        <v>6</v>
      </c>
      <c r="E13" s="31">
        <v>20</v>
      </c>
      <c r="F13" s="34">
        <f>C13+H13-'1.1.6'!B7-'1.1.6'!E5</f>
        <v>-80.076252507213226</v>
      </c>
      <c r="G13" s="31" t="s">
        <v>80</v>
      </c>
      <c r="H13" s="31">
        <v>10</v>
      </c>
      <c r="I13" s="31">
        <v>12</v>
      </c>
      <c r="J13" s="31">
        <v>20</v>
      </c>
      <c r="K13" s="34">
        <f>C13+H13-'1.1.6'!B7-'1.1.6'!E5</f>
        <v>-80.076252507213226</v>
      </c>
      <c r="L13" s="31">
        <v>365</v>
      </c>
      <c r="M13" s="31">
        <v>5</v>
      </c>
      <c r="N13" s="31">
        <f>'1.1.6'!E12</f>
        <v>4.023747492786768</v>
      </c>
      <c r="O13" s="37"/>
      <c r="R13" s="36"/>
    </row>
    <row r="14" spans="1:18" x14ac:dyDescent="0.3">
      <c r="A14" s="1" t="s">
        <v>9</v>
      </c>
      <c r="B14" s="31" t="s">
        <v>76</v>
      </c>
      <c r="C14" s="34">
        <f>'1.1.7'!B16</f>
        <v>10</v>
      </c>
      <c r="D14" s="31">
        <v>10</v>
      </c>
      <c r="E14" s="31">
        <v>20</v>
      </c>
      <c r="F14" s="34">
        <f>C14+H14-'1.1.7'!B7-'1.1.7'!E5</f>
        <v>-100.83878208970803</v>
      </c>
      <c r="G14" s="31" t="s">
        <v>81</v>
      </c>
      <c r="H14" s="31">
        <v>10</v>
      </c>
      <c r="I14" s="31">
        <v>30</v>
      </c>
      <c r="J14" s="31">
        <v>20</v>
      </c>
      <c r="K14" s="34">
        <f>C14+H14-'1.1.7'!B7-'1.1.7'!E5</f>
        <v>-100.83878208970803</v>
      </c>
      <c r="L14" s="31">
        <v>3974</v>
      </c>
      <c r="M14" s="31">
        <v>6</v>
      </c>
      <c r="N14" s="31">
        <f>'1.1.7'!E12</f>
        <v>-16.738782089708039</v>
      </c>
      <c r="O14" s="37"/>
      <c r="R14" s="36"/>
    </row>
    <row r="18" spans="3:3" x14ac:dyDescent="0.3">
      <c r="C18" s="58"/>
    </row>
    <row r="19" spans="3:3" x14ac:dyDescent="0.3">
      <c r="C19" s="59"/>
    </row>
    <row r="20" spans="3:3" x14ac:dyDescent="0.3">
      <c r="C20" s="59"/>
    </row>
    <row r="21" spans="3:3" x14ac:dyDescent="0.3">
      <c r="C21" s="59"/>
    </row>
    <row r="22" spans="3:3" x14ac:dyDescent="0.3">
      <c r="C22" s="59"/>
    </row>
  </sheetData>
  <mergeCells count="14">
    <mergeCell ref="B1:N2"/>
    <mergeCell ref="B3:N3"/>
    <mergeCell ref="B4:N4"/>
    <mergeCell ref="H6:H7"/>
    <mergeCell ref="I6:I7"/>
    <mergeCell ref="J6:J7"/>
    <mergeCell ref="K6:K7"/>
    <mergeCell ref="L6:N6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3" sqref="A3:A7"/>
    </sheetView>
  </sheetViews>
  <sheetFormatPr defaultRowHeight="14.4" x14ac:dyDescent="0.3"/>
  <cols>
    <col min="1" max="1" width="20.77734375" customWidth="1"/>
    <col min="2" max="2" width="17.6640625" customWidth="1"/>
    <col min="3" max="3" width="1.44140625" customWidth="1"/>
    <col min="4" max="5" width="18" customWidth="1"/>
  </cols>
  <sheetData>
    <row r="1" spans="1:5" ht="15" thickBot="1" x14ac:dyDescent="0.35">
      <c r="A1" s="54" t="s">
        <v>38</v>
      </c>
      <c r="B1" s="55"/>
      <c r="D1" s="54" t="s">
        <v>14</v>
      </c>
      <c r="E1" s="55"/>
    </row>
    <row r="2" spans="1:5" ht="15" thickBot="1" x14ac:dyDescent="0.35">
      <c r="A2" s="2" t="s">
        <v>12</v>
      </c>
      <c r="B2" s="2" t="s">
        <v>13</v>
      </c>
      <c r="D2" s="2" t="s">
        <v>12</v>
      </c>
      <c r="E2" s="2" t="s">
        <v>13</v>
      </c>
    </row>
    <row r="3" spans="1:5" x14ac:dyDescent="0.3">
      <c r="A3" s="3" t="s">
        <v>47</v>
      </c>
      <c r="B3" s="3">
        <v>20</v>
      </c>
      <c r="D3" s="3" t="s">
        <v>18</v>
      </c>
      <c r="E3" s="3">
        <v>2.4</v>
      </c>
    </row>
    <row r="4" spans="1:5" x14ac:dyDescent="0.3">
      <c r="A4" s="4" t="s">
        <v>39</v>
      </c>
      <c r="B4" s="4">
        <v>1</v>
      </c>
      <c r="D4" s="4" t="s">
        <v>23</v>
      </c>
      <c r="E4" s="4">
        <v>0.27300000000000002</v>
      </c>
    </row>
    <row r="5" spans="1:5" ht="15" thickBot="1" x14ac:dyDescent="0.35">
      <c r="A5" s="4" t="s">
        <v>40</v>
      </c>
      <c r="B5" s="4">
        <v>2.2000000000000002</v>
      </c>
      <c r="D5" s="5" t="s">
        <v>24</v>
      </c>
      <c r="E5" s="5">
        <f>92.45+20 *LOG10(E3) +20 *LOG10(E4)</f>
        <v>88.777477775047231</v>
      </c>
    </row>
    <row r="6" spans="1:5" s="1" customFormat="1" ht="15" thickBot="1" x14ac:dyDescent="0.35">
      <c r="A6" s="21" t="s">
        <v>41</v>
      </c>
      <c r="B6" s="21">
        <v>10</v>
      </c>
      <c r="D6" s="8"/>
      <c r="E6" s="8"/>
    </row>
    <row r="7" spans="1:5" ht="15" thickBot="1" x14ac:dyDescent="0.35">
      <c r="A7" s="5" t="s">
        <v>83</v>
      </c>
      <c r="B7" s="5">
        <f>B3+B4-B5-B6</f>
        <v>8.8000000000000007</v>
      </c>
      <c r="D7" s="50" t="s">
        <v>10</v>
      </c>
      <c r="E7" s="50"/>
    </row>
    <row r="8" spans="1:5" ht="15" thickBot="1" x14ac:dyDescent="0.35">
      <c r="D8" s="24" t="s">
        <v>42</v>
      </c>
      <c r="E8" s="25">
        <f>B6-(2*0.5)-(0.22*15)-B17</f>
        <v>-75.3</v>
      </c>
    </row>
    <row r="9" spans="1:5" ht="15" thickBot="1" x14ac:dyDescent="0.35">
      <c r="A9" s="56" t="s">
        <v>15</v>
      </c>
      <c r="B9" s="57"/>
    </row>
    <row r="10" spans="1:5" ht="15" thickBot="1" x14ac:dyDescent="0.35">
      <c r="A10" s="2" t="s">
        <v>12</v>
      </c>
      <c r="B10" s="2" t="s">
        <v>13</v>
      </c>
    </row>
    <row r="11" spans="1:5" ht="15" thickBot="1" x14ac:dyDescent="0.35">
      <c r="A11" s="3" t="s">
        <v>16</v>
      </c>
      <c r="B11" s="18">
        <v>2620</v>
      </c>
      <c r="D11" s="50" t="s">
        <v>25</v>
      </c>
      <c r="E11" s="50"/>
    </row>
    <row r="12" spans="1:5" ht="15" thickBot="1" x14ac:dyDescent="0.35">
      <c r="A12" s="4" t="s">
        <v>17</v>
      </c>
      <c r="B12" s="19" t="s">
        <v>45</v>
      </c>
      <c r="D12" s="6" t="s">
        <v>43</v>
      </c>
      <c r="E12" s="6">
        <f>B3-E5-E8</f>
        <v>6.5225222249527661</v>
      </c>
    </row>
    <row r="13" spans="1:5" x14ac:dyDescent="0.3">
      <c r="A13" s="4" t="s">
        <v>18</v>
      </c>
      <c r="B13" s="19">
        <v>2.4</v>
      </c>
    </row>
    <row r="14" spans="1:5" ht="15" thickBot="1" x14ac:dyDescent="0.35">
      <c r="A14" s="4" t="s">
        <v>19</v>
      </c>
      <c r="B14" s="19">
        <v>54</v>
      </c>
    </row>
    <row r="15" spans="1:5" ht="15" thickBot="1" x14ac:dyDescent="0.35">
      <c r="A15" s="4" t="s">
        <v>20</v>
      </c>
      <c r="B15" s="17" t="s">
        <v>33</v>
      </c>
      <c r="D15" s="50" t="s">
        <v>26</v>
      </c>
      <c r="E15" s="50"/>
    </row>
    <row r="16" spans="1:5" ht="15" thickBot="1" x14ac:dyDescent="0.35">
      <c r="A16" s="4" t="s">
        <v>21</v>
      </c>
      <c r="B16" s="17" t="s">
        <v>46</v>
      </c>
      <c r="D16" s="10" t="s">
        <v>12</v>
      </c>
      <c r="E16" s="10" t="s">
        <v>13</v>
      </c>
    </row>
    <row r="17" spans="1:5" ht="15" thickBot="1" x14ac:dyDescent="0.35">
      <c r="A17" s="5" t="s">
        <v>22</v>
      </c>
      <c r="B17" s="20">
        <v>81</v>
      </c>
      <c r="D17" s="3" t="s">
        <v>34</v>
      </c>
      <c r="E17" s="11">
        <v>0.125</v>
      </c>
    </row>
    <row r="18" spans="1:5" x14ac:dyDescent="0.3">
      <c r="A18" s="8"/>
      <c r="B18" s="22"/>
      <c r="D18" s="4" t="s">
        <v>35</v>
      </c>
      <c r="E18" s="12">
        <v>273</v>
      </c>
    </row>
    <row r="19" spans="1:5" x14ac:dyDescent="0.3">
      <c r="D19" s="4" t="s">
        <v>36</v>
      </c>
      <c r="E19" s="12">
        <v>250</v>
      </c>
    </row>
    <row r="20" spans="1:5" x14ac:dyDescent="0.3">
      <c r="D20" s="4" t="s">
        <v>37</v>
      </c>
      <c r="E20" s="12">
        <v>23</v>
      </c>
    </row>
    <row r="21" spans="1:5" x14ac:dyDescent="0.3">
      <c r="A21" s="23"/>
      <c r="B21" s="22"/>
      <c r="D21" s="4" t="s">
        <v>32</v>
      </c>
      <c r="E21" s="13">
        <f>SQRT(E26)</f>
        <v>1.6225855548426045</v>
      </c>
    </row>
    <row r="22" spans="1:5" x14ac:dyDescent="0.3">
      <c r="D22" s="4" t="s">
        <v>28</v>
      </c>
      <c r="E22" s="12">
        <v>107.7</v>
      </c>
    </row>
    <row r="23" spans="1:5" x14ac:dyDescent="0.3">
      <c r="D23" s="4" t="s">
        <v>27</v>
      </c>
      <c r="E23" s="15">
        <v>89.7</v>
      </c>
    </row>
    <row r="24" spans="1:5" x14ac:dyDescent="0.3">
      <c r="A24" s="9"/>
      <c r="B24" s="9"/>
      <c r="C24" s="9"/>
      <c r="D24" s="4" t="s">
        <v>29</v>
      </c>
      <c r="E24" s="12">
        <f>(E22+E23)/2</f>
        <v>98.7</v>
      </c>
    </row>
    <row r="25" spans="1:5" x14ac:dyDescent="0.3">
      <c r="A25" s="7"/>
      <c r="B25" s="7"/>
      <c r="C25" s="7"/>
      <c r="D25" s="4" t="s">
        <v>30</v>
      </c>
      <c r="E25" s="16" t="b">
        <f>IF(E24&gt;=89,E24&gt;=89)</f>
        <v>1</v>
      </c>
    </row>
    <row r="26" spans="1:5" ht="15" thickBot="1" x14ac:dyDescent="0.35">
      <c r="A26" s="8"/>
      <c r="B26" s="8"/>
      <c r="C26" s="8"/>
      <c r="D26" s="5" t="s">
        <v>31</v>
      </c>
      <c r="E26" s="14">
        <f>(E17*E19*E20)/(E19+E20)</f>
        <v>2.6327838827838828</v>
      </c>
    </row>
    <row r="27" spans="1:5" x14ac:dyDescent="0.3">
      <c r="A27" s="8"/>
      <c r="B27" s="8"/>
      <c r="C27" s="8"/>
      <c r="D27" s="8"/>
      <c r="E27" s="8"/>
    </row>
    <row r="28" spans="1:5" ht="15" thickBot="1" x14ac:dyDescent="0.35"/>
    <row r="29" spans="1:5" ht="15.6" thickTop="1" thickBot="1" x14ac:dyDescent="0.35">
      <c r="A29" s="51" t="s">
        <v>44</v>
      </c>
      <c r="B29" s="52"/>
      <c r="C29" s="52"/>
      <c r="D29" s="52"/>
      <c r="E29" s="53"/>
    </row>
    <row r="30" spans="1:5" ht="15" thickTop="1" x14ac:dyDescent="0.3"/>
  </sheetData>
  <mergeCells count="7">
    <mergeCell ref="D7:E7"/>
    <mergeCell ref="A29:E29"/>
    <mergeCell ref="A1:B1"/>
    <mergeCell ref="D1:E1"/>
    <mergeCell ref="A9:B9"/>
    <mergeCell ref="D11:E11"/>
    <mergeCell ref="D15:E15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0" sqref="B20"/>
    </sheetView>
  </sheetViews>
  <sheetFormatPr defaultRowHeight="14.4" x14ac:dyDescent="0.3"/>
  <cols>
    <col min="1" max="2" width="19" customWidth="1"/>
    <col min="3" max="3" width="1.109375" customWidth="1"/>
    <col min="4" max="5" width="16.21875" customWidth="1"/>
  </cols>
  <sheetData>
    <row r="1" spans="1:5" ht="15" thickBot="1" x14ac:dyDescent="0.35">
      <c r="A1" s="54" t="s">
        <v>38</v>
      </c>
      <c r="B1" s="55"/>
      <c r="C1" s="1"/>
      <c r="D1" s="54" t="s">
        <v>14</v>
      </c>
      <c r="E1" s="55"/>
    </row>
    <row r="2" spans="1:5" ht="15" thickBot="1" x14ac:dyDescent="0.35">
      <c r="A2" s="2" t="s">
        <v>12</v>
      </c>
      <c r="B2" s="2" t="s">
        <v>13</v>
      </c>
      <c r="C2" s="1"/>
      <c r="D2" s="2" t="s">
        <v>12</v>
      </c>
      <c r="E2" s="2" t="s">
        <v>13</v>
      </c>
    </row>
    <row r="3" spans="1:5" x14ac:dyDescent="0.3">
      <c r="A3" s="3" t="s">
        <v>47</v>
      </c>
      <c r="B3" s="3">
        <v>30</v>
      </c>
      <c r="C3" s="1"/>
      <c r="D3" s="3" t="s">
        <v>18</v>
      </c>
      <c r="E3" s="3">
        <v>2.4</v>
      </c>
    </row>
    <row r="4" spans="1:5" x14ac:dyDescent="0.3">
      <c r="A4" s="4" t="s">
        <v>39</v>
      </c>
      <c r="B4" s="4">
        <v>1</v>
      </c>
      <c r="C4" s="1"/>
      <c r="D4" s="4" t="s">
        <v>23</v>
      </c>
      <c r="E4" s="4">
        <v>0.72199999999999998</v>
      </c>
    </row>
    <row r="5" spans="1:5" ht="15" thickBot="1" x14ac:dyDescent="0.35">
      <c r="A5" s="4" t="s">
        <v>40</v>
      </c>
      <c r="B5" s="4">
        <v>2.2000000000000002</v>
      </c>
      <c r="C5" s="1"/>
      <c r="D5" s="5" t="s">
        <v>24</v>
      </c>
      <c r="E5" s="5">
        <f>92.45+20 *LOG10(E3) +20 *LOG10(E4)</f>
        <v>97.224968785624895</v>
      </c>
    </row>
    <row r="6" spans="1:5" ht="15" thickBot="1" x14ac:dyDescent="0.35">
      <c r="A6" s="21" t="s">
        <v>41</v>
      </c>
      <c r="B6" s="21">
        <v>10</v>
      </c>
      <c r="C6" s="1"/>
      <c r="D6" s="8"/>
      <c r="E6" s="8"/>
    </row>
    <row r="7" spans="1:5" ht="15" thickBot="1" x14ac:dyDescent="0.35">
      <c r="A7" s="5" t="s">
        <v>83</v>
      </c>
      <c r="B7" s="5">
        <f>B3+B4-B5-B6</f>
        <v>18.8</v>
      </c>
      <c r="C7" s="1"/>
      <c r="D7" s="50" t="s">
        <v>10</v>
      </c>
      <c r="E7" s="50"/>
    </row>
    <row r="8" spans="1:5" ht="15" thickBot="1" x14ac:dyDescent="0.35">
      <c r="A8" s="1"/>
      <c r="B8" s="1"/>
      <c r="C8" s="1"/>
      <c r="D8" s="24" t="s">
        <v>42</v>
      </c>
      <c r="E8" s="25">
        <f>B6-(2*0.5)-(0.22*15)-B17</f>
        <v>-75.3</v>
      </c>
    </row>
    <row r="9" spans="1:5" ht="15" thickBot="1" x14ac:dyDescent="0.35">
      <c r="A9" s="56" t="s">
        <v>15</v>
      </c>
      <c r="B9" s="57"/>
      <c r="C9" s="1"/>
      <c r="D9" s="1"/>
      <c r="E9" s="1"/>
    </row>
    <row r="10" spans="1:5" ht="15" thickBot="1" x14ac:dyDescent="0.35">
      <c r="A10" s="2" t="s">
        <v>12</v>
      </c>
      <c r="B10" s="2" t="s">
        <v>13</v>
      </c>
      <c r="C10" s="1"/>
      <c r="D10" s="1"/>
      <c r="E10" s="1"/>
    </row>
    <row r="11" spans="1:5" ht="15" thickBot="1" x14ac:dyDescent="0.35">
      <c r="A11" s="3" t="s">
        <v>16</v>
      </c>
      <c r="B11" s="18">
        <v>2620</v>
      </c>
      <c r="C11" s="1"/>
      <c r="D11" s="50" t="s">
        <v>25</v>
      </c>
      <c r="E11" s="50"/>
    </row>
    <row r="12" spans="1:5" ht="15" thickBot="1" x14ac:dyDescent="0.35">
      <c r="A12" s="4" t="s">
        <v>17</v>
      </c>
      <c r="B12" s="19" t="s">
        <v>45</v>
      </c>
      <c r="C12" s="1"/>
      <c r="D12" s="6" t="s">
        <v>43</v>
      </c>
      <c r="E12" s="6">
        <f>B3-E5-E8</f>
        <v>8.0750312143751017</v>
      </c>
    </row>
    <row r="13" spans="1:5" x14ac:dyDescent="0.3">
      <c r="A13" s="4" t="s">
        <v>18</v>
      </c>
      <c r="B13" s="19">
        <v>2.4</v>
      </c>
      <c r="C13" s="1"/>
      <c r="D13" s="1"/>
      <c r="E13" s="1"/>
    </row>
    <row r="14" spans="1:5" ht="15" thickBot="1" x14ac:dyDescent="0.35">
      <c r="A14" s="4" t="s">
        <v>19</v>
      </c>
      <c r="B14" s="19">
        <v>54</v>
      </c>
      <c r="C14" s="1"/>
      <c r="D14" s="1"/>
      <c r="E14" s="1"/>
    </row>
    <row r="15" spans="1:5" ht="15" thickBot="1" x14ac:dyDescent="0.35">
      <c r="A15" s="4" t="s">
        <v>20</v>
      </c>
      <c r="B15" s="17" t="s">
        <v>33</v>
      </c>
      <c r="C15" s="1"/>
      <c r="D15" s="50" t="s">
        <v>26</v>
      </c>
      <c r="E15" s="50"/>
    </row>
    <row r="16" spans="1:5" ht="15" thickBot="1" x14ac:dyDescent="0.35">
      <c r="A16" s="4" t="s">
        <v>21</v>
      </c>
      <c r="B16" s="17" t="s">
        <v>64</v>
      </c>
      <c r="C16" s="1"/>
      <c r="D16" s="10" t="s">
        <v>12</v>
      </c>
      <c r="E16" s="10" t="s">
        <v>13</v>
      </c>
    </row>
    <row r="17" spans="1:5" ht="15" thickBot="1" x14ac:dyDescent="0.35">
      <c r="A17" s="5" t="s">
        <v>22</v>
      </c>
      <c r="B17" s="20">
        <v>81</v>
      </c>
      <c r="C17" s="1"/>
      <c r="D17" s="3" t="s">
        <v>34</v>
      </c>
      <c r="E17" s="11">
        <v>0.125</v>
      </c>
    </row>
    <row r="18" spans="1:5" x14ac:dyDescent="0.3">
      <c r="A18" s="8"/>
      <c r="B18" s="22"/>
      <c r="C18" s="1"/>
      <c r="D18" s="4" t="s">
        <v>35</v>
      </c>
      <c r="E18" s="12">
        <v>722</v>
      </c>
    </row>
    <row r="19" spans="1:5" x14ac:dyDescent="0.3">
      <c r="A19" s="1"/>
      <c r="B19" s="1"/>
      <c r="C19" s="1"/>
      <c r="D19" s="4" t="s">
        <v>36</v>
      </c>
      <c r="E19" s="12">
        <v>285.2</v>
      </c>
    </row>
    <row r="20" spans="1:5" x14ac:dyDescent="0.3">
      <c r="A20" s="1"/>
      <c r="B20" s="1"/>
      <c r="C20" s="1"/>
      <c r="D20" s="4" t="s">
        <v>37</v>
      </c>
      <c r="E20" s="12">
        <v>436.8</v>
      </c>
    </row>
    <row r="21" spans="1:5" x14ac:dyDescent="0.3">
      <c r="A21" s="23"/>
      <c r="B21" s="22"/>
      <c r="C21" s="1"/>
      <c r="D21" s="4" t="s">
        <v>32</v>
      </c>
      <c r="E21" s="13">
        <f>SQRT(E26)</f>
        <v>4.6441098428748413</v>
      </c>
    </row>
    <row r="22" spans="1:5" x14ac:dyDescent="0.3">
      <c r="A22" s="8"/>
      <c r="B22" s="8"/>
      <c r="C22" s="1"/>
      <c r="D22" s="4" t="s">
        <v>28</v>
      </c>
      <c r="E22" s="12">
        <v>107.7</v>
      </c>
    </row>
    <row r="23" spans="1:5" x14ac:dyDescent="0.3">
      <c r="A23" s="8"/>
      <c r="B23" s="8"/>
      <c r="C23" s="1"/>
      <c r="D23" s="4" t="s">
        <v>27</v>
      </c>
      <c r="E23" s="15">
        <v>79</v>
      </c>
    </row>
    <row r="24" spans="1:5" x14ac:dyDescent="0.3">
      <c r="A24" s="9"/>
      <c r="B24" s="9"/>
      <c r="C24" s="9"/>
      <c r="D24" s="4" t="s">
        <v>29</v>
      </c>
      <c r="E24" s="12">
        <f>(E22+E23)/2</f>
        <v>93.35</v>
      </c>
    </row>
    <row r="25" spans="1:5" x14ac:dyDescent="0.3">
      <c r="A25" s="7"/>
      <c r="B25" s="7"/>
      <c r="C25" s="7"/>
      <c r="D25" s="4" t="s">
        <v>30</v>
      </c>
      <c r="E25" s="16" t="b">
        <f>IF(E24&gt;=89,E24&gt;=89)</f>
        <v>1</v>
      </c>
    </row>
    <row r="26" spans="1:5" ht="15" thickBot="1" x14ac:dyDescent="0.35">
      <c r="A26" s="8"/>
      <c r="B26" s="8"/>
      <c r="C26" s="8"/>
      <c r="D26" s="5" t="s">
        <v>31</v>
      </c>
      <c r="E26" s="14">
        <f>(E17*E19*E20)/(E19+E20)</f>
        <v>21.567756232686982</v>
      </c>
    </row>
    <row r="28" spans="1:5" ht="15" thickBot="1" x14ac:dyDescent="0.35"/>
    <row r="29" spans="1:5" ht="15.6" thickTop="1" thickBot="1" x14ac:dyDescent="0.35">
      <c r="A29" s="51" t="s">
        <v>48</v>
      </c>
      <c r="B29" s="52"/>
      <c r="C29" s="52"/>
      <c r="D29" s="52"/>
      <c r="E29" s="53"/>
    </row>
    <row r="30" spans="1:5" ht="15" thickTop="1" x14ac:dyDescent="0.3"/>
  </sheetData>
  <mergeCells count="7">
    <mergeCell ref="A29:E29"/>
    <mergeCell ref="A1:B1"/>
    <mergeCell ref="D1:E1"/>
    <mergeCell ref="D7:E7"/>
    <mergeCell ref="A9:B9"/>
    <mergeCell ref="D11:E11"/>
    <mergeCell ref="D15:E15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4" workbookViewId="0">
      <selection activeCell="A9" sqref="A9:B22"/>
    </sheetView>
  </sheetViews>
  <sheetFormatPr defaultRowHeight="14.4" x14ac:dyDescent="0.3"/>
  <cols>
    <col min="1" max="2" width="19.88671875" customWidth="1"/>
    <col min="3" max="3" width="1.77734375" customWidth="1"/>
    <col min="4" max="5" width="17.44140625" customWidth="1"/>
  </cols>
  <sheetData>
    <row r="1" spans="1:5" ht="15" thickBot="1" x14ac:dyDescent="0.35">
      <c r="A1" s="54" t="s">
        <v>38</v>
      </c>
      <c r="B1" s="55"/>
      <c r="C1" s="1"/>
      <c r="D1" s="54" t="s">
        <v>14</v>
      </c>
      <c r="E1" s="55"/>
    </row>
    <row r="2" spans="1:5" ht="15" thickBot="1" x14ac:dyDescent="0.35">
      <c r="A2" s="2" t="s">
        <v>12</v>
      </c>
      <c r="B2" s="2" t="s">
        <v>13</v>
      </c>
      <c r="C2" s="1"/>
      <c r="D2" s="2" t="s">
        <v>12</v>
      </c>
      <c r="E2" s="2" t="s">
        <v>13</v>
      </c>
    </row>
    <row r="3" spans="1:5" x14ac:dyDescent="0.3">
      <c r="A3" s="3" t="s">
        <v>47</v>
      </c>
      <c r="B3" s="3">
        <v>15</v>
      </c>
      <c r="C3" s="1"/>
      <c r="D3" s="3" t="s">
        <v>18</v>
      </c>
      <c r="E3" s="3">
        <v>2.4</v>
      </c>
    </row>
    <row r="4" spans="1:5" x14ac:dyDescent="0.3">
      <c r="A4" s="4" t="s">
        <v>39</v>
      </c>
      <c r="B4" s="4">
        <v>1</v>
      </c>
      <c r="C4" s="1"/>
      <c r="D4" s="4" t="s">
        <v>23</v>
      </c>
      <c r="E4" s="4">
        <v>0.154</v>
      </c>
    </row>
    <row r="5" spans="1:5" ht="15" thickBot="1" x14ac:dyDescent="0.35">
      <c r="A5" s="4" t="s">
        <v>40</v>
      </c>
      <c r="B5" s="4">
        <v>2.2000000000000002</v>
      </c>
      <c r="C5" s="1"/>
      <c r="D5" s="5" t="s">
        <v>24</v>
      </c>
      <c r="E5" s="5">
        <f>92.45+20 *LOG10(E3) +20 *LOG10(E4)</f>
        <v>83.804639250961372</v>
      </c>
    </row>
    <row r="6" spans="1:5" ht="15" thickBot="1" x14ac:dyDescent="0.35">
      <c r="A6" s="21" t="s">
        <v>41</v>
      </c>
      <c r="B6" s="21">
        <v>10</v>
      </c>
      <c r="C6" s="1"/>
      <c r="D6" s="8"/>
      <c r="E6" s="8"/>
    </row>
    <row r="7" spans="1:5" ht="15" thickBot="1" x14ac:dyDescent="0.35">
      <c r="A7" s="5" t="s">
        <v>83</v>
      </c>
      <c r="B7" s="5">
        <f>B3+B4-B5-B6</f>
        <v>3.8000000000000007</v>
      </c>
      <c r="C7" s="1"/>
      <c r="D7" s="50" t="s">
        <v>10</v>
      </c>
      <c r="E7" s="50"/>
    </row>
    <row r="8" spans="1:5" ht="15" thickBot="1" x14ac:dyDescent="0.35">
      <c r="A8" s="1"/>
      <c r="B8" s="1"/>
      <c r="C8" s="1"/>
      <c r="D8" s="24" t="s">
        <v>42</v>
      </c>
      <c r="E8" s="25">
        <f>B6-(2*0.5)-(0.22*15)-B17</f>
        <v>-75.3</v>
      </c>
    </row>
    <row r="9" spans="1:5" ht="15" thickBot="1" x14ac:dyDescent="0.35">
      <c r="A9" s="56" t="s">
        <v>15</v>
      </c>
      <c r="B9" s="57"/>
      <c r="C9" s="1"/>
      <c r="D9" s="1"/>
      <c r="E9" s="1"/>
    </row>
    <row r="10" spans="1:5" ht="15" thickBot="1" x14ac:dyDescent="0.35">
      <c r="A10" s="2" t="s">
        <v>12</v>
      </c>
      <c r="B10" s="2" t="s">
        <v>13</v>
      </c>
      <c r="C10" s="1"/>
      <c r="D10" s="1"/>
      <c r="E10" s="1"/>
    </row>
    <row r="11" spans="1:5" ht="15" thickBot="1" x14ac:dyDescent="0.35">
      <c r="A11" s="3" t="s">
        <v>16</v>
      </c>
      <c r="B11" s="18">
        <v>2605</v>
      </c>
      <c r="C11" s="1"/>
      <c r="D11" s="50" t="s">
        <v>25</v>
      </c>
      <c r="E11" s="50"/>
    </row>
    <row r="12" spans="1:5" ht="15" thickBot="1" x14ac:dyDescent="0.35">
      <c r="A12" s="4" t="s">
        <v>17</v>
      </c>
      <c r="B12" s="19" t="s">
        <v>45</v>
      </c>
      <c r="C12" s="1"/>
      <c r="D12" s="6" t="s">
        <v>43</v>
      </c>
      <c r="E12" s="6">
        <f>B3-E5-E8</f>
        <v>6.4953607490386247</v>
      </c>
    </row>
    <row r="13" spans="1:5" x14ac:dyDescent="0.3">
      <c r="A13" s="4" t="s">
        <v>18</v>
      </c>
      <c r="B13" s="19">
        <v>2.4</v>
      </c>
      <c r="C13" s="1"/>
      <c r="D13" s="1"/>
      <c r="E13" s="1"/>
    </row>
    <row r="14" spans="1:5" ht="15" thickBot="1" x14ac:dyDescent="0.35">
      <c r="A14" s="4" t="s">
        <v>19</v>
      </c>
      <c r="B14" s="19">
        <v>54</v>
      </c>
      <c r="C14" s="1"/>
      <c r="D14" s="1"/>
      <c r="E14" s="1"/>
    </row>
    <row r="15" spans="1:5" ht="15" thickBot="1" x14ac:dyDescent="0.35">
      <c r="A15" s="4" t="s">
        <v>20</v>
      </c>
      <c r="B15" s="17" t="s">
        <v>33</v>
      </c>
      <c r="C15" s="1"/>
      <c r="D15" s="50" t="s">
        <v>26</v>
      </c>
      <c r="E15" s="50"/>
    </row>
    <row r="16" spans="1:5" ht="15" thickBot="1" x14ac:dyDescent="0.35">
      <c r="A16" s="4" t="s">
        <v>21</v>
      </c>
      <c r="B16" s="17" t="s">
        <v>64</v>
      </c>
      <c r="C16" s="1"/>
      <c r="D16" s="10" t="s">
        <v>12</v>
      </c>
      <c r="E16" s="10" t="s">
        <v>13</v>
      </c>
    </row>
    <row r="17" spans="1:5" ht="15" thickBot="1" x14ac:dyDescent="0.35">
      <c r="A17" s="5" t="s">
        <v>22</v>
      </c>
      <c r="B17" s="20">
        <v>81</v>
      </c>
      <c r="C17" s="1"/>
      <c r="D17" s="3" t="s">
        <v>34</v>
      </c>
      <c r="E17" s="11">
        <v>0.125</v>
      </c>
    </row>
    <row r="18" spans="1:5" x14ac:dyDescent="0.3">
      <c r="A18" s="8"/>
      <c r="B18" s="22"/>
      <c r="C18" s="1"/>
      <c r="D18" s="4" t="s">
        <v>35</v>
      </c>
      <c r="E18" s="12">
        <v>154</v>
      </c>
    </row>
    <row r="19" spans="1:5" x14ac:dyDescent="0.3">
      <c r="A19" s="1"/>
      <c r="B19" s="1"/>
      <c r="C19" s="1"/>
      <c r="D19" s="4" t="s">
        <v>36</v>
      </c>
      <c r="E19" s="12">
        <v>74.099999999999994</v>
      </c>
    </row>
    <row r="20" spans="1:5" x14ac:dyDescent="0.3">
      <c r="A20" s="1"/>
      <c r="B20" s="1"/>
      <c r="C20" s="1"/>
      <c r="D20" s="4" t="s">
        <v>37</v>
      </c>
      <c r="E20" s="12">
        <v>79.900000000000006</v>
      </c>
    </row>
    <row r="21" spans="1:5" x14ac:dyDescent="0.3">
      <c r="A21" s="23"/>
      <c r="B21" s="22"/>
      <c r="C21" s="1"/>
      <c r="D21" s="4" t="s">
        <v>32</v>
      </c>
      <c r="E21" s="13">
        <f>SQRT(E26)</f>
        <v>2.1921846868589108</v>
      </c>
    </row>
    <row r="22" spans="1:5" x14ac:dyDescent="0.3">
      <c r="A22" s="1"/>
      <c r="B22" s="1"/>
      <c r="C22" s="1"/>
      <c r="D22" s="4" t="s">
        <v>28</v>
      </c>
      <c r="E22" s="12">
        <v>107.7</v>
      </c>
    </row>
    <row r="23" spans="1:5" x14ac:dyDescent="0.3">
      <c r="A23" s="1"/>
      <c r="B23" s="1"/>
      <c r="C23" s="1"/>
      <c r="D23" s="4" t="s">
        <v>27</v>
      </c>
      <c r="E23" s="15">
        <v>94.9</v>
      </c>
    </row>
    <row r="24" spans="1:5" x14ac:dyDescent="0.3">
      <c r="A24" s="9"/>
      <c r="B24" s="9"/>
      <c r="C24" s="9"/>
      <c r="D24" s="4" t="s">
        <v>29</v>
      </c>
      <c r="E24" s="12">
        <f>(E22+E23)/2</f>
        <v>101.30000000000001</v>
      </c>
    </row>
    <row r="25" spans="1:5" x14ac:dyDescent="0.3">
      <c r="A25" s="7"/>
      <c r="B25" s="7"/>
      <c r="C25" s="7"/>
      <c r="D25" s="4" t="s">
        <v>30</v>
      </c>
      <c r="E25" s="16" t="b">
        <f>IF(E24&gt;=89,E24&gt;=89)</f>
        <v>1</v>
      </c>
    </row>
    <row r="26" spans="1:5" ht="15" thickBot="1" x14ac:dyDescent="0.35">
      <c r="A26" s="8"/>
      <c r="B26" s="8"/>
      <c r="C26" s="8"/>
      <c r="D26" s="5" t="s">
        <v>31</v>
      </c>
      <c r="E26" s="14">
        <f>(E17*E19*E20)/(E19+E20)</f>
        <v>4.8056737012987014</v>
      </c>
    </row>
    <row r="27" spans="1:5" x14ac:dyDescent="0.3">
      <c r="A27" s="1"/>
      <c r="B27" s="1"/>
      <c r="C27" s="1"/>
      <c r="D27" s="1"/>
      <c r="E27" s="1"/>
    </row>
    <row r="28" spans="1:5" ht="15" thickBot="1" x14ac:dyDescent="0.35">
      <c r="A28" s="1"/>
      <c r="B28" s="1"/>
      <c r="C28" s="1"/>
      <c r="D28" s="1"/>
      <c r="E28" s="1"/>
    </row>
    <row r="29" spans="1:5" ht="15.6" thickTop="1" thickBot="1" x14ac:dyDescent="0.35">
      <c r="A29" s="51" t="s">
        <v>49</v>
      </c>
      <c r="B29" s="52"/>
      <c r="C29" s="52"/>
      <c r="D29" s="52"/>
      <c r="E29" s="53"/>
    </row>
    <row r="30" spans="1:5" ht="15" thickTop="1" x14ac:dyDescent="0.3"/>
  </sheetData>
  <mergeCells count="7">
    <mergeCell ref="A29:E29"/>
    <mergeCell ref="A1:B1"/>
    <mergeCell ref="D1:E1"/>
    <mergeCell ref="D7:E7"/>
    <mergeCell ref="A9:B9"/>
    <mergeCell ref="D11:E11"/>
    <mergeCell ref="D15:E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21" sqref="B21"/>
    </sheetView>
  </sheetViews>
  <sheetFormatPr defaultRowHeight="14.4" x14ac:dyDescent="0.3"/>
  <cols>
    <col min="1" max="2" width="19.88671875" style="1" customWidth="1"/>
    <col min="3" max="3" width="1.77734375" style="1" customWidth="1"/>
    <col min="4" max="5" width="17.44140625" style="1" customWidth="1"/>
  </cols>
  <sheetData>
    <row r="1" spans="1:5" ht="15" thickBot="1" x14ac:dyDescent="0.35">
      <c r="A1" s="54" t="s">
        <v>38</v>
      </c>
      <c r="B1" s="55"/>
      <c r="D1" s="54" t="s">
        <v>14</v>
      </c>
      <c r="E1" s="55"/>
    </row>
    <row r="2" spans="1:5" ht="15" thickBot="1" x14ac:dyDescent="0.35">
      <c r="A2" s="2" t="s">
        <v>12</v>
      </c>
      <c r="B2" s="2" t="s">
        <v>13</v>
      </c>
      <c r="D2" s="2" t="s">
        <v>12</v>
      </c>
      <c r="E2" s="2" t="s">
        <v>13</v>
      </c>
    </row>
    <row r="3" spans="1:5" x14ac:dyDescent="0.3">
      <c r="A3" s="3" t="s">
        <v>47</v>
      </c>
      <c r="B3" s="3">
        <v>20</v>
      </c>
      <c r="D3" s="3" t="s">
        <v>18</v>
      </c>
      <c r="E3" s="3">
        <v>2.4</v>
      </c>
    </row>
    <row r="4" spans="1:5" x14ac:dyDescent="0.3">
      <c r="A4" s="4" t="s">
        <v>39</v>
      </c>
      <c r="B4" s="4">
        <v>1</v>
      </c>
      <c r="D4" s="4" t="s">
        <v>23</v>
      </c>
      <c r="E4" s="4">
        <v>0.55000000000000004</v>
      </c>
    </row>
    <row r="5" spans="1:5" ht="15" thickBot="1" x14ac:dyDescent="0.35">
      <c r="A5" s="4" t="s">
        <v>40</v>
      </c>
      <c r="B5" s="4">
        <v>2.2000000000000002</v>
      </c>
      <c r="D5" s="5" t="s">
        <v>24</v>
      </c>
      <c r="E5" s="5">
        <f>92.45+20 *LOG10(E3) +20 *LOG10(E4)</f>
        <v>94.861478624116998</v>
      </c>
    </row>
    <row r="6" spans="1:5" ht="15" thickBot="1" x14ac:dyDescent="0.35">
      <c r="A6" s="21" t="s">
        <v>41</v>
      </c>
      <c r="B6" s="21">
        <v>10</v>
      </c>
      <c r="D6" s="8"/>
      <c r="E6" s="8"/>
    </row>
    <row r="7" spans="1:5" ht="15" thickBot="1" x14ac:dyDescent="0.35">
      <c r="A7" s="5" t="s">
        <v>83</v>
      </c>
      <c r="B7" s="5">
        <f>B3+B4-B5-B6</f>
        <v>8.8000000000000007</v>
      </c>
      <c r="D7" s="50" t="s">
        <v>10</v>
      </c>
      <c r="E7" s="50"/>
    </row>
    <row r="8" spans="1:5" ht="15" thickBot="1" x14ac:dyDescent="0.35">
      <c r="D8" s="24" t="s">
        <v>42</v>
      </c>
      <c r="E8" s="25">
        <f>B6-(2*0.5)-(0.22*15)-B17</f>
        <v>-75.3</v>
      </c>
    </row>
    <row r="9" spans="1:5" ht="15" thickBot="1" x14ac:dyDescent="0.35">
      <c r="A9" s="56" t="s">
        <v>15</v>
      </c>
      <c r="B9" s="57"/>
    </row>
    <row r="10" spans="1:5" ht="15" thickBot="1" x14ac:dyDescent="0.35">
      <c r="A10" s="2" t="s">
        <v>12</v>
      </c>
      <c r="B10" s="2" t="s">
        <v>13</v>
      </c>
    </row>
    <row r="11" spans="1:5" ht="15" thickBot="1" x14ac:dyDescent="0.35">
      <c r="A11" s="3" t="s">
        <v>16</v>
      </c>
      <c r="B11" s="18">
        <v>2620</v>
      </c>
      <c r="D11" s="50" t="s">
        <v>25</v>
      </c>
      <c r="E11" s="50"/>
    </row>
    <row r="12" spans="1:5" ht="15" thickBot="1" x14ac:dyDescent="0.35">
      <c r="A12" s="4" t="s">
        <v>17</v>
      </c>
      <c r="B12" s="19" t="s">
        <v>45</v>
      </c>
      <c r="D12" s="6" t="s">
        <v>43</v>
      </c>
      <c r="E12" s="6">
        <f>B3-E5-E8</f>
        <v>0.43852137588299911</v>
      </c>
    </row>
    <row r="13" spans="1:5" x14ac:dyDescent="0.3">
      <c r="A13" s="4" t="s">
        <v>18</v>
      </c>
      <c r="B13" s="19">
        <v>2.4</v>
      </c>
    </row>
    <row r="14" spans="1:5" ht="15" thickBot="1" x14ac:dyDescent="0.35">
      <c r="A14" s="4" t="s">
        <v>19</v>
      </c>
      <c r="B14" s="19">
        <v>36</v>
      </c>
    </row>
    <row r="15" spans="1:5" ht="15" thickBot="1" x14ac:dyDescent="0.35">
      <c r="A15" s="4" t="s">
        <v>20</v>
      </c>
      <c r="B15" s="17" t="s">
        <v>33</v>
      </c>
      <c r="D15" s="50" t="s">
        <v>26</v>
      </c>
      <c r="E15" s="50"/>
    </row>
    <row r="16" spans="1:5" ht="15" thickBot="1" x14ac:dyDescent="0.35">
      <c r="A16" s="4" t="s">
        <v>21</v>
      </c>
      <c r="B16" s="17" t="s">
        <v>46</v>
      </c>
      <c r="D16" s="10" t="s">
        <v>12</v>
      </c>
      <c r="E16" s="10" t="s">
        <v>13</v>
      </c>
    </row>
    <row r="17" spans="1:5" ht="15" thickBot="1" x14ac:dyDescent="0.35">
      <c r="A17" s="5" t="s">
        <v>22</v>
      </c>
      <c r="B17" s="20">
        <v>81</v>
      </c>
      <c r="D17" s="3" t="s">
        <v>34</v>
      </c>
      <c r="E17" s="39"/>
    </row>
    <row r="18" spans="1:5" x14ac:dyDescent="0.3">
      <c r="A18" s="8"/>
      <c r="B18" s="22"/>
      <c r="D18" s="4" t="s">
        <v>35</v>
      </c>
      <c r="E18" s="45" t="s">
        <v>84</v>
      </c>
    </row>
    <row r="19" spans="1:5" x14ac:dyDescent="0.3">
      <c r="D19" s="4" t="s">
        <v>36</v>
      </c>
      <c r="E19" s="40"/>
    </row>
    <row r="20" spans="1:5" x14ac:dyDescent="0.3">
      <c r="D20" s="4" t="s">
        <v>37</v>
      </c>
      <c r="E20" s="40"/>
    </row>
    <row r="21" spans="1:5" x14ac:dyDescent="0.3">
      <c r="A21" s="23"/>
      <c r="B21" s="22"/>
      <c r="D21" s="4" t="s">
        <v>32</v>
      </c>
      <c r="E21" s="41"/>
    </row>
    <row r="22" spans="1:5" x14ac:dyDescent="0.3">
      <c r="D22" s="4" t="s">
        <v>28</v>
      </c>
      <c r="E22" s="40"/>
    </row>
    <row r="23" spans="1:5" x14ac:dyDescent="0.3">
      <c r="D23" s="4" t="s">
        <v>27</v>
      </c>
      <c r="E23" s="42"/>
    </row>
    <row r="24" spans="1:5" x14ac:dyDescent="0.3">
      <c r="A24" s="9"/>
      <c r="B24" s="9"/>
      <c r="C24" s="9"/>
      <c r="D24" s="4" t="s">
        <v>29</v>
      </c>
      <c r="E24" s="40"/>
    </row>
    <row r="25" spans="1:5" x14ac:dyDescent="0.3">
      <c r="A25" s="7"/>
      <c r="B25" s="7"/>
      <c r="C25" s="7"/>
      <c r="D25" s="4" t="s">
        <v>30</v>
      </c>
      <c r="E25" s="43"/>
    </row>
    <row r="26" spans="1:5" ht="15" thickBot="1" x14ac:dyDescent="0.35">
      <c r="A26" s="8"/>
      <c r="B26" s="8"/>
      <c r="C26" s="8"/>
      <c r="D26" s="5" t="s">
        <v>31</v>
      </c>
      <c r="E26" s="44"/>
    </row>
    <row r="28" spans="1:5" ht="15" thickBot="1" x14ac:dyDescent="0.35"/>
    <row r="29" spans="1:5" ht="15.6" thickTop="1" thickBot="1" x14ac:dyDescent="0.35">
      <c r="A29" s="51" t="s">
        <v>50</v>
      </c>
      <c r="B29" s="52"/>
      <c r="C29" s="52"/>
      <c r="D29" s="52"/>
      <c r="E29" s="53"/>
    </row>
    <row r="30" spans="1:5" ht="16.2" customHeight="1" thickTop="1" x14ac:dyDescent="0.3">
      <c r="A30" s="26" t="s">
        <v>54</v>
      </c>
    </row>
    <row r="31" spans="1:5" ht="15.6" customHeight="1" x14ac:dyDescent="0.3">
      <c r="A31" s="26" t="s">
        <v>55</v>
      </c>
    </row>
    <row r="32" spans="1:5" ht="15.6" customHeight="1" x14ac:dyDescent="0.3">
      <c r="A32" s="26" t="s">
        <v>56</v>
      </c>
    </row>
  </sheetData>
  <mergeCells count="7">
    <mergeCell ref="A29:E29"/>
    <mergeCell ref="A1:B1"/>
    <mergeCell ref="D1:E1"/>
    <mergeCell ref="D7:E7"/>
    <mergeCell ref="A9:B9"/>
    <mergeCell ref="D11:E11"/>
    <mergeCell ref="D15:E1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5" sqref="E25"/>
    </sheetView>
  </sheetViews>
  <sheetFormatPr defaultRowHeight="14.4" x14ac:dyDescent="0.3"/>
  <cols>
    <col min="1" max="2" width="19.88671875" style="1" customWidth="1"/>
    <col min="3" max="3" width="1.77734375" style="1" customWidth="1"/>
    <col min="4" max="5" width="17.44140625" style="1" customWidth="1"/>
  </cols>
  <sheetData>
    <row r="1" spans="1:5" ht="15" thickBot="1" x14ac:dyDescent="0.35">
      <c r="A1" s="54" t="s">
        <v>38</v>
      </c>
      <c r="B1" s="55"/>
      <c r="D1" s="54" t="s">
        <v>14</v>
      </c>
      <c r="E1" s="55"/>
    </row>
    <row r="2" spans="1:5" ht="15" thickBot="1" x14ac:dyDescent="0.35">
      <c r="A2" s="2" t="s">
        <v>12</v>
      </c>
      <c r="B2" s="2" t="s">
        <v>13</v>
      </c>
      <c r="D2" s="2" t="s">
        <v>12</v>
      </c>
      <c r="E2" s="2" t="s">
        <v>13</v>
      </c>
    </row>
    <row r="3" spans="1:5" x14ac:dyDescent="0.3">
      <c r="A3" s="3" t="s">
        <v>47</v>
      </c>
      <c r="B3" s="3">
        <v>20</v>
      </c>
      <c r="D3" s="3" t="s">
        <v>18</v>
      </c>
      <c r="E3" s="3">
        <v>2.4</v>
      </c>
    </row>
    <row r="4" spans="1:5" x14ac:dyDescent="0.3">
      <c r="A4" s="4" t="s">
        <v>39</v>
      </c>
      <c r="B4" s="4">
        <v>1</v>
      </c>
      <c r="D4" s="4" t="s">
        <v>23</v>
      </c>
      <c r="E4" s="4">
        <v>0.19500000000000001</v>
      </c>
    </row>
    <row r="5" spans="1:5" ht="15" thickBot="1" x14ac:dyDescent="0.35">
      <c r="A5" s="4" t="s">
        <v>40</v>
      </c>
      <c r="B5" s="4">
        <v>2.2000000000000002</v>
      </c>
      <c r="D5" s="5" t="s">
        <v>24</v>
      </c>
      <c r="E5" s="5">
        <f>92.45+20 *LOG10(E3) +20 *LOG10(E4)</f>
        <v>85.854917061482482</v>
      </c>
    </row>
    <row r="6" spans="1:5" ht="15" thickBot="1" x14ac:dyDescent="0.35">
      <c r="A6" s="21" t="s">
        <v>41</v>
      </c>
      <c r="B6" s="21">
        <v>10</v>
      </c>
      <c r="D6" s="8"/>
      <c r="E6" s="8"/>
    </row>
    <row r="7" spans="1:5" ht="15" thickBot="1" x14ac:dyDescent="0.35">
      <c r="A7" s="5" t="s">
        <v>83</v>
      </c>
      <c r="B7" s="5">
        <f>B3+B4-B5-B6</f>
        <v>8.8000000000000007</v>
      </c>
      <c r="D7" s="50" t="s">
        <v>10</v>
      </c>
      <c r="E7" s="50"/>
    </row>
    <row r="8" spans="1:5" ht="15" thickBot="1" x14ac:dyDescent="0.35">
      <c r="D8" s="24" t="s">
        <v>42</v>
      </c>
      <c r="E8" s="25">
        <f>B6-(2*0.5)-(0.22*15)-B17</f>
        <v>-75.3</v>
      </c>
    </row>
    <row r="9" spans="1:5" ht="15" thickBot="1" x14ac:dyDescent="0.35">
      <c r="A9" s="56" t="s">
        <v>15</v>
      </c>
      <c r="B9" s="57"/>
    </row>
    <row r="10" spans="1:5" ht="15" thickBot="1" x14ac:dyDescent="0.35">
      <c r="A10" s="2" t="s">
        <v>12</v>
      </c>
      <c r="B10" s="2" t="s">
        <v>13</v>
      </c>
    </row>
    <row r="11" spans="1:5" ht="15" thickBot="1" x14ac:dyDescent="0.35">
      <c r="A11" s="3" t="s">
        <v>16</v>
      </c>
      <c r="B11" s="18">
        <v>2620</v>
      </c>
      <c r="D11" s="50" t="s">
        <v>25</v>
      </c>
      <c r="E11" s="50"/>
    </row>
    <row r="12" spans="1:5" ht="15" thickBot="1" x14ac:dyDescent="0.35">
      <c r="A12" s="4" t="s">
        <v>17</v>
      </c>
      <c r="B12" s="19" t="s">
        <v>45</v>
      </c>
      <c r="D12" s="6" t="s">
        <v>43</v>
      </c>
      <c r="E12" s="6">
        <f>B3-E5-E8</f>
        <v>9.4450829385175155</v>
      </c>
    </row>
    <row r="13" spans="1:5" x14ac:dyDescent="0.3">
      <c r="A13" s="4" t="s">
        <v>18</v>
      </c>
      <c r="B13" s="19">
        <v>2.4</v>
      </c>
    </row>
    <row r="14" spans="1:5" ht="15" thickBot="1" x14ac:dyDescent="0.35">
      <c r="A14" s="4" t="s">
        <v>19</v>
      </c>
      <c r="B14" s="19">
        <v>54</v>
      </c>
    </row>
    <row r="15" spans="1:5" ht="15" thickBot="1" x14ac:dyDescent="0.35">
      <c r="A15" s="4" t="s">
        <v>20</v>
      </c>
      <c r="B15" s="17" t="s">
        <v>33</v>
      </c>
      <c r="D15" s="50" t="s">
        <v>26</v>
      </c>
      <c r="E15" s="50"/>
    </row>
    <row r="16" spans="1:5" ht="15" thickBot="1" x14ac:dyDescent="0.35">
      <c r="A16" s="4" t="s">
        <v>21</v>
      </c>
      <c r="B16" s="33">
        <v>5</v>
      </c>
      <c r="D16" s="10" t="s">
        <v>12</v>
      </c>
      <c r="E16" s="10" t="s">
        <v>13</v>
      </c>
    </row>
    <row r="17" spans="1:5" ht="15" thickBot="1" x14ac:dyDescent="0.35">
      <c r="A17" s="5" t="s">
        <v>22</v>
      </c>
      <c r="B17" s="20">
        <v>81</v>
      </c>
      <c r="D17" s="3" t="s">
        <v>34</v>
      </c>
      <c r="E17" s="11">
        <v>0.125</v>
      </c>
    </row>
    <row r="18" spans="1:5" x14ac:dyDescent="0.3">
      <c r="A18" s="8"/>
      <c r="B18" s="22"/>
      <c r="D18" s="4" t="s">
        <v>35</v>
      </c>
      <c r="E18" s="12">
        <v>195</v>
      </c>
    </row>
    <row r="19" spans="1:5" x14ac:dyDescent="0.3">
      <c r="D19" s="4" t="s">
        <v>36</v>
      </c>
      <c r="E19" s="12">
        <v>162</v>
      </c>
    </row>
    <row r="20" spans="1:5" x14ac:dyDescent="0.3">
      <c r="D20" s="4" t="s">
        <v>37</v>
      </c>
      <c r="E20" s="12">
        <v>33</v>
      </c>
    </row>
    <row r="21" spans="1:5" x14ac:dyDescent="0.3">
      <c r="A21" s="23"/>
      <c r="B21" s="22"/>
      <c r="D21" s="4" t="s">
        <v>32</v>
      </c>
      <c r="E21" s="13">
        <f>SQRT(E26)</f>
        <v>1.8511950402167452</v>
      </c>
    </row>
    <row r="22" spans="1:5" x14ac:dyDescent="0.3">
      <c r="D22" s="4" t="s">
        <v>28</v>
      </c>
      <c r="E22" s="12">
        <v>100.6</v>
      </c>
    </row>
    <row r="23" spans="1:5" x14ac:dyDescent="0.3">
      <c r="D23" s="4" t="s">
        <v>27</v>
      </c>
      <c r="E23" s="15">
        <v>100.6</v>
      </c>
    </row>
    <row r="24" spans="1:5" x14ac:dyDescent="0.3">
      <c r="A24" s="9"/>
      <c r="B24" s="9"/>
      <c r="C24" s="9"/>
      <c r="D24" s="4" t="s">
        <v>29</v>
      </c>
      <c r="E24" s="12">
        <f>(E22+E23)/2</f>
        <v>100.6</v>
      </c>
    </row>
    <row r="25" spans="1:5" x14ac:dyDescent="0.3">
      <c r="A25" s="7"/>
      <c r="B25" s="7"/>
      <c r="C25" s="7"/>
      <c r="D25" s="4" t="s">
        <v>30</v>
      </c>
      <c r="E25" s="16" t="b">
        <f>IF(E24&gt;=89,E24&gt;=89)</f>
        <v>1</v>
      </c>
    </row>
    <row r="26" spans="1:5" ht="15" thickBot="1" x14ac:dyDescent="0.35">
      <c r="A26" s="8"/>
      <c r="B26" s="8"/>
      <c r="C26" s="8"/>
      <c r="D26" s="5" t="s">
        <v>31</v>
      </c>
      <c r="E26" s="14">
        <f>(E17*E19*E20)/(E19+E20)</f>
        <v>3.4269230769230767</v>
      </c>
    </row>
    <row r="28" spans="1:5" ht="15" thickBot="1" x14ac:dyDescent="0.35"/>
    <row r="29" spans="1:5" ht="15.6" thickTop="1" thickBot="1" x14ac:dyDescent="0.35">
      <c r="A29" s="51" t="s">
        <v>51</v>
      </c>
      <c r="B29" s="52"/>
      <c r="C29" s="52"/>
      <c r="D29" s="52"/>
      <c r="E29" s="53"/>
    </row>
    <row r="30" spans="1:5" ht="15" thickTop="1" x14ac:dyDescent="0.3"/>
  </sheetData>
  <mergeCells count="7">
    <mergeCell ref="A29:E29"/>
    <mergeCell ref="A1:B1"/>
    <mergeCell ref="D1:E1"/>
    <mergeCell ref="D7:E7"/>
    <mergeCell ref="A9:B9"/>
    <mergeCell ref="D11:E11"/>
    <mergeCell ref="D15:E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4" workbookViewId="0">
      <selection activeCell="F24" sqref="F24"/>
    </sheetView>
  </sheetViews>
  <sheetFormatPr defaultRowHeight="14.4" x14ac:dyDescent="0.3"/>
  <cols>
    <col min="1" max="2" width="19.88671875" style="1" customWidth="1"/>
    <col min="3" max="3" width="1.77734375" style="1" customWidth="1"/>
    <col min="4" max="5" width="17.44140625" style="1" customWidth="1"/>
  </cols>
  <sheetData>
    <row r="1" spans="1:5" ht="15" thickBot="1" x14ac:dyDescent="0.35">
      <c r="A1" s="54" t="s">
        <v>38</v>
      </c>
      <c r="B1" s="55"/>
      <c r="D1" s="54" t="s">
        <v>14</v>
      </c>
      <c r="E1" s="55"/>
    </row>
    <row r="2" spans="1:5" ht="15" thickBot="1" x14ac:dyDescent="0.35">
      <c r="A2" s="2" t="s">
        <v>12</v>
      </c>
      <c r="B2" s="2" t="s">
        <v>13</v>
      </c>
      <c r="D2" s="2" t="s">
        <v>12</v>
      </c>
      <c r="E2" s="2" t="s">
        <v>13</v>
      </c>
    </row>
    <row r="3" spans="1:5" x14ac:dyDescent="0.3">
      <c r="A3" s="3" t="s">
        <v>47</v>
      </c>
      <c r="B3" s="3">
        <v>20</v>
      </c>
      <c r="D3" s="3" t="s">
        <v>18</v>
      </c>
      <c r="E3" s="3">
        <v>2.4</v>
      </c>
    </row>
    <row r="4" spans="1:5" x14ac:dyDescent="0.3">
      <c r="A4" s="4" t="s">
        <v>39</v>
      </c>
      <c r="B4" s="4">
        <v>1</v>
      </c>
      <c r="D4" s="4" t="s">
        <v>23</v>
      </c>
      <c r="E4" s="4">
        <v>0.36399999999999999</v>
      </c>
    </row>
    <row r="5" spans="1:5" ht="15" thickBot="1" x14ac:dyDescent="0.35">
      <c r="A5" s="4" t="s">
        <v>40</v>
      </c>
      <c r="B5" s="4">
        <v>2.2000000000000002</v>
      </c>
      <c r="D5" s="5" t="s">
        <v>24</v>
      </c>
      <c r="E5" s="5">
        <f>92.45+20 *LOG10(E3) +20 *LOG10(E4)</f>
        <v>91.276252507213229</v>
      </c>
    </row>
    <row r="6" spans="1:5" ht="15" thickBot="1" x14ac:dyDescent="0.35">
      <c r="A6" s="21" t="s">
        <v>41</v>
      </c>
      <c r="B6" s="21">
        <v>10</v>
      </c>
      <c r="D6" s="8"/>
      <c r="E6" s="8"/>
    </row>
    <row r="7" spans="1:5" ht="15" thickBot="1" x14ac:dyDescent="0.35">
      <c r="A7" s="5" t="s">
        <v>83</v>
      </c>
      <c r="B7" s="5">
        <f>B3+B4-B5-B6</f>
        <v>8.8000000000000007</v>
      </c>
      <c r="D7" s="50" t="s">
        <v>10</v>
      </c>
      <c r="E7" s="50"/>
    </row>
    <row r="8" spans="1:5" ht="15" thickBot="1" x14ac:dyDescent="0.35">
      <c r="D8" s="24" t="s">
        <v>42</v>
      </c>
      <c r="E8" s="25">
        <f>B6-(2*0.5)-(0.22*15)-B17</f>
        <v>-75.3</v>
      </c>
    </row>
    <row r="9" spans="1:5" ht="15" thickBot="1" x14ac:dyDescent="0.35">
      <c r="A9" s="56" t="s">
        <v>15</v>
      </c>
      <c r="B9" s="57"/>
    </row>
    <row r="10" spans="1:5" ht="15" thickBot="1" x14ac:dyDescent="0.35">
      <c r="A10" s="2" t="s">
        <v>12</v>
      </c>
      <c r="B10" s="2" t="s">
        <v>13</v>
      </c>
    </row>
    <row r="11" spans="1:5" ht="15" thickBot="1" x14ac:dyDescent="0.35">
      <c r="A11" s="3" t="s">
        <v>16</v>
      </c>
      <c r="B11" s="18">
        <v>2620</v>
      </c>
      <c r="D11" s="50" t="s">
        <v>25</v>
      </c>
      <c r="E11" s="50"/>
    </row>
    <row r="12" spans="1:5" ht="15" thickBot="1" x14ac:dyDescent="0.35">
      <c r="A12" s="4" t="s">
        <v>17</v>
      </c>
      <c r="B12" s="19" t="s">
        <v>45</v>
      </c>
      <c r="D12" s="6" t="s">
        <v>43</v>
      </c>
      <c r="E12" s="6">
        <f>B3-E5-E8</f>
        <v>4.023747492786768</v>
      </c>
    </row>
    <row r="13" spans="1:5" x14ac:dyDescent="0.3">
      <c r="A13" s="4" t="s">
        <v>18</v>
      </c>
      <c r="B13" s="19">
        <v>2.4</v>
      </c>
    </row>
    <row r="14" spans="1:5" ht="15" thickBot="1" x14ac:dyDescent="0.35">
      <c r="A14" s="4" t="s">
        <v>19</v>
      </c>
      <c r="B14" s="19">
        <v>54</v>
      </c>
    </row>
    <row r="15" spans="1:5" ht="15" thickBot="1" x14ac:dyDescent="0.35">
      <c r="A15" s="4" t="s">
        <v>20</v>
      </c>
      <c r="B15" s="17" t="s">
        <v>33</v>
      </c>
      <c r="D15" s="50" t="s">
        <v>26</v>
      </c>
      <c r="E15" s="50"/>
    </row>
    <row r="16" spans="1:5" ht="15" thickBot="1" x14ac:dyDescent="0.35">
      <c r="A16" s="4" t="s">
        <v>21</v>
      </c>
      <c r="B16" s="33">
        <v>10</v>
      </c>
      <c r="D16" s="10" t="s">
        <v>12</v>
      </c>
      <c r="E16" s="10" t="s">
        <v>13</v>
      </c>
    </row>
    <row r="17" spans="1:5" ht="15" thickBot="1" x14ac:dyDescent="0.35">
      <c r="A17" s="5" t="s">
        <v>22</v>
      </c>
      <c r="B17" s="20">
        <v>81</v>
      </c>
      <c r="D17" s="3" t="s">
        <v>34</v>
      </c>
      <c r="E17" s="11">
        <v>0.125</v>
      </c>
    </row>
    <row r="18" spans="1:5" x14ac:dyDescent="0.3">
      <c r="A18" s="8"/>
      <c r="B18" s="22"/>
      <c r="D18" s="4" t="s">
        <v>35</v>
      </c>
      <c r="E18" s="12">
        <v>364</v>
      </c>
    </row>
    <row r="19" spans="1:5" x14ac:dyDescent="0.3">
      <c r="D19" s="4" t="s">
        <v>36</v>
      </c>
      <c r="E19" s="12">
        <v>362</v>
      </c>
    </row>
    <row r="20" spans="1:5" x14ac:dyDescent="0.3">
      <c r="D20" s="4" t="s">
        <v>37</v>
      </c>
      <c r="E20" s="12">
        <v>2</v>
      </c>
    </row>
    <row r="21" spans="1:5" x14ac:dyDescent="0.3">
      <c r="A21" s="23"/>
      <c r="B21" s="22"/>
      <c r="D21" s="4" t="s">
        <v>32</v>
      </c>
      <c r="E21" s="13">
        <f>SQRT(E26)</f>
        <v>0.49862448157543732</v>
      </c>
    </row>
    <row r="22" spans="1:5" x14ac:dyDescent="0.3">
      <c r="D22" s="4" t="s">
        <v>28</v>
      </c>
      <c r="E22" s="12">
        <v>93.7</v>
      </c>
    </row>
    <row r="23" spans="1:5" x14ac:dyDescent="0.3">
      <c r="D23" s="4" t="s">
        <v>27</v>
      </c>
      <c r="E23" s="15">
        <v>84.7</v>
      </c>
    </row>
    <row r="24" spans="1:5" x14ac:dyDescent="0.3">
      <c r="A24" s="9"/>
      <c r="B24" s="9"/>
      <c r="C24" s="9"/>
      <c r="D24" s="4" t="s">
        <v>29</v>
      </c>
      <c r="E24" s="12">
        <f>(E22+E23)/2</f>
        <v>89.2</v>
      </c>
    </row>
    <row r="25" spans="1:5" x14ac:dyDescent="0.3">
      <c r="A25" s="7"/>
      <c r="B25" s="7"/>
      <c r="C25" s="7"/>
      <c r="D25" s="4" t="s">
        <v>30</v>
      </c>
      <c r="E25" s="16" t="b">
        <f>IF(E24&gt;=89,E24&gt;=89)</f>
        <v>1</v>
      </c>
    </row>
    <row r="26" spans="1:5" ht="15" thickBot="1" x14ac:dyDescent="0.35">
      <c r="A26" s="8"/>
      <c r="B26" s="8"/>
      <c r="C26" s="8"/>
      <c r="D26" s="5" t="s">
        <v>31</v>
      </c>
      <c r="E26" s="14">
        <f>(E17*E19*E20)/(E19+E20)</f>
        <v>0.24862637362637363</v>
      </c>
    </row>
    <row r="28" spans="1:5" ht="15" thickBot="1" x14ac:dyDescent="0.35"/>
    <row r="29" spans="1:5" ht="15.6" thickTop="1" thickBot="1" x14ac:dyDescent="0.35">
      <c r="A29" s="51" t="s">
        <v>52</v>
      </c>
      <c r="B29" s="52"/>
      <c r="C29" s="52"/>
      <c r="D29" s="52"/>
      <c r="E29" s="53"/>
    </row>
    <row r="30" spans="1:5" ht="15" thickTop="1" x14ac:dyDescent="0.3"/>
  </sheetData>
  <mergeCells count="7">
    <mergeCell ref="A29:E29"/>
    <mergeCell ref="A1:B1"/>
    <mergeCell ref="D1:E1"/>
    <mergeCell ref="D7:E7"/>
    <mergeCell ref="A9:B9"/>
    <mergeCell ref="D11:E11"/>
    <mergeCell ref="D15:E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G5" sqref="G5"/>
    </sheetView>
  </sheetViews>
  <sheetFormatPr defaultRowHeight="14.4" x14ac:dyDescent="0.3"/>
  <cols>
    <col min="1" max="2" width="19.88671875" style="1" customWidth="1"/>
    <col min="3" max="3" width="1.77734375" style="1" customWidth="1"/>
    <col min="4" max="5" width="17.44140625" style="1" customWidth="1"/>
  </cols>
  <sheetData>
    <row r="1" spans="1:5" ht="15" thickBot="1" x14ac:dyDescent="0.35">
      <c r="A1" s="54" t="s">
        <v>38</v>
      </c>
      <c r="B1" s="55"/>
      <c r="D1" s="54" t="s">
        <v>14</v>
      </c>
      <c r="E1" s="55"/>
    </row>
    <row r="2" spans="1:5" ht="15" thickBot="1" x14ac:dyDescent="0.35">
      <c r="A2" s="2" t="s">
        <v>12</v>
      </c>
      <c r="B2" s="2" t="s">
        <v>13</v>
      </c>
      <c r="D2" s="2" t="s">
        <v>12</v>
      </c>
      <c r="E2" s="2" t="s">
        <v>13</v>
      </c>
    </row>
    <row r="3" spans="1:5" x14ac:dyDescent="0.3">
      <c r="A3" s="3" t="s">
        <v>47</v>
      </c>
      <c r="B3" s="3">
        <v>20</v>
      </c>
      <c r="D3" s="3" t="s">
        <v>18</v>
      </c>
      <c r="E3" s="3">
        <v>2.4</v>
      </c>
    </row>
    <row r="4" spans="1:5" x14ac:dyDescent="0.3">
      <c r="A4" s="4" t="s">
        <v>39</v>
      </c>
      <c r="B4" s="4">
        <v>1</v>
      </c>
      <c r="D4" s="4" t="s">
        <v>23</v>
      </c>
      <c r="E4" s="4">
        <v>3.9740000000000002</v>
      </c>
    </row>
    <row r="5" spans="1:5" ht="15" thickBot="1" x14ac:dyDescent="0.35">
      <c r="A5" s="4" t="s">
        <v>40</v>
      </c>
      <c r="B5" s="4">
        <v>2.2000000000000002</v>
      </c>
      <c r="D5" s="5" t="s">
        <v>24</v>
      </c>
      <c r="E5" s="5">
        <f>92.45+20 *LOG10(E3) +20 *LOG10(E4)</f>
        <v>112.03878208970804</v>
      </c>
    </row>
    <row r="6" spans="1:5" ht="15" thickBot="1" x14ac:dyDescent="0.35">
      <c r="A6" s="21" t="s">
        <v>41</v>
      </c>
      <c r="B6" s="21">
        <v>10</v>
      </c>
      <c r="D6" s="8"/>
      <c r="E6" s="8"/>
    </row>
    <row r="7" spans="1:5" ht="15" thickBot="1" x14ac:dyDescent="0.35">
      <c r="A7" s="5" t="s">
        <v>83</v>
      </c>
      <c r="B7" s="5">
        <f>B3+B4-B5-B6</f>
        <v>8.8000000000000007</v>
      </c>
      <c r="D7" s="50" t="s">
        <v>10</v>
      </c>
      <c r="E7" s="50"/>
    </row>
    <row r="8" spans="1:5" ht="15" thickBot="1" x14ac:dyDescent="0.35">
      <c r="D8" s="24" t="s">
        <v>42</v>
      </c>
      <c r="E8" s="25">
        <f>B6-(2*0.5)-(0.22*15)-B17</f>
        <v>-75.3</v>
      </c>
    </row>
    <row r="9" spans="1:5" ht="15" thickBot="1" x14ac:dyDescent="0.35">
      <c r="A9" s="56" t="s">
        <v>15</v>
      </c>
      <c r="B9" s="57"/>
    </row>
    <row r="10" spans="1:5" ht="15" thickBot="1" x14ac:dyDescent="0.35">
      <c r="A10" s="2" t="s">
        <v>12</v>
      </c>
      <c r="B10" s="2" t="s">
        <v>13</v>
      </c>
    </row>
    <row r="11" spans="1:5" ht="15" thickBot="1" x14ac:dyDescent="0.35">
      <c r="A11" s="3" t="s">
        <v>16</v>
      </c>
      <c r="B11" s="18">
        <v>2620</v>
      </c>
      <c r="D11" s="50" t="s">
        <v>25</v>
      </c>
      <c r="E11" s="50"/>
    </row>
    <row r="12" spans="1:5" ht="15" thickBot="1" x14ac:dyDescent="0.35">
      <c r="A12" s="4" t="s">
        <v>17</v>
      </c>
      <c r="B12" s="19" t="s">
        <v>45</v>
      </c>
      <c r="D12" s="6" t="s">
        <v>43</v>
      </c>
      <c r="E12" s="6">
        <f>B3-E5-E8</f>
        <v>-16.738782089708039</v>
      </c>
    </row>
    <row r="13" spans="1:5" x14ac:dyDescent="0.3">
      <c r="A13" s="4" t="s">
        <v>18</v>
      </c>
      <c r="B13" s="19">
        <v>2.4</v>
      </c>
    </row>
    <row r="14" spans="1:5" ht="15" thickBot="1" x14ac:dyDescent="0.35">
      <c r="A14" s="4" t="s">
        <v>19</v>
      </c>
      <c r="B14" s="19">
        <v>54</v>
      </c>
    </row>
    <row r="15" spans="1:5" ht="15" thickBot="1" x14ac:dyDescent="0.35">
      <c r="A15" s="4" t="s">
        <v>20</v>
      </c>
      <c r="B15" s="17" t="s">
        <v>33</v>
      </c>
      <c r="D15" s="50" t="s">
        <v>26</v>
      </c>
      <c r="E15" s="50"/>
    </row>
    <row r="16" spans="1:5" ht="15" thickBot="1" x14ac:dyDescent="0.35">
      <c r="A16" s="4" t="s">
        <v>21</v>
      </c>
      <c r="B16" s="33">
        <v>10</v>
      </c>
      <c r="D16" s="10" t="s">
        <v>12</v>
      </c>
      <c r="E16" s="10" t="s">
        <v>13</v>
      </c>
    </row>
    <row r="17" spans="1:5" x14ac:dyDescent="0.3">
      <c r="A17" s="4" t="s">
        <v>22</v>
      </c>
      <c r="B17" s="19">
        <v>81</v>
      </c>
      <c r="D17" s="3" t="s">
        <v>34</v>
      </c>
      <c r="E17" s="11">
        <v>0.125</v>
      </c>
    </row>
    <row r="18" spans="1:5" x14ac:dyDescent="0.3">
      <c r="A18" s="4" t="s">
        <v>63</v>
      </c>
      <c r="B18" s="19" t="s">
        <v>0</v>
      </c>
      <c r="D18" s="4" t="s">
        <v>35</v>
      </c>
      <c r="E18" s="12">
        <v>3974</v>
      </c>
    </row>
    <row r="19" spans="1:5" x14ac:dyDescent="0.3">
      <c r="A19" s="27" t="s">
        <v>57</v>
      </c>
      <c r="B19" s="28" t="s">
        <v>58</v>
      </c>
      <c r="D19" s="4" t="s">
        <v>36</v>
      </c>
      <c r="E19" s="12">
        <v>320</v>
      </c>
    </row>
    <row r="20" spans="1:5" x14ac:dyDescent="0.3">
      <c r="A20" s="27" t="s">
        <v>59</v>
      </c>
      <c r="B20" s="28" t="s">
        <v>60</v>
      </c>
      <c r="D20" s="4" t="s">
        <v>37</v>
      </c>
      <c r="E20" s="12">
        <v>3654</v>
      </c>
    </row>
    <row r="21" spans="1:5" x14ac:dyDescent="0.3">
      <c r="A21" s="27" t="s">
        <v>20</v>
      </c>
      <c r="B21" s="19" t="s">
        <v>61</v>
      </c>
      <c r="D21" s="4" t="s">
        <v>32</v>
      </c>
      <c r="E21" s="13">
        <f>SQRT(E26)</f>
        <v>6.0645745040728478</v>
      </c>
    </row>
    <row r="22" spans="1:5" ht="15" thickBot="1" x14ac:dyDescent="0.35">
      <c r="A22" s="29" t="s">
        <v>21</v>
      </c>
      <c r="B22" s="30" t="s">
        <v>62</v>
      </c>
      <c r="D22" s="4" t="s">
        <v>28</v>
      </c>
      <c r="E22" s="12">
        <v>107.7</v>
      </c>
    </row>
    <row r="23" spans="1:5" x14ac:dyDescent="0.3">
      <c r="D23" s="4" t="s">
        <v>27</v>
      </c>
      <c r="E23" s="15">
        <v>68</v>
      </c>
    </row>
    <row r="24" spans="1:5" x14ac:dyDescent="0.3">
      <c r="A24" s="9"/>
      <c r="B24" s="9"/>
      <c r="C24" s="9"/>
      <c r="D24" s="4" t="s">
        <v>29</v>
      </c>
      <c r="E24" s="12">
        <f>(E22+E23)/2</f>
        <v>87.85</v>
      </c>
    </row>
    <row r="25" spans="1:5" x14ac:dyDescent="0.3">
      <c r="A25" s="7"/>
      <c r="B25" s="7"/>
      <c r="C25" s="7"/>
      <c r="D25" s="4" t="s">
        <v>30</v>
      </c>
      <c r="E25" s="60" t="b">
        <f>IF(E24&gt;=89,E24&gt;=89)</f>
        <v>0</v>
      </c>
    </row>
    <row r="26" spans="1:5" ht="15" thickBot="1" x14ac:dyDescent="0.35">
      <c r="A26" s="8"/>
      <c r="B26" s="8"/>
      <c r="C26" s="8"/>
      <c r="D26" s="5" t="s">
        <v>31</v>
      </c>
      <c r="E26" s="14">
        <f>(E17*E19*E20)/(E19+E20)</f>
        <v>36.779063915450429</v>
      </c>
    </row>
    <row r="28" spans="1:5" ht="15" thickBot="1" x14ac:dyDescent="0.35"/>
    <row r="29" spans="1:5" ht="15.6" thickTop="1" thickBot="1" x14ac:dyDescent="0.35">
      <c r="A29" s="51" t="s">
        <v>53</v>
      </c>
      <c r="B29" s="52"/>
      <c r="C29" s="52"/>
      <c r="D29" s="52"/>
      <c r="E29" s="53"/>
    </row>
    <row r="30" spans="1:5" ht="15" thickTop="1" x14ac:dyDescent="0.3"/>
  </sheetData>
  <mergeCells count="7">
    <mergeCell ref="A29:E29"/>
    <mergeCell ref="A1:B1"/>
    <mergeCell ref="D1:E1"/>
    <mergeCell ref="D7:E7"/>
    <mergeCell ref="A9:B9"/>
    <mergeCell ref="D11:E11"/>
    <mergeCell ref="D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Tabela</vt:lpstr>
      <vt:lpstr>1.1.1</vt:lpstr>
      <vt:lpstr>1.1.2</vt:lpstr>
      <vt:lpstr>1.1.3</vt:lpstr>
      <vt:lpstr>1.1.4</vt:lpstr>
      <vt:lpstr>1.1.5</vt:lpstr>
      <vt:lpstr>1.1.6</vt:lpstr>
      <vt:lpstr>1.1.7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</dc:creator>
  <cp:lastModifiedBy>Vasco</cp:lastModifiedBy>
  <dcterms:created xsi:type="dcterms:W3CDTF">2013-03-11T21:23:07Z</dcterms:created>
  <dcterms:modified xsi:type="dcterms:W3CDTF">2013-05-18T14:06:58Z</dcterms:modified>
</cp:coreProperties>
</file>