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ropbox\Apps\GitHub\Adopting-the-Euro-SCM\Code\analysis\Placebo_Country\Annual_Data\"/>
    </mc:Choice>
  </mc:AlternateContent>
  <xr:revisionPtr revIDLastSave="0" documentId="13_ncr:1_{363C70A4-E030-4A6D-8926-E159CDC53B32}" xr6:coauthVersionLast="47" xr6:coauthVersionMax="47" xr10:uidLastSave="{00000000-0000-0000-0000-000000000000}"/>
  <bookViews>
    <workbookView xWindow="-105" yWindow="0" windowWidth="15165" windowHeight="11610" xr2:uid="{00000000-000D-0000-FFFF-FFFF00000000}"/>
  </bookViews>
  <sheets>
    <sheet name="2024" sheetId="1" r:id="rId1"/>
    <sheet name="20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30" i="1"/>
  <c r="S29" i="1"/>
  <c r="S28" i="1"/>
  <c r="S27" i="1"/>
  <c r="S26" i="1"/>
  <c r="S25" i="1"/>
  <c r="S24" i="1"/>
  <c r="S23" i="1"/>
  <c r="S22" i="1"/>
  <c r="S21" i="1"/>
  <c r="S19" i="1"/>
  <c r="S20" i="1"/>
  <c r="S4" i="1"/>
  <c r="S14" i="1"/>
  <c r="S13" i="1"/>
  <c r="S12" i="1"/>
  <c r="S11" i="1"/>
  <c r="S10" i="1"/>
  <c r="S9" i="1"/>
  <c r="S8" i="1"/>
  <c r="S7" i="1"/>
  <c r="S6" i="1"/>
  <c r="S5" i="1"/>
  <c r="S14" i="2"/>
  <c r="S13" i="2"/>
  <c r="S12" i="2"/>
  <c r="S11" i="2"/>
  <c r="S10" i="2"/>
  <c r="S9" i="2"/>
  <c r="S8" i="2"/>
  <c r="S7" i="2"/>
  <c r="S6" i="2"/>
  <c r="S5" i="2"/>
  <c r="S4" i="2"/>
  <c r="S3" i="2"/>
</calcChain>
</file>

<file path=xl/sharedStrings.xml><?xml version="1.0" encoding="utf-8"?>
<sst xmlns="http://schemas.openxmlformats.org/spreadsheetml/2006/main" count="85" uniqueCount="29">
  <si>
    <t>AUT</t>
  </si>
  <si>
    <t>BEL</t>
  </si>
  <si>
    <t>FIN</t>
  </si>
  <si>
    <t>FRA</t>
  </si>
  <si>
    <t>DEU</t>
  </si>
  <si>
    <t>GRC</t>
  </si>
  <si>
    <t>IRL</t>
  </si>
  <si>
    <t>ITA</t>
  </si>
  <si>
    <t>LUX</t>
  </si>
  <si>
    <t>NLD</t>
  </si>
  <si>
    <t>PRT</t>
  </si>
  <si>
    <t>ESP</t>
  </si>
  <si>
    <t>AUS</t>
  </si>
  <si>
    <t>CAN</t>
  </si>
  <si>
    <t>CHL</t>
  </si>
  <si>
    <t>DNK</t>
  </si>
  <si>
    <t>ISL</t>
  </si>
  <si>
    <t>ISR</t>
  </si>
  <si>
    <t>KOR</t>
  </si>
  <si>
    <t>MEX</t>
  </si>
  <si>
    <t>NZL</t>
  </si>
  <si>
    <t>NOR</t>
  </si>
  <si>
    <t>SWE</t>
  </si>
  <si>
    <t>CHE</t>
  </si>
  <si>
    <t>GBR</t>
  </si>
  <si>
    <t>USA</t>
  </si>
  <si>
    <t>XXX</t>
  </si>
  <si>
    <t>P-Value</t>
  </si>
  <si>
    <t>With Inflation as 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</si>
</sst>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0"/>
  <sheetViews>
    <sheetView tabSelected="1" zoomScale="110" zoomScaleNormal="110" workbookViewId="0">
      <selection activeCell="Q3" sqref="Q3"/>
    </sheetView>
  </sheetViews>
  <sheetFormatPr defaultRowHeight="15" x14ac:dyDescent="0.25"/>
  <cols>
    <col min="18" max="18" width="1.42578125" customWidth="1"/>
  </cols>
  <sheetData>
    <row r="2" spans="1:19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26</v>
      </c>
      <c r="S2" s="3" t="s">
        <v>27</v>
      </c>
    </row>
    <row r="3" spans="1:19" x14ac:dyDescent="0.25">
      <c r="A3">
        <v>15</v>
      </c>
      <c r="B3" s="3" t="s">
        <v>0</v>
      </c>
      <c r="C3" s="2">
        <v>2.7821224440269798</v>
      </c>
      <c r="D3" s="2">
        <v>5.349655592965</v>
      </c>
      <c r="E3" s="2">
        <v>2.8470686384296302</v>
      </c>
      <c r="F3" s="2">
        <v>4.5498560497002298</v>
      </c>
      <c r="G3" s="2">
        <v>2.3875125827377799</v>
      </c>
      <c r="H3" s="2">
        <v>1.1947554225199</v>
      </c>
      <c r="I3" s="2">
        <v>2.93104108566687</v>
      </c>
      <c r="J3" s="2">
        <v>4.34871415025055</v>
      </c>
      <c r="K3" s="2">
        <v>3.1825656755284499</v>
      </c>
      <c r="L3" s="2">
        <v>7.6418710272224297</v>
      </c>
      <c r="M3" s="2">
        <v>4.4039045473233598</v>
      </c>
      <c r="N3" s="2">
        <v>3.24288322933283</v>
      </c>
      <c r="O3" s="2">
        <v>1.5721544104426599</v>
      </c>
      <c r="P3" s="2">
        <v>3.8798768229495102</v>
      </c>
      <c r="Q3" s="1">
        <v>3.38619842617</v>
      </c>
      <c r="S3" s="4">
        <f>COUNTIF(C3:Q3,"&gt;=3.38619842617")/15</f>
        <v>0.46666666666666667</v>
      </c>
    </row>
    <row r="4" spans="1:19" x14ac:dyDescent="0.25">
      <c r="A4">
        <v>16</v>
      </c>
      <c r="B4" s="3" t="s">
        <v>1</v>
      </c>
      <c r="C4" s="2">
        <v>2.8138965967727798</v>
      </c>
      <c r="D4" s="2">
        <v>2.2902877586656101</v>
      </c>
      <c r="E4" s="2">
        <v>2.9724787889858502</v>
      </c>
      <c r="F4" s="2">
        <v>5.1596124307443398</v>
      </c>
      <c r="G4" s="2">
        <v>1.8671922298961201</v>
      </c>
      <c r="H4" s="2">
        <v>1.3552940378357099</v>
      </c>
      <c r="I4" s="2">
        <v>2.9310410824186999</v>
      </c>
      <c r="J4" s="2">
        <v>4.3486479697166001</v>
      </c>
      <c r="K4" s="2">
        <v>3.7522064316359298</v>
      </c>
      <c r="L4" s="2">
        <v>7.3988321029763204</v>
      </c>
      <c r="M4" s="2">
        <v>4.3900287993914402</v>
      </c>
      <c r="N4" s="2">
        <v>3.2428837760686502</v>
      </c>
      <c r="O4" s="2">
        <v>2.0259970554724398</v>
      </c>
      <c r="P4" s="2">
        <v>3.9407057482035301</v>
      </c>
      <c r="Q4" s="1">
        <v>3.6061945039409902</v>
      </c>
      <c r="S4" s="4">
        <f>COUNTIF(C4:Q4,"&gt;=3.60619450394099")/15</f>
        <v>0.46666666666666667</v>
      </c>
    </row>
    <row r="5" spans="1:19" x14ac:dyDescent="0.25">
      <c r="A5">
        <v>17</v>
      </c>
      <c r="B5" s="3" t="s">
        <v>2</v>
      </c>
      <c r="C5" s="2">
        <v>2.15653961516146</v>
      </c>
      <c r="D5" s="2">
        <v>5.3151234033522101</v>
      </c>
      <c r="E5" s="2">
        <v>3.0686242404750899</v>
      </c>
      <c r="F5" s="2">
        <v>4.6504469201124596</v>
      </c>
      <c r="G5" s="2">
        <v>2.7670317868366201</v>
      </c>
      <c r="H5" s="2">
        <v>1.2501517197021299</v>
      </c>
      <c r="I5" s="2">
        <v>2.9310410851636202</v>
      </c>
      <c r="J5" s="2">
        <v>4.3486590912516396</v>
      </c>
      <c r="K5" s="2">
        <v>3.1656578276901799</v>
      </c>
      <c r="L5" s="2">
        <v>7.6699563088826599</v>
      </c>
      <c r="M5" s="2">
        <v>2.6220103016285199</v>
      </c>
      <c r="N5" s="2">
        <v>3.2428833427276902</v>
      </c>
      <c r="O5" s="2">
        <v>1.57160561840525</v>
      </c>
      <c r="P5" s="2">
        <v>3.85961788632707</v>
      </c>
      <c r="Q5" s="1">
        <v>1.7305628828177</v>
      </c>
      <c r="S5" s="4">
        <f>COUNTIF(C5:Q5,"&gt;=1.7305628828177")/15</f>
        <v>0.8666666666666667</v>
      </c>
    </row>
    <row r="6" spans="1:19" x14ac:dyDescent="0.25">
      <c r="A6">
        <v>18</v>
      </c>
      <c r="B6" s="3" t="s">
        <v>3</v>
      </c>
      <c r="C6" s="2">
        <v>2.7440703136082401</v>
      </c>
      <c r="D6" s="2">
        <v>2.43516995616835</v>
      </c>
      <c r="E6" s="2">
        <v>3.09885259388082</v>
      </c>
      <c r="F6" s="2">
        <v>4.5326069890215601</v>
      </c>
      <c r="G6" s="2">
        <v>2.3208123268035998</v>
      </c>
      <c r="H6" s="2">
        <v>1.2522470153409999</v>
      </c>
      <c r="I6" s="2">
        <v>2.9310411049023601</v>
      </c>
      <c r="J6" s="2">
        <v>4.3486647616759404</v>
      </c>
      <c r="K6" s="2">
        <v>2.8166338796755399</v>
      </c>
      <c r="L6" s="2">
        <v>7.6371312186449503</v>
      </c>
      <c r="M6" s="2">
        <v>4.4072024284481897</v>
      </c>
      <c r="N6" s="2">
        <v>3.2428832543856001</v>
      </c>
      <c r="O6" s="2">
        <v>2.5451792220406801</v>
      </c>
      <c r="P6" s="2">
        <v>2.4636174934394202</v>
      </c>
      <c r="Q6" s="1">
        <v>4.9720845236427698</v>
      </c>
      <c r="S6" s="5">
        <f>COUNTIF(C6:Q6,"&gt;=4.97208452364277")/15</f>
        <v>0.13333333333333333</v>
      </c>
    </row>
    <row r="7" spans="1:19" x14ac:dyDescent="0.25">
      <c r="A7">
        <v>19</v>
      </c>
      <c r="B7" s="3" t="s">
        <v>4</v>
      </c>
      <c r="C7" s="2">
        <v>2.6883501240645198</v>
      </c>
      <c r="D7" s="2">
        <v>4.4463121879540601</v>
      </c>
      <c r="E7" s="2">
        <v>3.0982306232796</v>
      </c>
      <c r="F7" s="2">
        <v>4.9792977177062596</v>
      </c>
      <c r="G7" s="2">
        <v>2.54422771502316</v>
      </c>
      <c r="H7" s="2">
        <v>1.25136984762903</v>
      </c>
      <c r="I7" s="2">
        <v>2.9310410854487898</v>
      </c>
      <c r="J7" s="2">
        <v>4.3486582064569701</v>
      </c>
      <c r="K7" s="2">
        <v>3.23962870987843</v>
      </c>
      <c r="L7" s="2">
        <v>7.62949836059411</v>
      </c>
      <c r="M7" s="2">
        <v>4.4026768849532303</v>
      </c>
      <c r="N7" s="2">
        <v>3.24288353750342</v>
      </c>
      <c r="O7" s="2">
        <v>1.37980088882659</v>
      </c>
      <c r="P7" s="2">
        <v>1.8592947848111001</v>
      </c>
      <c r="Q7" s="1">
        <v>6.2025937969182801</v>
      </c>
      <c r="S7" s="5">
        <f>COUNTIF(C7:Q7,"&gt;=6.20259379691828")/15</f>
        <v>0.13333333333333333</v>
      </c>
    </row>
    <row r="8" spans="1:19" x14ac:dyDescent="0.25">
      <c r="A8">
        <v>20</v>
      </c>
      <c r="B8" s="3" t="s">
        <v>5</v>
      </c>
      <c r="C8" s="2">
        <v>2.8418525073172001</v>
      </c>
      <c r="D8" s="2">
        <v>6.1440835702621301</v>
      </c>
      <c r="E8" s="2">
        <v>2.58504338807131</v>
      </c>
      <c r="F8" s="2">
        <v>4.7389465462984104</v>
      </c>
      <c r="G8" s="2">
        <v>3.4945543717929102</v>
      </c>
      <c r="H8" s="2">
        <v>3.2709403242361201</v>
      </c>
      <c r="I8" s="2">
        <v>2.7406045097954101</v>
      </c>
      <c r="J8" s="2">
        <v>5.1465697983120302</v>
      </c>
      <c r="K8" s="2">
        <v>3.6627694028103299</v>
      </c>
      <c r="L8" s="2">
        <v>6.9369601620563799</v>
      </c>
      <c r="M8" s="2">
        <v>4.6547803627231996</v>
      </c>
      <c r="N8" s="2">
        <v>3.04144935168115</v>
      </c>
      <c r="O8" s="2">
        <v>1.3646783871109101</v>
      </c>
      <c r="P8" s="2">
        <v>6.3390729946502304</v>
      </c>
      <c r="Q8" s="1">
        <v>0.47692733975202201</v>
      </c>
      <c r="S8" s="4">
        <f>COUNTIF(C8:Q8,"&gt;=0.476927339752022")/15</f>
        <v>1</v>
      </c>
    </row>
    <row r="9" spans="1:19" x14ac:dyDescent="0.25">
      <c r="A9">
        <v>21</v>
      </c>
      <c r="B9" s="3" t="s">
        <v>6</v>
      </c>
      <c r="C9" s="2">
        <v>2.4504863349281001</v>
      </c>
      <c r="D9" s="2">
        <v>4.3676667890613601</v>
      </c>
      <c r="E9" s="2">
        <v>1.0366566072885901</v>
      </c>
      <c r="F9" s="2">
        <v>4.6655415952846004</v>
      </c>
      <c r="G9" s="2">
        <v>2.3328290784832499</v>
      </c>
      <c r="H9" s="2">
        <v>8.1156617367905497</v>
      </c>
      <c r="I9" s="2">
        <v>2.9310410247693999</v>
      </c>
      <c r="J9" s="2">
        <v>4.3486597897050396</v>
      </c>
      <c r="K9" s="2">
        <v>3.21206565855001</v>
      </c>
      <c r="L9" s="2">
        <v>8.7214951791826394</v>
      </c>
      <c r="M9" s="2">
        <v>4.4031099956249502</v>
      </c>
      <c r="N9" s="2">
        <v>3.2428838219178502</v>
      </c>
      <c r="O9" s="2">
        <v>1.6896393285781099</v>
      </c>
      <c r="P9" s="2">
        <v>4.2243702867052599</v>
      </c>
      <c r="Q9" s="1">
        <v>15.2935683128051</v>
      </c>
      <c r="S9" s="6">
        <f>COUNTIF(C9:Q9,"&gt;=15.2935683128051")/15</f>
        <v>6.6666666666666666E-2</v>
      </c>
    </row>
    <row r="10" spans="1:19" x14ac:dyDescent="0.25">
      <c r="A10">
        <v>22</v>
      </c>
      <c r="B10" s="3" t="s">
        <v>7</v>
      </c>
      <c r="C10" s="2">
        <v>1.9552983906564101</v>
      </c>
      <c r="D10" s="2">
        <v>3.5878964150135699</v>
      </c>
      <c r="E10" s="2">
        <v>2.8470805466248299</v>
      </c>
      <c r="F10" s="2">
        <v>4.5009512635207596</v>
      </c>
      <c r="G10" s="2">
        <v>1.7790728792605599</v>
      </c>
      <c r="H10" s="2">
        <v>1.24617262960468</v>
      </c>
      <c r="I10" s="2">
        <v>2.9310410828342901</v>
      </c>
      <c r="J10" s="2">
        <v>4.3486909807394598</v>
      </c>
      <c r="K10" s="2">
        <v>3.03280836856085</v>
      </c>
      <c r="L10" s="2">
        <v>7.64173540918362</v>
      </c>
      <c r="M10" s="2">
        <v>4.3864803055540902</v>
      </c>
      <c r="N10" s="2">
        <v>3.2428833631926399</v>
      </c>
      <c r="O10" s="2">
        <v>3.1700801263793901</v>
      </c>
      <c r="P10" s="2">
        <v>5.0471842301001502</v>
      </c>
      <c r="Q10" s="1">
        <v>7.8728862018878498</v>
      </c>
      <c r="S10" s="6">
        <f>COUNTIF(C10:Q10,"&gt;=7.87288620188785")/15</f>
        <v>6.6666666666666666E-2</v>
      </c>
    </row>
    <row r="11" spans="1:19" x14ac:dyDescent="0.25">
      <c r="A11">
        <v>23</v>
      </c>
      <c r="B11" s="3" t="s">
        <v>8</v>
      </c>
      <c r="C11" s="2">
        <v>2.7220589663679</v>
      </c>
      <c r="D11" s="2">
        <v>3.20971225525625</v>
      </c>
      <c r="E11" s="2">
        <v>2.7855034202411799</v>
      </c>
      <c r="F11" s="2">
        <v>5.9449340367292498</v>
      </c>
      <c r="G11" s="2">
        <v>1.38664073287177</v>
      </c>
      <c r="H11" s="2">
        <v>2.35664467448398</v>
      </c>
      <c r="I11" s="2">
        <v>2.9310410812783201</v>
      </c>
      <c r="J11" s="2">
        <v>4.3486538526756098</v>
      </c>
      <c r="K11" s="2">
        <v>2.9255913722135598</v>
      </c>
      <c r="L11" s="2">
        <v>9.1986157195139793</v>
      </c>
      <c r="M11" s="2">
        <v>4.4056500324103496</v>
      </c>
      <c r="N11" s="2">
        <v>3.2428834053539002</v>
      </c>
      <c r="O11" s="2">
        <v>2.5948103862995899</v>
      </c>
      <c r="P11" s="2">
        <v>5.19378222564829</v>
      </c>
      <c r="Q11" s="1">
        <v>3.6946011553801799</v>
      </c>
      <c r="S11" s="4">
        <f>COUNTIF(C11:Q11,"&gt;=3.69460115538018")/15</f>
        <v>0.4</v>
      </c>
    </row>
    <row r="12" spans="1:19" x14ac:dyDescent="0.25">
      <c r="A12">
        <v>24</v>
      </c>
      <c r="B12" s="3" t="s">
        <v>9</v>
      </c>
      <c r="C12" s="2">
        <v>2.5254720394119001</v>
      </c>
      <c r="D12" s="2">
        <v>5.5424171898456001</v>
      </c>
      <c r="E12" s="2">
        <v>3.0318462040432799</v>
      </c>
      <c r="F12" s="2">
        <v>5.9106978787878299</v>
      </c>
      <c r="G12" s="2">
        <v>1.93900157113664</v>
      </c>
      <c r="H12" s="2">
        <v>1.22463197134115</v>
      </c>
      <c r="I12" s="2">
        <v>2.9310411052051699</v>
      </c>
      <c r="J12" s="2">
        <v>4.3486541356570001</v>
      </c>
      <c r="K12" s="2">
        <v>2.97087971102806</v>
      </c>
      <c r="L12" s="2">
        <v>10.059173357212</v>
      </c>
      <c r="M12" s="2">
        <v>4.3772565147032996</v>
      </c>
      <c r="N12" s="2">
        <v>3.24288315337414</v>
      </c>
      <c r="O12" s="2">
        <v>1.53788833051556</v>
      </c>
      <c r="P12" s="2">
        <v>4.34416349260849</v>
      </c>
      <c r="Q12" s="1">
        <v>1.79407904281611</v>
      </c>
      <c r="S12" s="4">
        <f>COUNTIF(C12:Q12,"&gt;=1.79407904281611")/15</f>
        <v>0.8666666666666667</v>
      </c>
    </row>
    <row r="13" spans="1:19" x14ac:dyDescent="0.25">
      <c r="A13">
        <v>25</v>
      </c>
      <c r="B13" s="3" t="s">
        <v>10</v>
      </c>
      <c r="C13" s="2">
        <v>2.8830065663783202</v>
      </c>
      <c r="D13" s="2">
        <v>5.3945249310903503</v>
      </c>
      <c r="E13" s="2">
        <v>3.0784883402146899</v>
      </c>
      <c r="F13" s="2">
        <v>4.4292631685540904</v>
      </c>
      <c r="G13" s="2">
        <v>3.03992862862024</v>
      </c>
      <c r="H13" s="2">
        <v>1.24557285395247</v>
      </c>
      <c r="I13" s="2">
        <v>2.9310410970147198</v>
      </c>
      <c r="J13" s="2">
        <v>3.6593439751876802</v>
      </c>
      <c r="K13" s="2">
        <v>3.3210686831575398</v>
      </c>
      <c r="L13" s="2">
        <v>7.6442642718140501</v>
      </c>
      <c r="M13" s="2">
        <v>4.3551458305036297</v>
      </c>
      <c r="N13" s="2">
        <v>3.2428821583525398</v>
      </c>
      <c r="O13" s="2">
        <v>1.5998775764848101</v>
      </c>
      <c r="P13" s="2">
        <v>5.40970176443642</v>
      </c>
      <c r="Q13" s="1">
        <v>6.2897848080811203</v>
      </c>
      <c r="S13" s="5">
        <f>COUNTIF(C13:Q13,"&gt;=6.28978480808112")/15</f>
        <v>0.13333333333333333</v>
      </c>
    </row>
    <row r="14" spans="1:19" x14ac:dyDescent="0.25">
      <c r="A14">
        <v>26</v>
      </c>
      <c r="B14" s="3" t="s">
        <v>11</v>
      </c>
      <c r="C14" s="2">
        <v>3.0921658578237898</v>
      </c>
      <c r="D14" s="2">
        <v>4.8290197756939799</v>
      </c>
      <c r="E14" s="2">
        <v>3.12043610190555</v>
      </c>
      <c r="F14" s="2">
        <v>4.6573564998277597</v>
      </c>
      <c r="G14" s="2">
        <v>1.8106002389837399</v>
      </c>
      <c r="H14" s="2">
        <v>1.24877432450645</v>
      </c>
      <c r="I14" s="2">
        <v>2.9310410841532701</v>
      </c>
      <c r="J14" s="2">
        <v>4.3486402784685199</v>
      </c>
      <c r="K14" s="2">
        <v>3.1276481352640801</v>
      </c>
      <c r="L14" s="2">
        <v>7.6431277886962299</v>
      </c>
      <c r="M14" s="2">
        <v>4.39252606483495</v>
      </c>
      <c r="N14" s="2">
        <v>3.24288344185622</v>
      </c>
      <c r="O14" s="2">
        <v>1.58463262271501</v>
      </c>
      <c r="P14" s="2">
        <v>3.8662420026133399</v>
      </c>
      <c r="Q14" s="1">
        <v>1.1006912408606999</v>
      </c>
      <c r="S14" s="4">
        <f>COUNTIF(C14:Q14,"&gt;=1.1006912408607")/15</f>
        <v>1</v>
      </c>
    </row>
    <row r="16" spans="1:19" x14ac:dyDescent="0.25">
      <c r="B16" s="3" t="s">
        <v>28</v>
      </c>
    </row>
    <row r="18" spans="1:19" x14ac:dyDescent="0.25">
      <c r="C18" s="3" t="s">
        <v>12</v>
      </c>
      <c r="D18" s="3" t="s">
        <v>13</v>
      </c>
      <c r="E18" s="3" t="s">
        <v>14</v>
      </c>
      <c r="F18" s="3" t="s">
        <v>15</v>
      </c>
      <c r="G18" s="3" t="s">
        <v>16</v>
      </c>
      <c r="H18" s="3" t="s">
        <v>17</v>
      </c>
      <c r="I18" s="3" t="s">
        <v>18</v>
      </c>
      <c r="J18" s="3" t="s">
        <v>19</v>
      </c>
      <c r="K18" s="3" t="s">
        <v>20</v>
      </c>
      <c r="L18" s="3" t="s">
        <v>21</v>
      </c>
      <c r="M18" s="3" t="s">
        <v>22</v>
      </c>
      <c r="N18" s="3" t="s">
        <v>23</v>
      </c>
      <c r="O18" s="3" t="s">
        <v>24</v>
      </c>
      <c r="P18" s="3" t="s">
        <v>25</v>
      </c>
      <c r="Q18" s="3" t="s">
        <v>26</v>
      </c>
      <c r="S18" s="3" t="s">
        <v>27</v>
      </c>
    </row>
    <row r="19" spans="1:19" x14ac:dyDescent="0.25">
      <c r="A19">
        <v>15</v>
      </c>
      <c r="B19" s="3" t="s">
        <v>0</v>
      </c>
      <c r="C19" s="2">
        <v>2.7821224440269798</v>
      </c>
      <c r="D19" s="2">
        <v>5.349655592965</v>
      </c>
      <c r="E19" s="2">
        <v>2.8470686384296302</v>
      </c>
      <c r="F19" s="2">
        <v>4.5498560497002298</v>
      </c>
      <c r="G19" s="2">
        <v>2.3875125827377799</v>
      </c>
      <c r="H19" s="2">
        <v>1.1947554225199</v>
      </c>
      <c r="I19" s="2">
        <v>2.93104108566687</v>
      </c>
      <c r="J19" s="2">
        <v>4.34871415025055</v>
      </c>
      <c r="K19" s="2">
        <v>3.1825656755284499</v>
      </c>
      <c r="L19" s="2">
        <v>7.6418710272224297</v>
      </c>
      <c r="M19" s="2">
        <v>4.4039045473233598</v>
      </c>
      <c r="N19" s="2">
        <v>3.24288322933283</v>
      </c>
      <c r="O19" s="2">
        <v>1.5721544104426599</v>
      </c>
      <c r="P19" s="2">
        <v>3.8798768229495102</v>
      </c>
      <c r="Q19" s="1">
        <v>2.6835042728782801</v>
      </c>
      <c r="S19" s="4">
        <f>COUNTIF(C19:Q19,"&gt;=2.68350427287828")/15</f>
        <v>0.8</v>
      </c>
    </row>
    <row r="20" spans="1:19" x14ac:dyDescent="0.25">
      <c r="A20">
        <v>16</v>
      </c>
      <c r="B20" s="3" t="s">
        <v>1</v>
      </c>
      <c r="C20" s="2">
        <v>2.60751753969658</v>
      </c>
      <c r="D20" s="2">
        <v>5.2882788948044501</v>
      </c>
      <c r="E20" s="2">
        <v>2.8470679000852801</v>
      </c>
      <c r="F20" s="2">
        <v>5.8253420117847199</v>
      </c>
      <c r="G20" s="2">
        <v>1.9516372314761901</v>
      </c>
      <c r="H20" s="2">
        <v>1.2415987572587901</v>
      </c>
      <c r="I20" s="2">
        <v>2.9310410855412798</v>
      </c>
      <c r="J20" s="2">
        <v>4.0674126647278603</v>
      </c>
      <c r="K20" s="2">
        <v>2.8026643840849399</v>
      </c>
      <c r="L20" s="2">
        <v>5.8547011249463301</v>
      </c>
      <c r="M20" s="2">
        <v>3.8776745111819699</v>
      </c>
      <c r="N20" s="2">
        <v>3.2428835191616598</v>
      </c>
      <c r="O20" s="2">
        <v>1.2123941585978399</v>
      </c>
      <c r="P20" s="2">
        <v>3.9608167382177402</v>
      </c>
      <c r="Q20" s="1">
        <v>3.6058731716665799</v>
      </c>
      <c r="S20" s="4">
        <f>COUNTIF(C20:Q20,"&gt;=3.60587317166658")/15</f>
        <v>0.46666666666666667</v>
      </c>
    </row>
    <row r="21" spans="1:19" x14ac:dyDescent="0.25">
      <c r="A21">
        <v>17</v>
      </c>
      <c r="B21" s="3" t="s">
        <v>2</v>
      </c>
      <c r="C21" s="2">
        <v>2.6812233218645201</v>
      </c>
      <c r="D21" s="2">
        <v>5.3141696841588404</v>
      </c>
      <c r="E21" s="2">
        <v>2.8470676372895198</v>
      </c>
      <c r="F21" s="2">
        <v>4.6299672317697302</v>
      </c>
      <c r="G21" s="2">
        <v>3.0081867069716401</v>
      </c>
      <c r="H21" s="2">
        <v>2.81954026804677</v>
      </c>
      <c r="I21" s="2">
        <v>2.9310410854616</v>
      </c>
      <c r="J21" s="2">
        <v>3.8452872656677299</v>
      </c>
      <c r="K21" s="2">
        <v>3.0460255982576898</v>
      </c>
      <c r="L21" s="2">
        <v>7.6437567778115199</v>
      </c>
      <c r="M21" s="2">
        <v>3.8950791594682999</v>
      </c>
      <c r="N21" s="2">
        <v>3.2428801103686702</v>
      </c>
      <c r="O21" s="2">
        <v>1.2531172215404001</v>
      </c>
      <c r="P21" s="2">
        <v>3.8695235001255401</v>
      </c>
      <c r="Q21" s="1">
        <v>1.65404856610246</v>
      </c>
      <c r="S21" s="4">
        <f>COUNTIF(C21:Q21,"&gt;=1.65404856610246")/15</f>
        <v>0.93333333333333335</v>
      </c>
    </row>
    <row r="22" spans="1:19" x14ac:dyDescent="0.25">
      <c r="A22">
        <v>18</v>
      </c>
      <c r="B22" s="3" t="s">
        <v>3</v>
      </c>
      <c r="C22" s="2">
        <v>2.9078937465472499</v>
      </c>
      <c r="D22" s="2">
        <v>2.52738774379094</v>
      </c>
      <c r="E22" s="2">
        <v>2.8470676699195598</v>
      </c>
      <c r="F22" s="2">
        <v>4.6118387791948603</v>
      </c>
      <c r="G22" s="2">
        <v>1.80956546781876</v>
      </c>
      <c r="H22" s="2">
        <v>1.2597211114531599</v>
      </c>
      <c r="I22" s="2">
        <v>2.9310410945425098</v>
      </c>
      <c r="J22" s="2">
        <v>4.34867176585316</v>
      </c>
      <c r="K22" s="2">
        <v>3.1729509339589002</v>
      </c>
      <c r="L22" s="2">
        <v>7.6465675716271999</v>
      </c>
      <c r="M22" s="2">
        <v>4.40727302813875</v>
      </c>
      <c r="N22" s="2">
        <v>3.2428837775882</v>
      </c>
      <c r="O22" s="2">
        <v>1.9811591173612899</v>
      </c>
      <c r="P22" s="2">
        <v>3.7477722721251201</v>
      </c>
      <c r="Q22" s="1">
        <v>4.9246904758524703</v>
      </c>
      <c r="S22" s="5">
        <f>COUNTIF(C22:Q22,"&gt;=4.92469047585247")/15</f>
        <v>0.13333333333333333</v>
      </c>
    </row>
    <row r="23" spans="1:19" x14ac:dyDescent="0.25">
      <c r="A23">
        <v>19</v>
      </c>
      <c r="B23" s="3" t="s">
        <v>4</v>
      </c>
      <c r="C23" s="2">
        <v>2.7304796980768602</v>
      </c>
      <c r="D23" s="2">
        <v>5.5494617210794503</v>
      </c>
      <c r="E23" s="2">
        <v>2.8470312106984301</v>
      </c>
      <c r="F23" s="2">
        <v>4.6959387863687896</v>
      </c>
      <c r="G23" s="2">
        <v>2.1251991429280999</v>
      </c>
      <c r="H23" s="2">
        <v>2.49809626717165</v>
      </c>
      <c r="I23" s="2">
        <v>2.9310410857668998</v>
      </c>
      <c r="J23" s="2">
        <v>4.01780206298415</v>
      </c>
      <c r="K23" s="2">
        <v>3.0327455783003998</v>
      </c>
      <c r="L23" s="2">
        <v>7.6401175251022204</v>
      </c>
      <c r="M23" s="2">
        <v>2.93996502652295</v>
      </c>
      <c r="N23" s="2">
        <v>3.2428832383014599</v>
      </c>
      <c r="O23" s="2">
        <v>2.17544016315246</v>
      </c>
      <c r="P23" s="2">
        <v>3.8472757686659098</v>
      </c>
      <c r="Q23" s="1">
        <v>6.8468604201834502</v>
      </c>
      <c r="S23" s="5">
        <f>COUNTIF(C23:Q23,"&gt;=6.84686042018345")/15</f>
        <v>0.13333333333333333</v>
      </c>
    </row>
    <row r="24" spans="1:19" x14ac:dyDescent="0.25">
      <c r="A24">
        <v>20</v>
      </c>
      <c r="B24" s="3" t="s">
        <v>5</v>
      </c>
      <c r="C24" s="2">
        <v>2.9054986204433</v>
      </c>
      <c r="D24" s="2">
        <v>6.4028481420634504</v>
      </c>
      <c r="E24" s="2">
        <v>2.2037625695183101</v>
      </c>
      <c r="F24" s="2">
        <v>4.7996160745214302</v>
      </c>
      <c r="G24" s="2">
        <v>3.50889905374199</v>
      </c>
      <c r="H24" s="2">
        <v>2.6119119855209898</v>
      </c>
      <c r="I24" s="2">
        <v>2.7406045143809599</v>
      </c>
      <c r="J24" s="2">
        <v>4.6365463665060798</v>
      </c>
      <c r="K24" s="2">
        <v>3.41523473986059</v>
      </c>
      <c r="L24" s="2">
        <v>6.4167777479868997</v>
      </c>
      <c r="M24" s="2">
        <v>4.63897336102485</v>
      </c>
      <c r="N24" s="2">
        <v>3.0414503698734201</v>
      </c>
      <c r="O24" s="2">
        <v>1.6312726103652</v>
      </c>
      <c r="P24" s="2">
        <v>5.3334037205355802</v>
      </c>
      <c r="Q24" s="1">
        <v>0.53863831494976799</v>
      </c>
      <c r="S24" s="4">
        <f>COUNTIF(C24:Q24,"&gt;=0.538638314949768")/15</f>
        <v>1</v>
      </c>
    </row>
    <row r="25" spans="1:19" x14ac:dyDescent="0.25">
      <c r="A25">
        <v>21</v>
      </c>
      <c r="B25" s="3" t="s">
        <v>6</v>
      </c>
      <c r="C25" s="2">
        <v>2.8368154788797599</v>
      </c>
      <c r="D25" s="2">
        <v>5.3714566039648899</v>
      </c>
      <c r="E25" s="2">
        <v>2.25918841630522</v>
      </c>
      <c r="F25" s="2">
        <v>4.2083244723677904</v>
      </c>
      <c r="G25" s="2">
        <v>2.07482955979077</v>
      </c>
      <c r="H25" s="2">
        <v>6.0900159434713697</v>
      </c>
      <c r="I25" s="2">
        <v>2.93104106862961</v>
      </c>
      <c r="J25" s="2">
        <v>3.84536196159236</v>
      </c>
      <c r="K25" s="2">
        <v>2.8834728573078801</v>
      </c>
      <c r="L25" s="2">
        <v>8.6004550910159399</v>
      </c>
      <c r="M25" s="2">
        <v>4.4032819300881298</v>
      </c>
      <c r="N25" s="2">
        <v>3.2428832692613998</v>
      </c>
      <c r="O25" s="2">
        <v>1.2485026808647199</v>
      </c>
      <c r="P25" s="2">
        <v>3.9617081856717098</v>
      </c>
      <c r="Q25" s="1">
        <v>15.5158143582184</v>
      </c>
      <c r="S25" s="6">
        <f>COUNTIF(C25:Q25,"&gt;=15.5158143582184")/15</f>
        <v>6.6666666666666666E-2</v>
      </c>
    </row>
    <row r="26" spans="1:19" x14ac:dyDescent="0.25">
      <c r="A26">
        <v>22</v>
      </c>
      <c r="B26" s="3" t="s">
        <v>7</v>
      </c>
      <c r="C26" s="2">
        <v>1.9525470019754601</v>
      </c>
      <c r="D26" s="2">
        <v>5.0794827523009998</v>
      </c>
      <c r="E26" s="2">
        <v>2.2593350566389101</v>
      </c>
      <c r="F26" s="2">
        <v>4.6101980944864396</v>
      </c>
      <c r="G26" s="2">
        <v>2.9672363069260701</v>
      </c>
      <c r="H26" s="2">
        <v>1.18833776070625</v>
      </c>
      <c r="I26" s="2">
        <v>2.9310410910007998</v>
      </c>
      <c r="J26" s="2">
        <v>4.34858455557523</v>
      </c>
      <c r="K26" s="2">
        <v>3.2679420878745198</v>
      </c>
      <c r="L26" s="2">
        <v>7.6427640215471904</v>
      </c>
      <c r="M26" s="2">
        <v>2.2567848638963501</v>
      </c>
      <c r="N26" s="2">
        <v>3.2428724772442199</v>
      </c>
      <c r="O26" s="2">
        <v>1.34832697551749</v>
      </c>
      <c r="P26" s="2">
        <v>3.9678734475037398</v>
      </c>
      <c r="Q26" s="1">
        <v>7.7933415659858998</v>
      </c>
      <c r="S26" s="6">
        <f>COUNTIF(C26:Q26,"&gt;=7.7933415659859")/15</f>
        <v>6.6666666666666666E-2</v>
      </c>
    </row>
    <row r="27" spans="1:19" x14ac:dyDescent="0.25">
      <c r="A27">
        <v>23</v>
      </c>
      <c r="B27" s="3" t="s">
        <v>8</v>
      </c>
      <c r="C27" s="2">
        <v>2.9147680614285698</v>
      </c>
      <c r="D27" s="2">
        <v>5.2387241659830801</v>
      </c>
      <c r="E27" s="2">
        <v>2.8470690143956001</v>
      </c>
      <c r="F27" s="2">
        <v>5.9121732045303599</v>
      </c>
      <c r="G27" s="2">
        <v>1.4574298060599999</v>
      </c>
      <c r="H27" s="2">
        <v>2.7250686277143199</v>
      </c>
      <c r="I27" s="2">
        <v>2.9310411004313699</v>
      </c>
      <c r="J27" s="2">
        <v>4.4077199832289002</v>
      </c>
      <c r="K27" s="2">
        <v>2.8470614294610699</v>
      </c>
      <c r="L27" s="2">
        <v>9.4031826624108792</v>
      </c>
      <c r="M27" s="2">
        <v>4.4067892291017703</v>
      </c>
      <c r="N27" s="2">
        <v>3.24288088793445</v>
      </c>
      <c r="O27" s="2">
        <v>1.3831797827748999</v>
      </c>
      <c r="P27" s="2">
        <v>3.9255475835353</v>
      </c>
      <c r="Q27" s="1">
        <v>2.90788615856578</v>
      </c>
      <c r="S27" s="4">
        <f>COUNTIF(C27:Q27,"&gt;=2.90788615856578")/15</f>
        <v>0.66666666666666663</v>
      </c>
    </row>
    <row r="28" spans="1:19" x14ac:dyDescent="0.25">
      <c r="A28">
        <v>24</v>
      </c>
      <c r="B28" s="3" t="s">
        <v>9</v>
      </c>
      <c r="C28" s="2">
        <v>2.7188147515844001</v>
      </c>
      <c r="D28" s="2">
        <v>4.9670108049039099</v>
      </c>
      <c r="E28" s="2">
        <v>2.84706881755233</v>
      </c>
      <c r="F28" s="2">
        <v>6.0002839550413798</v>
      </c>
      <c r="G28" s="2">
        <v>2.6976558571515099</v>
      </c>
      <c r="H28" s="2">
        <v>2.38833794848592</v>
      </c>
      <c r="I28" s="2">
        <v>2.9310410854587801</v>
      </c>
      <c r="J28" s="2">
        <v>4.3486674644566499</v>
      </c>
      <c r="K28" s="2">
        <v>3.3202307284265</v>
      </c>
      <c r="L28" s="2">
        <v>5.6554340508682603</v>
      </c>
      <c r="M28" s="2">
        <v>4.4072968858595001</v>
      </c>
      <c r="N28" s="2">
        <v>3.2428831580414701</v>
      </c>
      <c r="O28" s="2">
        <v>1.3615294866568199</v>
      </c>
      <c r="P28" s="2">
        <v>3.3245210253501698</v>
      </c>
      <c r="Q28" s="1">
        <v>1.7821816568189499</v>
      </c>
      <c r="S28" s="4">
        <f>COUNTIF(C28:Q28,"&gt;=1.78218165681895")/15</f>
        <v>0.93333333333333335</v>
      </c>
    </row>
    <row r="29" spans="1:19" x14ac:dyDescent="0.25">
      <c r="A29">
        <v>25</v>
      </c>
      <c r="B29" s="3" t="s">
        <v>10</v>
      </c>
      <c r="C29" s="2">
        <v>2.8596478802992</v>
      </c>
      <c r="D29" s="2">
        <v>5.2933815786560396</v>
      </c>
      <c r="E29" s="2">
        <v>2.2593905140725199</v>
      </c>
      <c r="F29" s="2">
        <v>4.6119761632579896</v>
      </c>
      <c r="G29" s="2">
        <v>3.0357366566455899</v>
      </c>
      <c r="H29" s="2">
        <v>2.6617581390342502</v>
      </c>
      <c r="I29" s="2">
        <v>2.93104109554652</v>
      </c>
      <c r="J29" s="2">
        <v>3.6578964607233799</v>
      </c>
      <c r="K29" s="2">
        <v>3.8347683441304099</v>
      </c>
      <c r="L29" s="2">
        <v>7.6439395984757601</v>
      </c>
      <c r="M29" s="2">
        <v>4.4038045644012902</v>
      </c>
      <c r="N29" s="2">
        <v>3.2428743483980398</v>
      </c>
      <c r="O29" s="2">
        <v>1.44434532706638</v>
      </c>
      <c r="P29" s="2">
        <v>4.4648987682408601</v>
      </c>
      <c r="Q29" s="1">
        <v>6.2116958632131398</v>
      </c>
      <c r="S29" s="5">
        <f>COUNTIF(C29:Q29,"&gt;=6.21169586321314")/15</f>
        <v>0.13333333333333333</v>
      </c>
    </row>
    <row r="30" spans="1:19" x14ac:dyDescent="0.25">
      <c r="A30">
        <v>26</v>
      </c>
      <c r="B30" s="3" t="s">
        <v>11</v>
      </c>
      <c r="C30" s="2">
        <v>2.8353373534759401</v>
      </c>
      <c r="D30" s="2">
        <v>5.4108413473319104</v>
      </c>
      <c r="E30" s="2">
        <v>2.2593444001952099</v>
      </c>
      <c r="F30" s="2">
        <v>4.6292943252591696</v>
      </c>
      <c r="G30" s="2">
        <v>3.0725636572643</v>
      </c>
      <c r="H30" s="2">
        <v>2.7302167998909002</v>
      </c>
      <c r="I30" s="2">
        <v>2.9310410853389102</v>
      </c>
      <c r="J30" s="2">
        <v>4.3486522914020798</v>
      </c>
      <c r="K30" s="2">
        <v>2.9750779654994801</v>
      </c>
      <c r="L30" s="2">
        <v>7.6353679572505602</v>
      </c>
      <c r="M30" s="2">
        <v>3.0819165976581999</v>
      </c>
      <c r="N30" s="2">
        <v>3.2428833725762898</v>
      </c>
      <c r="O30" s="2">
        <v>1.21918037133471</v>
      </c>
      <c r="P30" s="2">
        <v>3.0668084207830502</v>
      </c>
      <c r="Q30" s="1">
        <v>0.707414406727224</v>
      </c>
      <c r="S30" s="4">
        <f>COUNTIF(C30:Q30,"&gt;=0.707414406727224")/15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3841-2CFF-4BFA-A4C5-75AFE4F0F32C}">
  <dimension ref="A2:S14"/>
  <sheetViews>
    <sheetView zoomScale="115" zoomScaleNormal="115" workbookViewId="0">
      <selection activeCell="E20" sqref="E20"/>
    </sheetView>
  </sheetViews>
  <sheetFormatPr defaultRowHeight="15" x14ac:dyDescent="0.25"/>
  <cols>
    <col min="18" max="18" width="2.140625" customWidth="1"/>
  </cols>
  <sheetData>
    <row r="2" spans="1:19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26</v>
      </c>
      <c r="S2" s="3" t="s">
        <v>27</v>
      </c>
    </row>
    <row r="3" spans="1:19" x14ac:dyDescent="0.25">
      <c r="A3">
        <v>15</v>
      </c>
      <c r="B3" s="3" t="s">
        <v>0</v>
      </c>
      <c r="C3" s="2">
        <v>2.9806192166217702</v>
      </c>
      <c r="D3" s="2">
        <v>4.9956119381201898</v>
      </c>
      <c r="E3" s="2">
        <v>2.8470623365423799</v>
      </c>
      <c r="F3" s="2">
        <v>4.5033993187430896</v>
      </c>
      <c r="G3" s="2">
        <v>1.72924357840577</v>
      </c>
      <c r="H3" s="2">
        <v>1.2524119424517299</v>
      </c>
      <c r="I3" s="2">
        <v>2.9310410849534598</v>
      </c>
      <c r="J3" s="2">
        <v>4.3486529570413399</v>
      </c>
      <c r="K3" s="2">
        <v>3.1023543045088799</v>
      </c>
      <c r="L3" s="2">
        <v>7.6395142888788197</v>
      </c>
      <c r="M3" s="2">
        <v>4.4066377069492599</v>
      </c>
      <c r="N3" s="2">
        <v>3.2428820187824399</v>
      </c>
      <c r="O3" s="2">
        <v>1.16283741514587</v>
      </c>
      <c r="P3" s="2">
        <v>3.9677459692914701</v>
      </c>
      <c r="Q3" s="1">
        <v>3.19689311751713</v>
      </c>
      <c r="S3" s="4">
        <f>COUNTIF(C3:Q3,"&gt;=3.19689311751713")/15</f>
        <v>0.53333333333333333</v>
      </c>
    </row>
    <row r="4" spans="1:19" x14ac:dyDescent="0.25">
      <c r="A4">
        <v>16</v>
      </c>
      <c r="B4" s="3" t="s">
        <v>1</v>
      </c>
      <c r="C4" s="2">
        <v>2.8579762288690498</v>
      </c>
      <c r="D4" s="2">
        <v>4.5669719876836901</v>
      </c>
      <c r="E4" s="2">
        <v>2.8470929903476301</v>
      </c>
      <c r="F4" s="2">
        <v>5.9663476548492298</v>
      </c>
      <c r="G4" s="2">
        <v>3.00898261730253</v>
      </c>
      <c r="H4" s="2">
        <v>1.7923716525712901</v>
      </c>
      <c r="I4" s="2">
        <v>2.9310410852789999</v>
      </c>
      <c r="J4" s="2">
        <v>4.34858464478864</v>
      </c>
      <c r="K4" s="2">
        <v>3.28019141391459</v>
      </c>
      <c r="L4" s="2">
        <v>5.6612976338129197</v>
      </c>
      <c r="M4" s="2">
        <v>4.4069236404864496</v>
      </c>
      <c r="N4" s="2">
        <v>3.2428832757121602</v>
      </c>
      <c r="O4" s="2">
        <v>1.5092199420977701</v>
      </c>
      <c r="P4" s="2">
        <v>5.1937540415977601</v>
      </c>
      <c r="Q4" s="1">
        <v>3.4022145810587698</v>
      </c>
      <c r="S4" s="4">
        <f>COUNTIF(C4:Q4,"&gt;=3.40221458105877")/15</f>
        <v>0.46666666666666667</v>
      </c>
    </row>
    <row r="5" spans="1:19" x14ac:dyDescent="0.25">
      <c r="A5">
        <v>17</v>
      </c>
      <c r="B5" s="3" t="s">
        <v>2</v>
      </c>
      <c r="C5" s="2">
        <v>2.6101130007998301</v>
      </c>
      <c r="D5" s="2">
        <v>5.2823461779271801</v>
      </c>
      <c r="E5" s="2">
        <v>2.84707712328396</v>
      </c>
      <c r="F5" s="2">
        <v>4.4183579313774599</v>
      </c>
      <c r="G5" s="2">
        <v>2.8868449272766998</v>
      </c>
      <c r="H5" s="2">
        <v>1.2499554973890299</v>
      </c>
      <c r="I5" s="2">
        <v>2.9310410852360498</v>
      </c>
      <c r="J5" s="2">
        <v>4.3486558872662302</v>
      </c>
      <c r="K5" s="2">
        <v>3.30145170904159</v>
      </c>
      <c r="L5" s="2">
        <v>7.64527922124139</v>
      </c>
      <c r="M5" s="2">
        <v>3.6424027106391299</v>
      </c>
      <c r="N5" s="2">
        <v>3.2428833222455702</v>
      </c>
      <c r="O5" s="2">
        <v>1.3346729058676901</v>
      </c>
      <c r="P5" s="2">
        <v>3.8815613770967201</v>
      </c>
      <c r="Q5" s="1">
        <v>1.78310826082607</v>
      </c>
      <c r="S5" s="4">
        <f>COUNTIF(C5:Q5,"&gt;=1.78310826082607")/15</f>
        <v>0.8666666666666667</v>
      </c>
    </row>
    <row r="6" spans="1:19" x14ac:dyDescent="0.25">
      <c r="A6">
        <v>18</v>
      </c>
      <c r="B6" s="3" t="s">
        <v>3</v>
      </c>
      <c r="C6" s="2">
        <v>2.99419705787205</v>
      </c>
      <c r="D6" s="2">
        <v>2.4888573305331598</v>
      </c>
      <c r="E6" s="2">
        <v>2.8470822438507102</v>
      </c>
      <c r="F6" s="2">
        <v>4.3403676739737502</v>
      </c>
      <c r="G6" s="2">
        <v>1.6109126974096399</v>
      </c>
      <c r="H6" s="2">
        <v>1.25176939887306</v>
      </c>
      <c r="I6" s="2">
        <v>2.9310410854603299</v>
      </c>
      <c r="J6" s="2">
        <v>4.3486863942378102</v>
      </c>
      <c r="K6" s="2">
        <v>3.1436843914525698</v>
      </c>
      <c r="L6" s="2">
        <v>7.3717552804107402</v>
      </c>
      <c r="M6" s="2">
        <v>2.4715642433419198</v>
      </c>
      <c r="N6" s="2">
        <v>3.2428832736388702</v>
      </c>
      <c r="O6" s="2">
        <v>1.53750335124948</v>
      </c>
      <c r="P6" s="2">
        <v>4.0415141753316597</v>
      </c>
      <c r="Q6" s="1">
        <v>4.9679997312281996</v>
      </c>
      <c r="S6" s="5">
        <f>COUNTIF(C6:Q6,"&gt;=4.9679997312282")/15</f>
        <v>0.13333333333333333</v>
      </c>
    </row>
    <row r="7" spans="1:19" x14ac:dyDescent="0.25">
      <c r="A7">
        <v>19</v>
      </c>
      <c r="B7" s="3" t="s">
        <v>4</v>
      </c>
      <c r="C7" s="2">
        <v>2.8017945106773801</v>
      </c>
      <c r="D7" s="2">
        <v>4.7356672633868904</v>
      </c>
      <c r="E7" s="2">
        <v>2.8470725469803599</v>
      </c>
      <c r="F7" s="2">
        <v>4.9842973642525399</v>
      </c>
      <c r="G7" s="2">
        <v>2.87615367653297</v>
      </c>
      <c r="H7" s="2">
        <v>1.2542876300863099</v>
      </c>
      <c r="I7" s="2">
        <v>2.9310410857890399</v>
      </c>
      <c r="J7" s="2">
        <v>4.34864973254364</v>
      </c>
      <c r="K7" s="2">
        <v>3.2997143705597201</v>
      </c>
      <c r="L7" s="2">
        <v>7.6451873273193298</v>
      </c>
      <c r="M7" s="2">
        <v>4.3981047901413204</v>
      </c>
      <c r="N7" s="2">
        <v>3.2428834743789601</v>
      </c>
      <c r="O7" s="2">
        <v>1.2159750342588</v>
      </c>
      <c r="P7" s="2">
        <v>2.8616230843604602</v>
      </c>
      <c r="Q7" s="1">
        <v>5.9822085693340501</v>
      </c>
      <c r="S7" s="5">
        <f>COUNTIF(C7:Q7,"&gt;=5.98220856933405")/15</f>
        <v>0.13333333333333333</v>
      </c>
    </row>
    <row r="8" spans="1:19" x14ac:dyDescent="0.25">
      <c r="A8">
        <v>20</v>
      </c>
      <c r="B8" s="3" t="s">
        <v>5</v>
      </c>
      <c r="C8" s="2">
        <v>2.8050862164213299</v>
      </c>
      <c r="D8" s="2">
        <v>3.8291173565213001</v>
      </c>
      <c r="E8" s="2">
        <v>2.5850492594098098</v>
      </c>
      <c r="F8" s="2">
        <v>4.8296205565105002</v>
      </c>
      <c r="G8" s="2">
        <v>3.4858269353742202</v>
      </c>
      <c r="H8" s="2">
        <v>2.37878729926009</v>
      </c>
      <c r="I8" s="2">
        <v>2.7406045231492402</v>
      </c>
      <c r="J8" s="2">
        <v>5.1459800863594802</v>
      </c>
      <c r="K8" s="2">
        <v>3.6345152967178498</v>
      </c>
      <c r="L8" s="2">
        <v>5.9287215815342504</v>
      </c>
      <c r="M8" s="2">
        <v>4.6645483257663702</v>
      </c>
      <c r="N8" s="2">
        <v>3.0414497403732002</v>
      </c>
      <c r="O8" s="2">
        <v>1.3299557517907901</v>
      </c>
      <c r="P8" s="2">
        <v>5.2117166367378402</v>
      </c>
      <c r="Q8" s="1">
        <v>0.47681377485773901</v>
      </c>
      <c r="S8" s="4">
        <f>COUNTIF(C8:Q8,"&gt;=0.476813774857739")/15</f>
        <v>1</v>
      </c>
    </row>
    <row r="9" spans="1:19" x14ac:dyDescent="0.25">
      <c r="A9">
        <v>21</v>
      </c>
      <c r="B9" s="3" t="s">
        <v>6</v>
      </c>
      <c r="C9" s="2">
        <v>2.8149987058432901</v>
      </c>
      <c r="D9" s="2">
        <v>5.3447992420066601</v>
      </c>
      <c r="E9" s="2">
        <v>1.0366522782376799</v>
      </c>
      <c r="F9" s="2">
        <v>4.3729531834713899</v>
      </c>
      <c r="G9" s="2">
        <v>1.9981914592679999</v>
      </c>
      <c r="H9" s="2">
        <v>8.1552368445775905</v>
      </c>
      <c r="I9" s="2">
        <v>2.93104107898295</v>
      </c>
      <c r="J9" s="2">
        <v>4.3486538977683402</v>
      </c>
      <c r="K9" s="2">
        <v>2.8099511453832302</v>
      </c>
      <c r="L9" s="2">
        <v>8.77436597072818</v>
      </c>
      <c r="M9" s="2">
        <v>4.4030206399609302</v>
      </c>
      <c r="N9" s="2">
        <v>3.2428834751605802</v>
      </c>
      <c r="O9" s="2">
        <v>1.8227532136031099</v>
      </c>
      <c r="P9" s="2">
        <v>5.1939018335182103</v>
      </c>
      <c r="Q9" s="1">
        <v>15.512228385063199</v>
      </c>
      <c r="S9" s="6">
        <f>COUNTIF(C9:Q9,"&gt;=15.5122283850632")/15</f>
        <v>6.6666666666666666E-2</v>
      </c>
    </row>
    <row r="10" spans="1:19" x14ac:dyDescent="0.25">
      <c r="A10">
        <v>22</v>
      </c>
      <c r="B10" s="3" t="s">
        <v>7</v>
      </c>
      <c r="C10" s="2">
        <v>1.9522708493623</v>
      </c>
      <c r="D10" s="2">
        <v>3.65012137457534</v>
      </c>
      <c r="E10" s="2">
        <v>2.84707735991211</v>
      </c>
      <c r="F10" s="2">
        <v>4.8224208464557696</v>
      </c>
      <c r="G10" s="2">
        <v>1.8195226857308999</v>
      </c>
      <c r="H10" s="2">
        <v>1.24640887857811</v>
      </c>
      <c r="I10" s="2">
        <v>2.9310410850809201</v>
      </c>
      <c r="J10" s="2">
        <v>3.5246012441011101</v>
      </c>
      <c r="K10" s="2">
        <v>3.1622716898633301</v>
      </c>
      <c r="L10" s="2">
        <v>7.6537534910376497</v>
      </c>
      <c r="M10" s="2">
        <v>4.4048427670221502</v>
      </c>
      <c r="N10" s="2">
        <v>3.2428833881772099</v>
      </c>
      <c r="O10" s="2">
        <v>1.1672142048554199</v>
      </c>
      <c r="P10" s="2">
        <v>5.3766658296488004</v>
      </c>
      <c r="Q10" s="1">
        <v>7.8778428303197297</v>
      </c>
      <c r="S10" s="6">
        <f>COUNTIF(C10:Q10,"&gt;=7.87784283031973")/15</f>
        <v>6.6666666666666666E-2</v>
      </c>
    </row>
    <row r="11" spans="1:19" x14ac:dyDescent="0.25">
      <c r="A11">
        <v>23</v>
      </c>
      <c r="B11" s="3" t="s">
        <v>8</v>
      </c>
      <c r="C11" s="2">
        <v>2.7008161478974202</v>
      </c>
      <c r="D11" s="2">
        <v>5.6898644815843502</v>
      </c>
      <c r="E11" s="2">
        <v>2.8470594892124299</v>
      </c>
      <c r="F11" s="2">
        <v>5.9045622023446596</v>
      </c>
      <c r="G11" s="2">
        <v>1.9720624921664001</v>
      </c>
      <c r="H11" s="2">
        <v>1.24710348534509</v>
      </c>
      <c r="I11" s="2">
        <v>2.93104108394735</v>
      </c>
      <c r="J11" s="2">
        <v>4.3486552630850603</v>
      </c>
      <c r="K11" s="2">
        <v>2.7051431146804901</v>
      </c>
      <c r="L11" s="2">
        <v>7.3455624881121002</v>
      </c>
      <c r="M11" s="2">
        <v>4.4018243297060202</v>
      </c>
      <c r="N11" s="2">
        <v>3.2428834892361</v>
      </c>
      <c r="O11" s="2">
        <v>2.42511073691561</v>
      </c>
      <c r="P11" s="2">
        <v>3.8780095257599401</v>
      </c>
      <c r="Q11" s="1">
        <v>3.6939912712693399</v>
      </c>
      <c r="S11" s="4">
        <f>COUNTIF(C11:Q11,"&gt;=3.69399127126934")/15</f>
        <v>0.46666666666666667</v>
      </c>
    </row>
    <row r="12" spans="1:19" x14ac:dyDescent="0.25">
      <c r="A12">
        <v>24</v>
      </c>
      <c r="B12" s="3" t="s">
        <v>9</v>
      </c>
      <c r="C12" s="2">
        <v>2.9481850544409198</v>
      </c>
      <c r="D12" s="2">
        <v>5.7374459714286203</v>
      </c>
      <c r="E12" s="2">
        <v>2.8470747875056701</v>
      </c>
      <c r="F12" s="2">
        <v>7.0621814679672203</v>
      </c>
      <c r="G12" s="2">
        <v>2.5593475974253299</v>
      </c>
      <c r="H12" s="2">
        <v>1.2463834058466501</v>
      </c>
      <c r="I12" s="2">
        <v>2.9310410845946899</v>
      </c>
      <c r="J12" s="2">
        <v>4.3485817756524501</v>
      </c>
      <c r="K12" s="2">
        <v>2.5510398915707002</v>
      </c>
      <c r="L12" s="2">
        <v>7.4545284591467604</v>
      </c>
      <c r="M12" s="2">
        <v>4.4068213686170798</v>
      </c>
      <c r="N12" s="2">
        <v>3.24288315233713</v>
      </c>
      <c r="O12" s="2">
        <v>1.6059374415985599</v>
      </c>
      <c r="P12" s="2">
        <v>3.8729894353468999</v>
      </c>
      <c r="Q12" s="1">
        <v>1.79419421371972</v>
      </c>
      <c r="S12" s="4">
        <f>COUNTIF(C12:Q12,"&gt;=1.79419421371972")/15</f>
        <v>0.8666666666666667</v>
      </c>
    </row>
    <row r="13" spans="1:19" x14ac:dyDescent="0.25">
      <c r="A13">
        <v>25</v>
      </c>
      <c r="B13" s="3" t="s">
        <v>10</v>
      </c>
      <c r="C13" s="2">
        <v>3.02316722951841</v>
      </c>
      <c r="D13" s="2">
        <v>5.2331056794132804</v>
      </c>
      <c r="E13" s="2">
        <v>2.8470548839788101</v>
      </c>
      <c r="F13" s="2">
        <v>4.6989493932703796</v>
      </c>
      <c r="G13" s="2">
        <v>3.0127987666644298</v>
      </c>
      <c r="H13" s="2">
        <v>1.2658013301734099</v>
      </c>
      <c r="I13" s="2">
        <v>2.9310410845765502</v>
      </c>
      <c r="J13" s="2">
        <v>3.65785076172115</v>
      </c>
      <c r="K13" s="2">
        <v>2.8779850342734599</v>
      </c>
      <c r="L13" s="2">
        <v>7.5032427407021602</v>
      </c>
      <c r="M13" s="2">
        <v>4.40384651152642</v>
      </c>
      <c r="N13" s="2">
        <v>3.2428814719084902</v>
      </c>
      <c r="O13" s="2">
        <v>1.85392617981029</v>
      </c>
      <c r="P13" s="2">
        <v>3.8567167333865799</v>
      </c>
      <c r="Q13" s="1">
        <v>6.2622641569469799</v>
      </c>
      <c r="S13" s="5">
        <f>COUNTIF(C13:Q13,"&gt;=6.26226415694698")/15</f>
        <v>0.13333333333333333</v>
      </c>
    </row>
    <row r="14" spans="1:19" x14ac:dyDescent="0.25">
      <c r="A14">
        <v>26</v>
      </c>
      <c r="B14" s="3" t="s">
        <v>11</v>
      </c>
      <c r="C14" s="2">
        <v>1.9523730823855201</v>
      </c>
      <c r="D14" s="2">
        <v>4.84126550839171</v>
      </c>
      <c r="E14" s="2">
        <v>2.8470809970469699</v>
      </c>
      <c r="F14" s="2">
        <v>4.8060613931362104</v>
      </c>
      <c r="G14" s="2">
        <v>1.7740940140017101</v>
      </c>
      <c r="H14" s="2">
        <v>1.2485703941505</v>
      </c>
      <c r="I14" s="2">
        <v>2.9310410848408601</v>
      </c>
      <c r="J14" s="2">
        <v>4.3486591504666698</v>
      </c>
      <c r="K14" s="2">
        <v>3.2367240921643101</v>
      </c>
      <c r="L14" s="2">
        <v>7.65032969231547</v>
      </c>
      <c r="M14" s="2">
        <v>4.40129193386446</v>
      </c>
      <c r="N14" s="2">
        <v>3.24288307096892</v>
      </c>
      <c r="O14" s="2">
        <v>1.77016118921664</v>
      </c>
      <c r="P14" s="2">
        <v>3.9213960042264899</v>
      </c>
      <c r="Q14" s="1">
        <v>1.4511591781528499</v>
      </c>
      <c r="S14" s="4">
        <f>COUNTIF(C14:Q14,"&gt;=1.45115917815285")/15</f>
        <v>0.93333333333333335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Duque Gabriel, Ricardo Filipe</dc:creator>
  <cp:lastModifiedBy>Ricardo Gabriel</cp:lastModifiedBy>
  <dcterms:created xsi:type="dcterms:W3CDTF">2020-01-30T09:02:40Z</dcterms:created>
  <dcterms:modified xsi:type="dcterms:W3CDTF">2024-01-28T00:50:10Z</dcterms:modified>
</cp:coreProperties>
</file>