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5.xml" ContentType="application/vnd.openxmlformats-officedocument.drawing+xml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4.xml" ContentType="application/vnd.openxmlformats-officedocument.drawing+xml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7.xml" ContentType="application/vnd.openxmlformats-officedocument.drawing+xml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8.xml" ContentType="application/vnd.openxmlformats-officedocument.drawing+xml"/>
  <Override PartName="/xl/embeddings/oleObject58.bin" ContentType="application/vnd.openxmlformats-officedocument.oleObject"/>
  <Override PartName="/xl/drawings/drawing19.xml" ContentType="application/vnd.openxmlformats-officedocument.drawing+xml"/>
  <Override PartName="/xl/embeddings/oleObject59.bin" ContentType="application/vnd.openxmlformats-officedocument.oleObject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drawings/drawing20.xml" ContentType="application/vnd.openxmlformats-officedocument.drawing+xml"/>
  <Override PartName="/xl/embeddings/oleObject60.bin" ContentType="application/vnd.openxmlformats-officedocument.oleObject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21.xml" ContentType="application/vnd.openxmlformats-officedocument.drawing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d7386182d4137d5/Ambiente de Trabalho/Estatística/"/>
    </mc:Choice>
  </mc:AlternateContent>
  <xr:revisionPtr revIDLastSave="0" documentId="8_{C240D454-E0A3-4E76-9CFC-9D4656E21ACD}" xr6:coauthVersionLast="47" xr6:coauthVersionMax="47" xr10:uidLastSave="{00000000-0000-0000-0000-000000000000}"/>
  <bookViews>
    <workbookView xWindow="-110" yWindow="-110" windowWidth="19420" windowHeight="10300" firstSheet="19" activeTab="22" xr2:uid="{00000000-000D-0000-FFFF-FFFF00000000}"/>
  </bookViews>
  <sheets>
    <sheet name="Operações" sheetId="10" r:id="rId1"/>
    <sheet name="2 a)" sheetId="1" r:id="rId2"/>
    <sheet name="2 b)" sheetId="2" r:id="rId3"/>
    <sheet name="3" sheetId="7" r:id="rId4"/>
    <sheet name="4 a)" sheetId="8" r:id="rId5"/>
    <sheet name="4 b)" sheetId="9" r:id="rId6"/>
    <sheet name="5" sheetId="11" r:id="rId7"/>
    <sheet name="Exemplos_Moda" sheetId="3" r:id="rId8"/>
    <sheet name="Exemplos_Assimetria" sheetId="4" r:id="rId9"/>
    <sheet name="Exemplos_Curtose" sheetId="5" r:id="rId10"/>
    <sheet name="Exemplo - D. Disc. Agrup." sheetId="12" r:id="rId11"/>
    <sheet name="8 a)" sheetId="13" r:id="rId12"/>
    <sheet name="8 b)" sheetId="15" r:id="rId13"/>
    <sheet name="9" sheetId="14" r:id="rId14"/>
    <sheet name="10 b)" sheetId="18" r:id="rId15"/>
    <sheet name="11" sheetId="16" r:id="rId16"/>
    <sheet name="12 a)" sheetId="17" r:id="rId17"/>
    <sheet name="12 b)" sheetId="20" r:id="rId18"/>
    <sheet name="12 c)" sheetId="19" r:id="rId19"/>
    <sheet name="13 a)" sheetId="21" r:id="rId20"/>
    <sheet name="13 b)" sheetId="22" r:id="rId21"/>
    <sheet name="13 c)" sheetId="23" r:id="rId22"/>
    <sheet name="14 A" sheetId="24" r:id="rId23"/>
    <sheet name="14 B" sheetId="26" r:id="rId24"/>
    <sheet name="3D" sheetId="25" r:id="rId25"/>
  </sheets>
  <externalReferences>
    <externalReference r:id="rId26"/>
    <externalReference r:id="rId27"/>
    <externalReference r:id="rId28"/>
    <externalReference r:id="rId2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N8" i="26"/>
  <c r="F10" i="26"/>
  <c r="G7" i="26" s="1"/>
  <c r="N22" i="24"/>
  <c r="N20" i="24"/>
  <c r="N16" i="24"/>
  <c r="N17" i="24"/>
  <c r="N10" i="24"/>
  <c r="N8" i="24"/>
  <c r="H7" i="24"/>
  <c r="H8" i="24" s="1"/>
  <c r="H9" i="24" s="1"/>
  <c r="H10" i="24" s="1"/>
  <c r="H11" i="24" s="1"/>
  <c r="F12" i="24"/>
  <c r="G11" i="24" s="1"/>
  <c r="G10" i="24" l="1"/>
  <c r="N2" i="24"/>
  <c r="N2" i="26"/>
  <c r="G8" i="26"/>
  <c r="G9" i="26"/>
  <c r="G9" i="24"/>
  <c r="G7" i="24"/>
  <c r="G8" i="24"/>
  <c r="N8" i="23"/>
  <c r="N9" i="23"/>
  <c r="N10" i="23"/>
  <c r="N11" i="23"/>
  <c r="N12" i="23"/>
  <c r="N13" i="23"/>
  <c r="N14" i="23"/>
  <c r="N7" i="23"/>
  <c r="P7" i="23" s="1"/>
  <c r="L7" i="23"/>
  <c r="G7" i="23"/>
  <c r="J7" i="23" s="1"/>
  <c r="S7" i="23" s="1"/>
  <c r="H8" i="23"/>
  <c r="L8" i="23" s="1"/>
  <c r="G8" i="23"/>
  <c r="J8" i="23" s="1"/>
  <c r="N11" i="24" l="1"/>
  <c r="N21" i="24"/>
  <c r="N23" i="24" s="1"/>
  <c r="G10" i="26"/>
  <c r="G12" i="24"/>
  <c r="I7" i="24"/>
  <c r="I8" i="24" s="1"/>
  <c r="I9" i="24" s="1"/>
  <c r="I10" i="24" s="1"/>
  <c r="I11" i="24" s="1"/>
  <c r="P8" i="23"/>
  <c r="P9" i="23" s="1"/>
  <c r="P10" i="23" s="1"/>
  <c r="P11" i="23" s="1"/>
  <c r="P12" i="23" s="1"/>
  <c r="P13" i="23" s="1"/>
  <c r="P14" i="23" s="1"/>
  <c r="Z19" i="23"/>
  <c r="G9" i="23"/>
  <c r="J9" i="23" s="1"/>
  <c r="T7" i="23"/>
  <c r="U7" i="23"/>
  <c r="S8" i="23"/>
  <c r="T8" i="23" s="1"/>
  <c r="AE9" i="23"/>
  <c r="Z18" i="23"/>
  <c r="N15" i="23"/>
  <c r="Z6" i="23" s="1"/>
  <c r="R8" i="23"/>
  <c r="H9" i="23"/>
  <c r="H10" i="23" s="1"/>
  <c r="U25" i="22"/>
  <c r="AB38" i="22" s="1"/>
  <c r="I16" i="22"/>
  <c r="I15" i="22"/>
  <c r="I14" i="22"/>
  <c r="I13" i="22"/>
  <c r="I12" i="22"/>
  <c r="E12" i="22"/>
  <c r="N11" i="22"/>
  <c r="I11" i="22"/>
  <c r="G11" i="22"/>
  <c r="M11" i="22" s="1"/>
  <c r="P11" i="22" s="1"/>
  <c r="U25" i="21"/>
  <c r="AB38" i="21" s="1"/>
  <c r="I15" i="21"/>
  <c r="I14" i="21"/>
  <c r="I13" i="21"/>
  <c r="I12" i="21"/>
  <c r="U14" i="21" s="1"/>
  <c r="N11" i="21"/>
  <c r="K11" i="21"/>
  <c r="I11" i="21"/>
  <c r="G11" i="21"/>
  <c r="E12" i="21" s="1"/>
  <c r="I20" i="20"/>
  <c r="J19" i="20" s="1"/>
  <c r="C19" i="20"/>
  <c r="C18" i="20"/>
  <c r="C17" i="20"/>
  <c r="C16" i="20"/>
  <c r="C15" i="20"/>
  <c r="C14" i="20"/>
  <c r="C13" i="20"/>
  <c r="K12" i="20"/>
  <c r="K13" i="20" s="1"/>
  <c r="K14" i="20" s="1"/>
  <c r="K15" i="20" s="1"/>
  <c r="K16" i="20" s="1"/>
  <c r="K17" i="20" s="1"/>
  <c r="K18" i="20" s="1"/>
  <c r="K19" i="20" s="1"/>
  <c r="J12" i="20"/>
  <c r="C12" i="20"/>
  <c r="R33" i="19"/>
  <c r="R23" i="19"/>
  <c r="R22" i="19"/>
  <c r="R21" i="19"/>
  <c r="R17" i="19"/>
  <c r="R16" i="19"/>
  <c r="Y14" i="19"/>
  <c r="H14" i="19"/>
  <c r="Y13" i="19"/>
  <c r="K13" i="19"/>
  <c r="J13" i="19"/>
  <c r="M13" i="19" s="1"/>
  <c r="K12" i="19"/>
  <c r="J12" i="19"/>
  <c r="L12" i="19" s="1"/>
  <c r="K11" i="19"/>
  <c r="J11" i="19"/>
  <c r="M11" i="19" s="1"/>
  <c r="Y10" i="19"/>
  <c r="K10" i="19"/>
  <c r="J10" i="19"/>
  <c r="M10" i="19" s="1"/>
  <c r="K9" i="19"/>
  <c r="J9" i="19"/>
  <c r="M9" i="19" s="1"/>
  <c r="M8" i="19"/>
  <c r="K8" i="19"/>
  <c r="J8" i="19"/>
  <c r="L8" i="19" s="1"/>
  <c r="K7" i="19"/>
  <c r="J7" i="19"/>
  <c r="M7" i="19" s="1"/>
  <c r="K6" i="19"/>
  <c r="J6" i="19"/>
  <c r="M6" i="19" s="1"/>
  <c r="I6" i="19"/>
  <c r="I7" i="19" s="1"/>
  <c r="I8" i="19" s="1"/>
  <c r="I9" i="19" s="1"/>
  <c r="I10" i="19" s="1"/>
  <c r="I11" i="19" s="1"/>
  <c r="I12" i="19" s="1"/>
  <c r="I13" i="19" s="1"/>
  <c r="R2" i="19"/>
  <c r="R11" i="19" s="1"/>
  <c r="R14" i="19" l="1"/>
  <c r="M12" i="19"/>
  <c r="U14" i="22"/>
  <c r="L6" i="19"/>
  <c r="L9" i="19"/>
  <c r="J13" i="20"/>
  <c r="J14" i="20"/>
  <c r="I16" i="21"/>
  <c r="J14" i="21" s="1"/>
  <c r="K12" i="21"/>
  <c r="K13" i="21" s="1"/>
  <c r="K14" i="21" s="1"/>
  <c r="K15" i="21" s="1"/>
  <c r="I17" i="22"/>
  <c r="J15" i="22" s="1"/>
  <c r="R10" i="19"/>
  <c r="Y12" i="19" s="1"/>
  <c r="Z16" i="23"/>
  <c r="O12" i="23"/>
  <c r="U8" i="23"/>
  <c r="AE14" i="23"/>
  <c r="Z13" i="23"/>
  <c r="O7" i="23"/>
  <c r="Q7" i="23" s="1"/>
  <c r="O10" i="23"/>
  <c r="L10" i="23"/>
  <c r="O9" i="23"/>
  <c r="O13" i="23"/>
  <c r="O14" i="23"/>
  <c r="G10" i="23"/>
  <c r="J10" i="23" s="1"/>
  <c r="S10" i="23" s="1"/>
  <c r="R9" i="23"/>
  <c r="L9" i="23"/>
  <c r="S9" i="23" s="1"/>
  <c r="O8" i="23"/>
  <c r="O11" i="23"/>
  <c r="G11" i="23"/>
  <c r="J11" i="23" s="1"/>
  <c r="H11" i="23"/>
  <c r="U6" i="22"/>
  <c r="J14" i="22"/>
  <c r="J16" i="22"/>
  <c r="J13" i="22"/>
  <c r="K11" i="22"/>
  <c r="K12" i="22" s="1"/>
  <c r="K13" i="22" s="1"/>
  <c r="K14" i="22" s="1"/>
  <c r="K15" i="22" s="1"/>
  <c r="K16" i="22" s="1"/>
  <c r="O11" i="22"/>
  <c r="M12" i="22"/>
  <c r="U15" i="22"/>
  <c r="J11" i="22"/>
  <c r="G12" i="22"/>
  <c r="G12" i="21"/>
  <c r="M12" i="21" s="1"/>
  <c r="U15" i="21"/>
  <c r="M11" i="21"/>
  <c r="L12" i="20"/>
  <c r="J15" i="20"/>
  <c r="J16" i="20"/>
  <c r="J17" i="20"/>
  <c r="J18" i="20"/>
  <c r="L11" i="19"/>
  <c r="M14" i="19"/>
  <c r="R27" i="19"/>
  <c r="L7" i="19"/>
  <c r="L10" i="19"/>
  <c r="L13" i="19"/>
  <c r="U6" i="21" l="1"/>
  <c r="J11" i="21"/>
  <c r="L14" i="19"/>
  <c r="R8" i="19" s="1"/>
  <c r="R35" i="19" s="1"/>
  <c r="R37" i="19" s="1"/>
  <c r="R39" i="19" s="1"/>
  <c r="R40" i="19" s="1"/>
  <c r="L13" i="20"/>
  <c r="L14" i="20" s="1"/>
  <c r="L15" i="20" s="1"/>
  <c r="L16" i="20" s="1"/>
  <c r="L17" i="20" s="1"/>
  <c r="L18" i="20" s="1"/>
  <c r="L19" i="20" s="1"/>
  <c r="J15" i="21"/>
  <c r="J13" i="21"/>
  <c r="J12" i="21"/>
  <c r="J20" i="20"/>
  <c r="J12" i="22"/>
  <c r="U10" i="23"/>
  <c r="T10" i="23"/>
  <c r="R10" i="23"/>
  <c r="AE18" i="23"/>
  <c r="AE16" i="23"/>
  <c r="O15" i="23"/>
  <c r="T9" i="23"/>
  <c r="U9" i="23"/>
  <c r="Z12" i="23"/>
  <c r="L11" i="23"/>
  <c r="S11" i="23" s="1"/>
  <c r="R11" i="23"/>
  <c r="Q8" i="23"/>
  <c r="Q9" i="23" s="1"/>
  <c r="Q10" i="23" s="1"/>
  <c r="Q11" i="23" s="1"/>
  <c r="Q12" i="23" s="1"/>
  <c r="Q13" i="23" s="1"/>
  <c r="Q14" i="23" s="1"/>
  <c r="G12" i="23"/>
  <c r="J12" i="23" s="1"/>
  <c r="H12" i="23"/>
  <c r="L11" i="22"/>
  <c r="L12" i="22" s="1"/>
  <c r="L13" i="22" s="1"/>
  <c r="L14" i="22" s="1"/>
  <c r="L15" i="22" s="1"/>
  <c r="L16" i="22" s="1"/>
  <c r="J17" i="22"/>
  <c r="O12" i="22"/>
  <c r="P12" i="22"/>
  <c r="E13" i="22"/>
  <c r="N12" i="22"/>
  <c r="U29" i="22"/>
  <c r="U18" i="22"/>
  <c r="J16" i="21"/>
  <c r="L11" i="21"/>
  <c r="P12" i="21"/>
  <c r="O12" i="21"/>
  <c r="P11" i="21"/>
  <c r="O11" i="21"/>
  <c r="E13" i="21"/>
  <c r="N12" i="21"/>
  <c r="U12" i="21" s="1"/>
  <c r="U18" i="21"/>
  <c r="U29" i="21"/>
  <c r="R29" i="19"/>
  <c r="R31" i="19"/>
  <c r="AE20" i="23" l="1"/>
  <c r="AE12" i="23" s="1"/>
  <c r="L12" i="21"/>
  <c r="L13" i="21" s="1"/>
  <c r="L14" i="21" s="1"/>
  <c r="L15" i="21" s="1"/>
  <c r="T11" i="23"/>
  <c r="U11" i="23"/>
  <c r="L12" i="23"/>
  <c r="S12" i="23" s="1"/>
  <c r="R12" i="23"/>
  <c r="G13" i="23"/>
  <c r="J13" i="23" s="1"/>
  <c r="H13" i="23"/>
  <c r="U32" i="22"/>
  <c r="U28" i="22"/>
  <c r="AB39" i="22" s="1"/>
  <c r="G13" i="22"/>
  <c r="G13" i="21"/>
  <c r="U32" i="21"/>
  <c r="U28" i="21"/>
  <c r="AB39" i="21" s="1"/>
  <c r="R25" i="19"/>
  <c r="Y11" i="19"/>
  <c r="U12" i="23" l="1"/>
  <c r="T12" i="23"/>
  <c r="R13" i="23"/>
  <c r="L13" i="23"/>
  <c r="S13" i="23" s="1"/>
  <c r="G14" i="23"/>
  <c r="E14" i="22"/>
  <c r="N13" i="22"/>
  <c r="U17" i="22" s="1"/>
  <c r="AB40" i="22" s="1"/>
  <c r="M13" i="22"/>
  <c r="E14" i="21"/>
  <c r="N13" i="21"/>
  <c r="U17" i="21" s="1"/>
  <c r="AB40" i="21" s="1"/>
  <c r="M13" i="21"/>
  <c r="T13" i="23" l="1"/>
  <c r="U13" i="23"/>
  <c r="H14" i="23"/>
  <c r="L14" i="23" s="1"/>
  <c r="AE10" i="23" s="1"/>
  <c r="AE8" i="23" s="1"/>
  <c r="J14" i="23"/>
  <c r="O13" i="22"/>
  <c r="P13" i="22"/>
  <c r="G14" i="22"/>
  <c r="P13" i="21"/>
  <c r="O13" i="21"/>
  <c r="G14" i="21"/>
  <c r="M14" i="21" s="1"/>
  <c r="S14" i="23" l="1"/>
  <c r="N14" i="22"/>
  <c r="E15" i="22"/>
  <c r="M14" i="22"/>
  <c r="O14" i="21"/>
  <c r="P14" i="21"/>
  <c r="E15" i="21"/>
  <c r="N14" i="21"/>
  <c r="U31" i="21" s="1"/>
  <c r="U14" i="23" l="1"/>
  <c r="U15" i="23" s="1"/>
  <c r="T14" i="23"/>
  <c r="T15" i="23" s="1"/>
  <c r="Z10" i="23" s="1"/>
  <c r="G15" i="22"/>
  <c r="M15" i="22"/>
  <c r="P14" i="22"/>
  <c r="O14" i="22"/>
  <c r="U12" i="22"/>
  <c r="U31" i="22"/>
  <c r="G15" i="21"/>
  <c r="M15" i="21"/>
  <c r="AB41" i="21"/>
  <c r="U27" i="21"/>
  <c r="AE22" i="23" l="1"/>
  <c r="AE23" i="23" s="1"/>
  <c r="AE24" i="23" s="1"/>
  <c r="AE25" i="23" s="1"/>
  <c r="P15" i="22"/>
  <c r="O15" i="22"/>
  <c r="AB41" i="22"/>
  <c r="U27" i="22"/>
  <c r="E16" i="22"/>
  <c r="N15" i="22"/>
  <c r="P15" i="21"/>
  <c r="P16" i="21" s="1"/>
  <c r="O15" i="21"/>
  <c r="O16" i="21" s="1"/>
  <c r="U10" i="21" s="1"/>
  <c r="N15" i="21"/>
  <c r="U24" i="21"/>
  <c r="G16" i="22" l="1"/>
  <c r="M16" i="22" s="1"/>
  <c r="AB42" i="21"/>
  <c r="U23" i="21"/>
  <c r="U35" i="21"/>
  <c r="U37" i="21" s="1"/>
  <c r="U39" i="21" s="1"/>
  <c r="U40" i="21" s="1"/>
  <c r="O16" i="22" l="1"/>
  <c r="O17" i="22" s="1"/>
  <c r="U10" i="22" s="1"/>
  <c r="P16" i="22"/>
  <c r="P17" i="22" s="1"/>
  <c r="U35" i="22" s="1"/>
  <c r="U37" i="22" s="1"/>
  <c r="U39" i="22" s="1"/>
  <c r="U40" i="22" s="1"/>
  <c r="N16" i="22"/>
  <c r="U24" i="22"/>
  <c r="AB42" i="22" l="1"/>
  <c r="U23" i="22"/>
  <c r="L3" i="18" l="1"/>
  <c r="M3" i="18" s="1"/>
  <c r="L4" i="18" s="1"/>
  <c r="M4" i="18" s="1"/>
  <c r="L5" i="18" s="1"/>
  <c r="M5" i="18" s="1"/>
  <c r="L6" i="18" s="1"/>
  <c r="M6" i="18" s="1"/>
  <c r="L7" i="18" s="1"/>
  <c r="M7" i="18" s="1"/>
  <c r="L8" i="18" s="1"/>
  <c r="M8" i="18" s="1"/>
  <c r="L9" i="18" s="1"/>
  <c r="M9" i="18" s="1"/>
  <c r="G5" i="18"/>
  <c r="G3" i="18"/>
  <c r="C7" i="18"/>
  <c r="G4" i="18" s="1"/>
  <c r="F17" i="17" l="1"/>
  <c r="F16" i="17"/>
  <c r="P12" i="17" s="1"/>
  <c r="F15" i="17"/>
  <c r="P10" i="17" s="1"/>
  <c r="T8" i="17"/>
  <c r="U8" i="17" s="1"/>
  <c r="T9" i="17" l="1"/>
  <c r="Y8" i="17"/>
  <c r="F18" i="17"/>
  <c r="P11" i="17" s="1"/>
  <c r="W8" i="17"/>
  <c r="U9" i="17" l="1"/>
  <c r="W9" i="17"/>
  <c r="T10" i="17" l="1"/>
  <c r="Y9" i="17"/>
  <c r="U10" i="17" l="1"/>
  <c r="W10" i="17"/>
  <c r="T11" i="17" l="1"/>
  <c r="Y10" i="17"/>
  <c r="U11" i="17" l="1"/>
  <c r="W11" i="17"/>
  <c r="T12" i="17" l="1"/>
  <c r="Y11" i="17"/>
  <c r="U12" i="17" l="1"/>
  <c r="W12" i="17"/>
  <c r="T13" i="17" l="1"/>
  <c r="Y12" i="17"/>
  <c r="W13" i="17" l="1"/>
  <c r="U13" i="17"/>
  <c r="T14" i="17" l="1"/>
  <c r="Y13" i="17"/>
  <c r="W14" i="17" l="1"/>
  <c r="U14" i="17"/>
  <c r="Y14" i="17" l="1"/>
  <c r="T15" i="17"/>
  <c r="W15" i="17" l="1"/>
  <c r="U15" i="17"/>
  <c r="Y15" i="17" s="1"/>
  <c r="AA8" i="17" s="1" a="1"/>
  <c r="AA12" i="17" l="1"/>
  <c r="AA8" i="17"/>
  <c r="AA15" i="17"/>
  <c r="AA11" i="17"/>
  <c r="AA14" i="17"/>
  <c r="AA10" i="17"/>
  <c r="AA13" i="17"/>
  <c r="AA9" i="17"/>
  <c r="AA16" i="17" l="1"/>
  <c r="AB9" i="17" s="1"/>
  <c r="AC8" i="17"/>
  <c r="AC9" i="17" s="1"/>
  <c r="AC10" i="17" s="1"/>
  <c r="AC11" i="17" s="1"/>
  <c r="AC12" i="17" s="1"/>
  <c r="AC13" i="17" s="1"/>
  <c r="AC14" i="17" s="1"/>
  <c r="AC15" i="17" s="1"/>
  <c r="AB15" i="17" l="1"/>
  <c r="AB13" i="17"/>
  <c r="AB11" i="17"/>
  <c r="AB12" i="17"/>
  <c r="AB8" i="17"/>
  <c r="AB14" i="17"/>
  <c r="AB10" i="17"/>
  <c r="AB16" i="17" l="1"/>
  <c r="AD8" i="17"/>
  <c r="AD9" i="17" s="1"/>
  <c r="AD10" i="17" s="1"/>
  <c r="AD11" i="17" s="1"/>
  <c r="AD12" i="17" s="1"/>
  <c r="AD13" i="17" s="1"/>
  <c r="AD14" i="17" s="1"/>
  <c r="AD15" i="17" s="1"/>
  <c r="AD7" i="16" l="1"/>
  <c r="X7" i="16"/>
  <c r="T7" i="16"/>
  <c r="U7" i="16" s="1"/>
  <c r="I10" i="16"/>
  <c r="I11" i="16" s="1"/>
  <c r="O8" i="16" s="1"/>
  <c r="I9" i="16"/>
  <c r="O9" i="16" s="1"/>
  <c r="I8" i="16"/>
  <c r="O7" i="16" s="1"/>
  <c r="AH7" i="16" l="1"/>
  <c r="Z7" i="16"/>
  <c r="T8" i="16"/>
  <c r="AF7" i="16"/>
  <c r="S39" i="15"/>
  <c r="Z32" i="15"/>
  <c r="S28" i="15"/>
  <c r="S25" i="15" s="1"/>
  <c r="S26" i="15"/>
  <c r="S40" i="15" s="1"/>
  <c r="Z33" i="15" s="1"/>
  <c r="S23" i="15"/>
  <c r="S22" i="15"/>
  <c r="S43" i="15" s="1"/>
  <c r="Z36" i="15" s="1"/>
  <c r="I18" i="15"/>
  <c r="J17" i="15" s="1"/>
  <c r="S17" i="15"/>
  <c r="N17" i="15"/>
  <c r="M17" i="15"/>
  <c r="S16" i="15"/>
  <c r="S41" i="15" s="1"/>
  <c r="Z34" i="15" s="1"/>
  <c r="N16" i="15"/>
  <c r="M16" i="15"/>
  <c r="N15" i="15"/>
  <c r="M15" i="15"/>
  <c r="J15" i="15"/>
  <c r="S14" i="15"/>
  <c r="N14" i="15"/>
  <c r="M14" i="15"/>
  <c r="N13" i="15"/>
  <c r="M13" i="15"/>
  <c r="N12" i="15"/>
  <c r="M12" i="15"/>
  <c r="N11" i="15"/>
  <c r="M11" i="15"/>
  <c r="K11" i="15"/>
  <c r="K12" i="15" s="1"/>
  <c r="K13" i="15" s="1"/>
  <c r="K14" i="15" s="1"/>
  <c r="K15" i="15" s="1"/>
  <c r="K16" i="15" s="1"/>
  <c r="K17" i="15" s="1"/>
  <c r="S8" i="15"/>
  <c r="S27" i="15" s="1"/>
  <c r="S29" i="15" s="1"/>
  <c r="J13" i="15" l="1"/>
  <c r="J16" i="15"/>
  <c r="S21" i="15"/>
  <c r="M18" i="15"/>
  <c r="S12" i="15" s="1"/>
  <c r="N18" i="15"/>
  <c r="S31" i="15" s="1"/>
  <c r="S33" i="15" s="1"/>
  <c r="S35" i="15" s="1"/>
  <c r="S36" i="15" s="1"/>
  <c r="S42" i="15"/>
  <c r="Z35" i="15" s="1"/>
  <c r="X8" i="16"/>
  <c r="U8" i="16"/>
  <c r="AD8" i="16"/>
  <c r="J11" i="15"/>
  <c r="J14" i="15"/>
  <c r="J12" i="15"/>
  <c r="Z8" i="16" l="1"/>
  <c r="AF8" i="16"/>
  <c r="AH8" i="16" s="1"/>
  <c r="T9" i="16"/>
  <c r="J18" i="15"/>
  <c r="L11" i="15"/>
  <c r="L12" i="15" s="1"/>
  <c r="L13" i="15" s="1"/>
  <c r="L14" i="15" s="1"/>
  <c r="L15" i="15" s="1"/>
  <c r="L16" i="15" s="1"/>
  <c r="L17" i="15" s="1"/>
  <c r="U9" i="16" l="1"/>
  <c r="AD9" i="16"/>
  <c r="X9" i="16"/>
  <c r="Q17" i="14"/>
  <c r="Q16" i="14"/>
  <c r="Q15" i="14"/>
  <c r="Q18" i="14"/>
  <c r="Q14" i="14"/>
  <c r="O13" i="14"/>
  <c r="O16" i="14" s="1"/>
  <c r="P5" i="14"/>
  <c r="P6" i="14" s="1"/>
  <c r="P7" i="14" s="1"/>
  <c r="P8" i="14" s="1"/>
  <c r="P9" i="14" s="1"/>
  <c r="P10" i="14" s="1"/>
  <c r="P11" i="14" s="1"/>
  <c r="P12" i="14" s="1"/>
  <c r="M17" i="14"/>
  <c r="M16" i="14"/>
  <c r="M15" i="14"/>
  <c r="M14" i="14"/>
  <c r="M18" i="14"/>
  <c r="K13" i="14"/>
  <c r="K16" i="14" s="1"/>
  <c r="L5" i="14"/>
  <c r="L6" i="14" s="1"/>
  <c r="L7" i="14" s="1"/>
  <c r="L8" i="14" s="1"/>
  <c r="L9" i="14" s="1"/>
  <c r="L10" i="14" s="1"/>
  <c r="L11" i="14" s="1"/>
  <c r="L12" i="14" s="1"/>
  <c r="I18" i="14"/>
  <c r="I17" i="14"/>
  <c r="I16" i="14"/>
  <c r="I15" i="14"/>
  <c r="I14" i="14"/>
  <c r="G13" i="14"/>
  <c r="G16" i="14" s="1"/>
  <c r="H5" i="14"/>
  <c r="H6" i="14" s="1"/>
  <c r="H7" i="14" s="1"/>
  <c r="H8" i="14" s="1"/>
  <c r="H9" i="14" s="1"/>
  <c r="H10" i="14" s="1"/>
  <c r="H11" i="14" s="1"/>
  <c r="H12" i="14" s="1"/>
  <c r="E18" i="14"/>
  <c r="E17" i="14"/>
  <c r="E16" i="14"/>
  <c r="E15" i="14"/>
  <c r="E14" i="14"/>
  <c r="D5" i="14"/>
  <c r="D6" i="14" s="1"/>
  <c r="D7" i="14" s="1"/>
  <c r="D8" i="14" s="1"/>
  <c r="D9" i="14" s="1"/>
  <c r="D10" i="14" s="1"/>
  <c r="D11" i="14" s="1"/>
  <c r="D12" i="14" s="1"/>
  <c r="C13" i="14"/>
  <c r="C16" i="14" s="1"/>
  <c r="T10" i="16" l="1"/>
  <c r="AF9" i="16"/>
  <c r="AH9" i="16" s="1"/>
  <c r="Z9" i="16"/>
  <c r="O15" i="14"/>
  <c r="O17" i="14" s="1"/>
  <c r="C15" i="14"/>
  <c r="C17" i="14" s="1"/>
  <c r="K15" i="14"/>
  <c r="K17" i="14" s="1"/>
  <c r="G15" i="14"/>
  <c r="G17" i="14" s="1"/>
  <c r="U10" i="16" l="1"/>
  <c r="X10" i="16"/>
  <c r="AD10" i="16"/>
  <c r="AH10" i="16" l="1"/>
  <c r="T11" i="16"/>
  <c r="Z10" i="16"/>
  <c r="AF10" i="16"/>
  <c r="E9" i="11"/>
  <c r="F11" i="13"/>
  <c r="U11" i="16" l="1"/>
  <c r="AD11" i="16"/>
  <c r="X11" i="16"/>
  <c r="F10" i="13"/>
  <c r="G10" i="13"/>
  <c r="G11" i="13"/>
  <c r="K11" i="13" s="1"/>
  <c r="F12" i="13"/>
  <c r="G12" i="13"/>
  <c r="F13" i="13"/>
  <c r="G13" i="13"/>
  <c r="F14" i="13"/>
  <c r="G14" i="13"/>
  <c r="F15" i="13"/>
  <c r="G15" i="13"/>
  <c r="F16" i="13"/>
  <c r="G16" i="13"/>
  <c r="F17" i="13"/>
  <c r="G17" i="13"/>
  <c r="F18" i="13"/>
  <c r="G18" i="13"/>
  <c r="F19" i="13"/>
  <c r="G19" i="13"/>
  <c r="G9" i="13"/>
  <c r="I9" i="13" s="1"/>
  <c r="I10" i="13" s="1"/>
  <c r="I11" i="13" s="1"/>
  <c r="F9" i="13"/>
  <c r="T12" i="16" l="1"/>
  <c r="AF11" i="16"/>
  <c r="AH11" i="16" s="1"/>
  <c r="Z11" i="16"/>
  <c r="K9" i="13"/>
  <c r="L9" i="13"/>
  <c r="L11" i="13"/>
  <c r="K10" i="13"/>
  <c r="L10" i="13"/>
  <c r="Q22" i="13"/>
  <c r="Q38" i="13" s="1"/>
  <c r="K18" i="13"/>
  <c r="L18" i="13"/>
  <c r="Q21" i="13"/>
  <c r="Q42" i="13" s="1"/>
  <c r="K19" i="13"/>
  <c r="L19" i="13"/>
  <c r="L17" i="13"/>
  <c r="Q27" i="13"/>
  <c r="Q41" i="13" s="1"/>
  <c r="K17" i="13"/>
  <c r="Q16" i="13"/>
  <c r="L15" i="13"/>
  <c r="K15" i="13"/>
  <c r="K13" i="13"/>
  <c r="L13" i="13"/>
  <c r="L16" i="13"/>
  <c r="K16" i="13"/>
  <c r="Q13" i="13"/>
  <c r="Q40" i="13" s="1"/>
  <c r="Q25" i="13"/>
  <c r="K14" i="13"/>
  <c r="L14" i="13"/>
  <c r="K12" i="13"/>
  <c r="L12" i="13"/>
  <c r="I12" i="13"/>
  <c r="I13" i="13" s="1"/>
  <c r="I14" i="13" s="1"/>
  <c r="I15" i="13" s="1"/>
  <c r="I16" i="13" s="1"/>
  <c r="I17" i="13" s="1"/>
  <c r="I18" i="13" s="1"/>
  <c r="I19" i="13" s="1"/>
  <c r="G20" i="13"/>
  <c r="H15" i="13" s="1"/>
  <c r="H7" i="11"/>
  <c r="E7" i="11"/>
  <c r="G44" i="2"/>
  <c r="G39" i="2"/>
  <c r="G32" i="2"/>
  <c r="G31" i="2"/>
  <c r="G29" i="2"/>
  <c r="G27" i="2"/>
  <c r="G26" i="2"/>
  <c r="M9" i="2" s="1"/>
  <c r="G23" i="2"/>
  <c r="G22" i="2"/>
  <c r="G21" i="2" s="1"/>
  <c r="G17" i="2"/>
  <c r="M10" i="2" s="1"/>
  <c r="G15" i="2"/>
  <c r="G13" i="2"/>
  <c r="G34" i="2" s="1"/>
  <c r="G35" i="2" s="1"/>
  <c r="M12" i="2"/>
  <c r="G9" i="2"/>
  <c r="Q16" i="9"/>
  <c r="G16" i="9"/>
  <c r="Q12" i="9"/>
  <c r="G12" i="9"/>
  <c r="Q16" i="8"/>
  <c r="G16" i="8"/>
  <c r="Q12" i="8"/>
  <c r="G12" i="8"/>
  <c r="M28" i="7"/>
  <c r="M27" i="7"/>
  <c r="M26" i="7"/>
  <c r="M25" i="7"/>
  <c r="M24" i="7"/>
  <c r="M18" i="7"/>
  <c r="M13" i="7"/>
  <c r="I5" i="5"/>
  <c r="F5" i="5"/>
  <c r="C5" i="5"/>
  <c r="I5" i="4"/>
  <c r="F5" i="4"/>
  <c r="C5" i="4"/>
  <c r="G37" i="1"/>
  <c r="G18" i="9" l="1"/>
  <c r="Q18" i="9"/>
  <c r="G25" i="2"/>
  <c r="H10" i="13"/>
  <c r="U12" i="16"/>
  <c r="X12" i="16"/>
  <c r="AD12" i="16"/>
  <c r="Q24" i="13"/>
  <c r="Q39" i="13"/>
  <c r="L20" i="13"/>
  <c r="H12" i="13"/>
  <c r="Q20" i="13"/>
  <c r="K20" i="13"/>
  <c r="Q7" i="13"/>
  <c r="H13" i="13"/>
  <c r="H17" i="13"/>
  <c r="H16" i="13"/>
  <c r="H19" i="13"/>
  <c r="H18" i="13"/>
  <c r="H9" i="13"/>
  <c r="H11" i="13"/>
  <c r="H14" i="13"/>
  <c r="M8" i="2"/>
  <c r="M11" i="2"/>
  <c r="T13" i="16" l="1"/>
  <c r="Z12" i="16"/>
  <c r="AF12" i="16"/>
  <c r="AH12" i="16" s="1"/>
  <c r="Q26" i="13"/>
  <c r="Q28" i="13" s="1"/>
  <c r="Q14" i="13"/>
  <c r="Q11" i="13"/>
  <c r="Q30" i="13" s="1"/>
  <c r="Q32" i="13" s="1"/>
  <c r="Q34" i="13" s="1"/>
  <c r="Q35" i="13" s="1"/>
  <c r="J9" i="13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H20" i="13"/>
  <c r="G30" i="1"/>
  <c r="G27" i="1"/>
  <c r="G29" i="1" s="1"/>
  <c r="G25" i="1"/>
  <c r="G50" i="1" s="1"/>
  <c r="G24" i="1"/>
  <c r="G48" i="1" s="1"/>
  <c r="G21" i="1"/>
  <c r="G47" i="1" s="1"/>
  <c r="G20" i="1"/>
  <c r="G51" i="1" s="1"/>
  <c r="G15" i="1"/>
  <c r="S4" i="3" a="1"/>
  <c r="S6" i="3" s="1"/>
  <c r="O4" i="3" a="1"/>
  <c r="O6" i="3" s="1"/>
  <c r="K4" i="3" a="1"/>
  <c r="K4" i="3" s="1"/>
  <c r="L8" i="3" s="1"/>
  <c r="G4" i="3" a="1"/>
  <c r="G5" i="3" s="1"/>
  <c r="C4" i="3" a="1"/>
  <c r="C4" i="3" s="1"/>
  <c r="D7" i="3" s="1"/>
  <c r="G13" i="1"/>
  <c r="G49" i="1" s="1"/>
  <c r="G11" i="1"/>
  <c r="G32" i="1" l="1"/>
  <c r="G33" i="1" s="1"/>
  <c r="U13" i="16"/>
  <c r="AD13" i="16"/>
  <c r="X13" i="16"/>
  <c r="G23" i="1"/>
  <c r="G19" i="1"/>
  <c r="S4" i="3"/>
  <c r="S5" i="3"/>
  <c r="O4" i="3"/>
  <c r="O5" i="3"/>
  <c r="K6" i="3"/>
  <c r="K5" i="3"/>
  <c r="G4" i="3"/>
  <c r="H7" i="3" s="1"/>
  <c r="C5" i="3"/>
  <c r="D8" i="3" s="1"/>
  <c r="G7" i="1"/>
  <c r="L9" i="3" l="1"/>
  <c r="P8" i="3"/>
  <c r="AF13" i="16"/>
  <c r="AI7" i="16" s="1" a="1"/>
  <c r="Z13" i="16"/>
  <c r="AH13" i="16" l="1"/>
  <c r="AI7" i="16"/>
  <c r="AI9" i="16"/>
  <c r="AI11" i="16"/>
  <c r="AI10" i="16"/>
  <c r="AI12" i="16"/>
  <c r="AI8" i="16"/>
  <c r="AI13" i="16"/>
  <c r="AI14" i="16" l="1"/>
  <c r="AJ10" i="16" s="1"/>
  <c r="AK7" i="16"/>
  <c r="AK8" i="16" s="1"/>
  <c r="AK9" i="16" s="1"/>
  <c r="AK10" i="16" s="1"/>
  <c r="AK11" i="16" s="1"/>
  <c r="AK12" i="16" s="1"/>
  <c r="AK13" i="16" s="1"/>
  <c r="AJ9" i="16" l="1"/>
  <c r="AJ11" i="16"/>
  <c r="AJ12" i="16"/>
  <c r="AJ13" i="16"/>
  <c r="AJ7" i="16"/>
  <c r="AJ8" i="16"/>
  <c r="AL7" i="16" l="1"/>
  <c r="AL8" i="16" s="1"/>
  <c r="AL9" i="16" s="1"/>
  <c r="AL10" i="16" s="1"/>
  <c r="AL11" i="16" s="1"/>
  <c r="AL12" i="16" s="1"/>
  <c r="AL13" i="16" s="1"/>
  <c r="AJ14" i="16"/>
</calcChain>
</file>

<file path=xl/sharedStrings.xml><?xml version="1.0" encoding="utf-8"?>
<sst xmlns="http://schemas.openxmlformats.org/spreadsheetml/2006/main" count="1418" uniqueCount="502">
  <si>
    <t>X =</t>
  </si>
  <si>
    <t>Variável quantitativa contínua</t>
  </si>
  <si>
    <r>
      <t xml:space="preserve">"Temperatura da sala, às 12h00, em </t>
    </r>
    <r>
      <rPr>
        <b/>
        <i/>
        <vertAlign val="superscript"/>
        <sz val="12"/>
        <color theme="1"/>
        <rFont val="Arial"/>
        <family val="2"/>
      </rPr>
      <t>o</t>
    </r>
    <r>
      <rPr>
        <b/>
        <i/>
        <sz val="12"/>
        <color theme="1"/>
        <rFont val="Arial"/>
        <family val="2"/>
      </rPr>
      <t>C"</t>
    </r>
  </si>
  <si>
    <t>Dados quantitativos (contínuos) não agrupados</t>
  </si>
  <si>
    <t>Amostra</t>
  </si>
  <si>
    <t>n =</t>
  </si>
  <si>
    <t>CONTAR()</t>
  </si>
  <si>
    <t>Dimensão amostral</t>
  </si>
  <si>
    <t>Medidas de lolcalização</t>
  </si>
  <si>
    <t>Média amostral</t>
  </si>
  <si>
    <t>MÉDIA()</t>
  </si>
  <si>
    <t>xm =</t>
  </si>
  <si>
    <t>Mediana</t>
  </si>
  <si>
    <t>me =</t>
  </si>
  <si>
    <t>MED()</t>
  </si>
  <si>
    <t>Moda</t>
  </si>
  <si>
    <t>mo =</t>
  </si>
  <si>
    <t>MODO.MÚLT()</t>
  </si>
  <si>
    <t>Amostra A</t>
  </si>
  <si>
    <t>Moda(s)</t>
  </si>
  <si>
    <t>Mo =</t>
  </si>
  <si>
    <t>Amostra B</t>
  </si>
  <si>
    <r>
      <t>Mo</t>
    </r>
    <r>
      <rPr>
        <b/>
        <vertAlign val="subscript"/>
        <sz val="12"/>
        <color theme="1"/>
        <rFont val="Arial"/>
        <family val="2"/>
      </rPr>
      <t>1</t>
    </r>
    <r>
      <rPr>
        <b/>
        <sz val="12"/>
        <color theme="1"/>
        <rFont val="Arial"/>
        <family val="2"/>
      </rPr>
      <t xml:space="preserve"> =</t>
    </r>
  </si>
  <si>
    <r>
      <t>Mo</t>
    </r>
    <r>
      <rPr>
        <b/>
        <vertAlign val="sub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 xml:space="preserve"> =</t>
    </r>
  </si>
  <si>
    <t>Amostra C</t>
  </si>
  <si>
    <t>Amostra D</t>
  </si>
  <si>
    <t>Mo</t>
  </si>
  <si>
    <t>não definida</t>
  </si>
  <si>
    <t>Medidas de dispersão</t>
  </si>
  <si>
    <t>Amplitude global</t>
  </si>
  <si>
    <r>
      <t>A</t>
    </r>
    <r>
      <rPr>
        <b/>
        <vertAlign val="subscript"/>
        <sz val="12"/>
        <color theme="1"/>
        <rFont val="Arial"/>
        <family val="2"/>
      </rPr>
      <t>G</t>
    </r>
    <r>
      <rPr>
        <b/>
        <sz val="12"/>
        <color theme="1"/>
        <rFont val="Arial"/>
        <family val="2"/>
      </rPr>
      <t xml:space="preserve"> =</t>
    </r>
  </si>
  <si>
    <r>
      <t>x</t>
    </r>
    <r>
      <rPr>
        <b/>
        <vertAlign val="subscript"/>
        <sz val="12"/>
        <color theme="1"/>
        <rFont val="Arial"/>
        <family val="2"/>
      </rPr>
      <t>máx</t>
    </r>
    <r>
      <rPr>
        <b/>
        <sz val="12"/>
        <color theme="1"/>
        <rFont val="Arial"/>
        <family val="2"/>
      </rPr>
      <t xml:space="preserve"> =</t>
    </r>
  </si>
  <si>
    <r>
      <t>x</t>
    </r>
    <r>
      <rPr>
        <b/>
        <vertAlign val="subscript"/>
        <sz val="12"/>
        <color theme="1"/>
        <rFont val="Arial"/>
        <family val="2"/>
      </rPr>
      <t>mín</t>
    </r>
    <r>
      <rPr>
        <b/>
        <sz val="12"/>
        <color theme="1"/>
        <rFont val="Arial"/>
        <family val="2"/>
      </rPr>
      <t xml:space="preserve"> =</t>
    </r>
  </si>
  <si>
    <t>MÁXIMO()</t>
  </si>
  <si>
    <t>MÍNIMO()</t>
  </si>
  <si>
    <r>
      <t>A</t>
    </r>
    <r>
      <rPr>
        <b/>
        <vertAlign val="subscript"/>
        <sz val="12"/>
        <color rgb="FF0070C0"/>
        <rFont val="Arial"/>
        <family val="2"/>
      </rPr>
      <t>G</t>
    </r>
    <r>
      <rPr>
        <b/>
        <sz val="12"/>
        <color rgb="FF0070C0"/>
        <rFont val="Arial"/>
        <family val="2"/>
      </rPr>
      <t xml:space="preserve"> = x</t>
    </r>
    <r>
      <rPr>
        <b/>
        <vertAlign val="subscript"/>
        <sz val="12"/>
        <color rgb="FF0070C0"/>
        <rFont val="Arial"/>
        <family val="2"/>
      </rPr>
      <t>máx</t>
    </r>
    <r>
      <rPr>
        <b/>
        <sz val="12"/>
        <color rgb="FF0070C0"/>
        <rFont val="Arial"/>
        <family val="2"/>
      </rPr>
      <t xml:space="preserve"> - x</t>
    </r>
    <r>
      <rPr>
        <b/>
        <vertAlign val="subscript"/>
        <sz val="12"/>
        <color rgb="FF0070C0"/>
        <rFont val="Arial"/>
        <family val="2"/>
      </rPr>
      <t>mín</t>
    </r>
  </si>
  <si>
    <t>Operação</t>
  </si>
  <si>
    <t>Adição</t>
  </si>
  <si>
    <t>Subtração</t>
  </si>
  <si>
    <t>Multiplicação</t>
  </si>
  <si>
    <t>Divisão</t>
  </si>
  <si>
    <t>+</t>
  </si>
  <si>
    <t>-</t>
  </si>
  <si>
    <t>*</t>
  </si>
  <si>
    <t xml:space="preserve"> /</t>
  </si>
  <si>
    <t>^</t>
  </si>
  <si>
    <t>Em Excel</t>
  </si>
  <si>
    <t>Potenciação</t>
  </si>
  <si>
    <t>C.A.    Máximo</t>
  </si>
  <si>
    <t>C.A.     Mínimo</t>
  </si>
  <si>
    <t>Amplitude interquartílica</t>
  </si>
  <si>
    <r>
      <t>A</t>
    </r>
    <r>
      <rPr>
        <b/>
        <vertAlign val="subscript"/>
        <sz val="12"/>
        <color theme="1"/>
        <rFont val="Arial"/>
        <family val="2"/>
      </rPr>
      <t>IQ</t>
    </r>
    <r>
      <rPr>
        <b/>
        <sz val="12"/>
        <color theme="1"/>
        <rFont val="Arial"/>
        <family val="2"/>
      </rPr>
      <t xml:space="preserve"> =</t>
    </r>
  </si>
  <si>
    <r>
      <t>A</t>
    </r>
    <r>
      <rPr>
        <b/>
        <vertAlign val="subscript"/>
        <sz val="12"/>
        <color rgb="FF0070C0"/>
        <rFont val="Arial"/>
        <family val="2"/>
      </rPr>
      <t>IQ</t>
    </r>
    <r>
      <rPr>
        <b/>
        <sz val="12"/>
        <color rgb="FF0070C0"/>
        <rFont val="Arial"/>
        <family val="2"/>
      </rPr>
      <t xml:space="preserve"> = Q</t>
    </r>
    <r>
      <rPr>
        <b/>
        <vertAlign val="subscript"/>
        <sz val="12"/>
        <color rgb="FF0070C0"/>
        <rFont val="Arial"/>
        <family val="2"/>
      </rPr>
      <t>3</t>
    </r>
    <r>
      <rPr>
        <b/>
        <sz val="12"/>
        <color rgb="FF0070C0"/>
        <rFont val="Arial"/>
        <family val="2"/>
      </rPr>
      <t xml:space="preserve"> - Q</t>
    </r>
    <r>
      <rPr>
        <b/>
        <vertAlign val="subscript"/>
        <sz val="12"/>
        <color rgb="FF0070C0"/>
        <rFont val="Arial"/>
        <family val="2"/>
      </rPr>
      <t>1</t>
    </r>
  </si>
  <si>
    <r>
      <t>Q</t>
    </r>
    <r>
      <rPr>
        <b/>
        <vertAlign val="subscript"/>
        <sz val="12"/>
        <color theme="1"/>
        <rFont val="Arial"/>
        <family val="2"/>
      </rPr>
      <t>1</t>
    </r>
    <r>
      <rPr>
        <b/>
        <sz val="12"/>
        <color theme="1"/>
        <rFont val="Arial"/>
        <family val="2"/>
      </rPr>
      <t xml:space="preserve"> =</t>
    </r>
  </si>
  <si>
    <r>
      <t>Q</t>
    </r>
    <r>
      <rPr>
        <b/>
        <vertAlign val="sub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 xml:space="preserve"> =</t>
    </r>
  </si>
  <si>
    <t>QUARTIL.INC(…;1)</t>
  </si>
  <si>
    <t>QUARTIL.INC(…;3)</t>
  </si>
  <si>
    <r>
      <t>C.A.    1</t>
    </r>
    <r>
      <rPr>
        <b/>
        <i/>
        <vertAlign val="superscript"/>
        <sz val="12"/>
        <color theme="1"/>
        <rFont val="Arial"/>
        <family val="2"/>
      </rPr>
      <t>o</t>
    </r>
    <r>
      <rPr>
        <b/>
        <i/>
        <sz val="12"/>
        <color theme="1"/>
        <rFont val="Arial"/>
        <family val="2"/>
      </rPr>
      <t xml:space="preserve"> Quartil</t>
    </r>
  </si>
  <si>
    <r>
      <t>C.A.     3</t>
    </r>
    <r>
      <rPr>
        <b/>
        <i/>
        <vertAlign val="superscript"/>
        <sz val="12"/>
        <color theme="1"/>
        <rFont val="Arial"/>
        <family val="2"/>
      </rPr>
      <t>o</t>
    </r>
    <r>
      <rPr>
        <b/>
        <i/>
        <sz val="12"/>
        <color theme="1"/>
        <rFont val="Arial"/>
        <family val="2"/>
      </rPr>
      <t xml:space="preserve"> Quartil</t>
    </r>
  </si>
  <si>
    <t>Desvio padrão</t>
  </si>
  <si>
    <t>Variância</t>
  </si>
  <si>
    <r>
      <t>s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 xml:space="preserve"> =</t>
    </r>
  </si>
  <si>
    <t>VAR.S() ou VAR.A()</t>
  </si>
  <si>
    <t>s =</t>
  </si>
  <si>
    <r>
      <t xml:space="preserve">s = </t>
    </r>
    <r>
      <rPr>
        <b/>
        <sz val="12"/>
        <color rgb="FF0070C0"/>
        <rFont val="Calibri"/>
        <family val="2"/>
      </rPr>
      <t>√</t>
    </r>
    <r>
      <rPr>
        <b/>
        <i/>
        <sz val="12"/>
        <color rgb="FF0070C0"/>
        <rFont val="Arial"/>
        <family val="2"/>
      </rPr>
      <t>s</t>
    </r>
    <r>
      <rPr>
        <b/>
        <i/>
        <vertAlign val="superscript"/>
        <sz val="12"/>
        <color rgb="FF0070C0"/>
        <rFont val="Arial"/>
        <family val="2"/>
      </rPr>
      <t>2</t>
    </r>
  </si>
  <si>
    <t>RAIZQ()</t>
  </si>
  <si>
    <t>DESVPAD.S() ou DESVPAD.A()</t>
  </si>
  <si>
    <t>Coeficiente de variação</t>
  </si>
  <si>
    <t>cv =</t>
  </si>
  <si>
    <t>cv = s / xm</t>
  </si>
  <si>
    <t xml:space="preserve"> =</t>
  </si>
  <si>
    <t>%</t>
  </si>
  <si>
    <t>ícon</t>
  </si>
  <si>
    <t>Medidas de assimetria</t>
  </si>
  <si>
    <t>Coeficiente de assimetria</t>
  </si>
  <si>
    <r>
      <t>g</t>
    </r>
    <r>
      <rPr>
        <b/>
        <vertAlign val="subscript"/>
        <sz val="12"/>
        <color theme="1"/>
        <rFont val="Arial"/>
        <family val="2"/>
      </rPr>
      <t>1</t>
    </r>
    <r>
      <rPr>
        <b/>
        <sz val="12"/>
        <color theme="1"/>
        <rFont val="Arial"/>
        <family val="2"/>
      </rPr>
      <t xml:space="preserve"> =</t>
    </r>
  </si>
  <si>
    <t>DISTORÇÃO()</t>
  </si>
  <si>
    <t>DISTORÇÃO() ou DISTORÇÃO.S() ou DISTORÇÃO.A()</t>
  </si>
  <si>
    <t>Medidas de curtose</t>
  </si>
  <si>
    <t>Coeficiente de curtose</t>
  </si>
  <si>
    <r>
      <t>g</t>
    </r>
    <r>
      <rPr>
        <b/>
        <vertAlign val="sub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 xml:space="preserve"> =</t>
    </r>
  </si>
  <si>
    <t>CURT()</t>
  </si>
  <si>
    <t xml:space="preserve"> = 0</t>
  </si>
  <si>
    <t>&gt; 0</t>
  </si>
  <si>
    <t>&lt; 0</t>
  </si>
  <si>
    <t>simétrica</t>
  </si>
  <si>
    <t>com</t>
  </si>
  <si>
    <t>assimetria</t>
  </si>
  <si>
    <t>positiva</t>
  </si>
  <si>
    <t>negativa</t>
  </si>
  <si>
    <t>(cauda à</t>
  </si>
  <si>
    <t>direita)</t>
  </si>
  <si>
    <t>esquerda)</t>
  </si>
  <si>
    <t>Amostra com assimetria negativa (cauda à esquerda)</t>
  </si>
  <si>
    <t>≈ 0</t>
  </si>
  <si>
    <t>platicúrtica</t>
  </si>
  <si>
    <t>mesocúrtica</t>
  </si>
  <si>
    <t>leptocúrtica</t>
  </si>
  <si>
    <t>aproximadamente</t>
  </si>
  <si>
    <t>Amostra platicúrtica</t>
  </si>
  <si>
    <t>Diagrama de caixa de bigodes</t>
  </si>
  <si>
    <r>
      <t>x</t>
    </r>
    <r>
      <rPr>
        <vertAlign val="subscript"/>
        <sz val="12"/>
        <color theme="1"/>
        <rFont val="Arial"/>
        <family val="2"/>
      </rPr>
      <t>mín</t>
    </r>
    <r>
      <rPr>
        <sz val="12"/>
        <color theme="1"/>
        <rFont val="Arial"/>
        <family val="2"/>
      </rPr>
      <t xml:space="preserve"> =</t>
    </r>
  </si>
  <si>
    <r>
      <t>Q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=</t>
    </r>
  </si>
  <si>
    <r>
      <t>Q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 =</t>
    </r>
  </si>
  <si>
    <r>
      <t>x</t>
    </r>
    <r>
      <rPr>
        <vertAlign val="subscript"/>
        <sz val="12"/>
        <color theme="1"/>
        <rFont val="Arial"/>
        <family val="2"/>
      </rPr>
      <t>máx</t>
    </r>
    <r>
      <rPr>
        <sz val="12"/>
        <color theme="1"/>
        <rFont val="Arial"/>
        <family val="2"/>
      </rPr>
      <t xml:space="preserve"> =</t>
    </r>
  </si>
  <si>
    <t>DISTORÇÂO()</t>
  </si>
  <si>
    <t>(curtose</t>
  </si>
  <si>
    <t>baixa)</t>
  </si>
  <si>
    <t>média)</t>
  </si>
  <si>
    <t>elevada)</t>
  </si>
  <si>
    <t>"Concentração de lípidos no leite, em g/L"</t>
  </si>
  <si>
    <t>Etc…</t>
  </si>
  <si>
    <t>Amostra aproximadamente simétrica</t>
  </si>
  <si>
    <t>Amostra ligeiramente leptocúrtica</t>
  </si>
  <si>
    <t>(curtose ligeiramente elevada)</t>
  </si>
  <si>
    <t>NOTA: Este exercício não foi resolvido em aula. Destina-se à resolução individual em casa, após indicações.</t>
  </si>
  <si>
    <t>"Classificação de um Aluno na disciplina de Matemática."</t>
  </si>
  <si>
    <t>"Classificação de um Aluno na disciplina de Português</t>
  </si>
  <si>
    <t>Variável quantitativa contínua.</t>
  </si>
  <si>
    <t>Dados quantitativos (contínuos) não agrupados.</t>
  </si>
  <si>
    <t>Class.</t>
  </si>
  <si>
    <t>Medida de localização</t>
  </si>
  <si>
    <t>Média</t>
  </si>
  <si>
    <t>Medida de dispersão</t>
  </si>
  <si>
    <t>DESVPAD.S()</t>
  </si>
  <si>
    <t>----</t>
  </si>
  <si>
    <t>Conclusão:</t>
  </si>
  <si>
    <r>
      <t xml:space="preserve">Em localização, a classificação em Português é superior à classificação em Matemática </t>
    </r>
    <r>
      <rPr>
        <i/>
        <sz val="10"/>
        <color theme="1"/>
        <rFont val="Arial"/>
        <family val="2"/>
      </rPr>
      <t>(médias)</t>
    </r>
    <r>
      <rPr>
        <b/>
        <i/>
        <sz val="10"/>
        <color theme="1"/>
        <rFont val="Arial"/>
        <family val="2"/>
      </rPr>
      <t>.</t>
    </r>
  </si>
  <si>
    <r>
      <t xml:space="preserve">Em dispersão, a classificação em Português é inferior à classificação em Matemática </t>
    </r>
    <r>
      <rPr>
        <i/>
        <sz val="10"/>
        <color theme="1"/>
        <rFont val="Arial"/>
        <family val="2"/>
      </rPr>
      <t>(desvios padrão)</t>
    </r>
    <r>
      <rPr>
        <b/>
        <i/>
        <sz val="10"/>
        <color theme="1"/>
        <rFont val="Arial"/>
        <family val="2"/>
      </rPr>
      <t>.</t>
    </r>
  </si>
  <si>
    <t>"Altura de um cidadão com idade entre 8 e 14 anos."</t>
  </si>
  <si>
    <t>"Altura de um cidadão com idade entre 35 e 50 anos."</t>
  </si>
  <si>
    <t xml:space="preserve">           Altura</t>
  </si>
  <si>
    <r>
      <t xml:space="preserve">Em localização, a altura entre 35 e 50 anos é superior à altura entre 8 e 14 anos </t>
    </r>
    <r>
      <rPr>
        <i/>
        <sz val="10"/>
        <color theme="1"/>
        <rFont val="Arial"/>
        <family val="2"/>
      </rPr>
      <t>(médias)</t>
    </r>
    <r>
      <rPr>
        <b/>
        <i/>
        <sz val="10"/>
        <color theme="1"/>
        <rFont val="Arial"/>
        <family val="2"/>
      </rPr>
      <t>.</t>
    </r>
  </si>
  <si>
    <r>
      <t xml:space="preserve">Em dispersão a altura entre 8 e 14 anos é superior à altura entre 35 e 40 anos </t>
    </r>
    <r>
      <rPr>
        <i/>
        <sz val="10"/>
        <color theme="1"/>
        <rFont val="Arial"/>
        <family val="2"/>
      </rPr>
      <t>(coeficientes de variação).</t>
    </r>
  </si>
  <si>
    <t>A melhor medida de localização</t>
  </si>
  <si>
    <t>é a média, porque é a única que é</t>
  </si>
  <si>
    <t>sensível a todos os valores amostrais,</t>
  </si>
  <si>
    <t>sempre.</t>
  </si>
  <si>
    <r>
      <t>"N.</t>
    </r>
    <r>
      <rPr>
        <b/>
        <i/>
        <vertAlign val="superscript"/>
        <sz val="10"/>
        <color theme="1"/>
        <rFont val="Arial"/>
        <family val="2"/>
      </rPr>
      <t>o</t>
    </r>
    <r>
      <rPr>
        <b/>
        <i/>
        <sz val="10"/>
        <color theme="1"/>
        <rFont val="Arial"/>
        <family val="2"/>
      </rPr>
      <t xml:space="preserve"> de latas de atum contaminadas em um lote de 20 latas."</t>
    </r>
  </si>
  <si>
    <t>Variável quantitativa discreta.</t>
  </si>
  <si>
    <t>Dados quantitativos (discretos) não agrupados.</t>
  </si>
  <si>
    <t>Caixa de bigodes</t>
  </si>
  <si>
    <t>Auxiliar</t>
  </si>
  <si>
    <r>
      <t>x</t>
    </r>
    <r>
      <rPr>
        <b/>
        <i/>
        <vertAlign val="subscript"/>
        <sz val="10"/>
        <color theme="1"/>
        <rFont val="Arial"/>
        <family val="2"/>
      </rPr>
      <t>mín</t>
    </r>
    <r>
      <rPr>
        <b/>
        <i/>
        <sz val="10"/>
        <color theme="1"/>
        <rFont val="Arial"/>
        <family val="2"/>
      </rPr>
      <t xml:space="preserve"> =</t>
    </r>
  </si>
  <si>
    <t>Dados</t>
  </si>
  <si>
    <r>
      <t>Q</t>
    </r>
    <r>
      <rPr>
        <b/>
        <i/>
        <vertAlign val="subscript"/>
        <sz val="10"/>
        <color theme="1"/>
        <rFont val="Arial"/>
        <family val="2"/>
      </rPr>
      <t>1</t>
    </r>
    <r>
      <rPr>
        <b/>
        <i/>
        <sz val="10"/>
        <color theme="1"/>
        <rFont val="Arial"/>
        <family val="2"/>
      </rPr>
      <t xml:space="preserve"> =</t>
    </r>
  </si>
  <si>
    <t>Medidas de localização</t>
  </si>
  <si>
    <r>
      <t>Q</t>
    </r>
    <r>
      <rPr>
        <b/>
        <i/>
        <vertAlign val="subscript"/>
        <sz val="10"/>
        <color theme="1"/>
        <rFont val="Arial"/>
        <family val="2"/>
      </rPr>
      <t>3</t>
    </r>
    <r>
      <rPr>
        <b/>
        <i/>
        <sz val="10"/>
        <color theme="1"/>
        <rFont val="Arial"/>
        <family val="2"/>
      </rPr>
      <t xml:space="preserve"> =</t>
    </r>
  </si>
  <si>
    <r>
      <t xml:space="preserve"> x</t>
    </r>
    <r>
      <rPr>
        <b/>
        <i/>
        <vertAlign val="subscript"/>
        <sz val="10"/>
        <color theme="1"/>
        <rFont val="Arial"/>
        <family val="2"/>
      </rPr>
      <t>máx</t>
    </r>
    <r>
      <rPr>
        <b/>
        <i/>
        <sz val="10"/>
        <color theme="1"/>
        <rFont val="Arial"/>
        <family val="2"/>
      </rPr>
      <t xml:space="preserve"> =</t>
    </r>
  </si>
  <si>
    <t>MODA() ou MODO.MULT()</t>
  </si>
  <si>
    <r>
      <t>A</t>
    </r>
    <r>
      <rPr>
        <b/>
        <vertAlign val="subscript"/>
        <sz val="10"/>
        <color theme="1"/>
        <rFont val="Arial"/>
        <family val="2"/>
      </rPr>
      <t>G</t>
    </r>
    <r>
      <rPr>
        <b/>
        <sz val="10"/>
        <color theme="1"/>
        <rFont val="Arial"/>
        <family val="2"/>
      </rPr>
      <t xml:space="preserve"> =</t>
    </r>
  </si>
  <si>
    <r>
      <t>A</t>
    </r>
    <r>
      <rPr>
        <b/>
        <i/>
        <vertAlign val="subscript"/>
        <sz val="10"/>
        <color rgb="FF0070C0"/>
        <rFont val="Arial"/>
        <family val="2"/>
      </rPr>
      <t>G</t>
    </r>
    <r>
      <rPr>
        <b/>
        <i/>
        <sz val="10"/>
        <color rgb="FF0070C0"/>
        <rFont val="Arial"/>
        <family val="2"/>
      </rPr>
      <t xml:space="preserve"> = x</t>
    </r>
    <r>
      <rPr>
        <b/>
        <i/>
        <vertAlign val="subscript"/>
        <sz val="10"/>
        <color rgb="FF0070C0"/>
        <rFont val="Arial"/>
        <family val="2"/>
      </rPr>
      <t>máx</t>
    </r>
    <r>
      <rPr>
        <b/>
        <i/>
        <sz val="10"/>
        <color rgb="FF0070C0"/>
        <rFont val="Arial"/>
        <family val="2"/>
      </rPr>
      <t xml:space="preserve"> - x</t>
    </r>
    <r>
      <rPr>
        <b/>
        <i/>
        <vertAlign val="subscript"/>
        <sz val="10"/>
        <color rgb="FF0070C0"/>
        <rFont val="Arial"/>
        <family val="2"/>
      </rPr>
      <t>mín</t>
    </r>
  </si>
  <si>
    <r>
      <t>C.A.      x</t>
    </r>
    <r>
      <rPr>
        <b/>
        <i/>
        <vertAlign val="subscript"/>
        <sz val="10"/>
        <color theme="1"/>
        <rFont val="Arial"/>
        <family val="2"/>
      </rPr>
      <t>mín</t>
    </r>
    <r>
      <rPr>
        <b/>
        <i/>
        <sz val="10"/>
        <color theme="1"/>
        <rFont val="Arial"/>
        <family val="2"/>
      </rPr>
      <t xml:space="preserve"> =</t>
    </r>
  </si>
  <si>
    <r>
      <t>C.A.      x</t>
    </r>
    <r>
      <rPr>
        <b/>
        <i/>
        <vertAlign val="subscript"/>
        <sz val="10"/>
        <color theme="1"/>
        <rFont val="Arial"/>
        <family val="2"/>
      </rPr>
      <t>máx</t>
    </r>
    <r>
      <rPr>
        <b/>
        <i/>
        <sz val="10"/>
        <color theme="1"/>
        <rFont val="Arial"/>
        <family val="2"/>
      </rPr>
      <t xml:space="preserve"> =</t>
    </r>
  </si>
  <si>
    <r>
      <t>A</t>
    </r>
    <r>
      <rPr>
        <b/>
        <vertAlign val="subscript"/>
        <sz val="10"/>
        <rFont val="Arial"/>
        <family val="2"/>
      </rPr>
      <t>IQ</t>
    </r>
    <r>
      <rPr>
        <b/>
        <sz val="10"/>
        <rFont val="Arial"/>
        <family val="2"/>
      </rPr>
      <t xml:space="preserve"> =</t>
    </r>
  </si>
  <si>
    <r>
      <t>A</t>
    </r>
    <r>
      <rPr>
        <b/>
        <i/>
        <vertAlign val="subscript"/>
        <sz val="10"/>
        <color rgb="FF0070C0"/>
        <rFont val="Arial"/>
        <family val="2"/>
      </rPr>
      <t>IQ</t>
    </r>
    <r>
      <rPr>
        <b/>
        <i/>
        <sz val="10"/>
        <color rgb="FF0070C0"/>
        <rFont val="Arial"/>
        <family val="2"/>
      </rPr>
      <t xml:space="preserve"> = Q</t>
    </r>
    <r>
      <rPr>
        <b/>
        <i/>
        <vertAlign val="subscript"/>
        <sz val="10"/>
        <color rgb="FF0070C0"/>
        <rFont val="Arial"/>
        <family val="2"/>
      </rPr>
      <t>3</t>
    </r>
    <r>
      <rPr>
        <b/>
        <i/>
        <sz val="10"/>
        <color rgb="FF0070C0"/>
        <rFont val="Arial"/>
        <family val="2"/>
      </rPr>
      <t xml:space="preserve"> - Q</t>
    </r>
    <r>
      <rPr>
        <b/>
        <i/>
        <vertAlign val="subscript"/>
        <sz val="10"/>
        <color rgb="FF0070C0"/>
        <rFont val="Arial"/>
        <family val="2"/>
      </rPr>
      <t>1</t>
    </r>
  </si>
  <si>
    <r>
      <t>C.A.      Q</t>
    </r>
    <r>
      <rPr>
        <b/>
        <i/>
        <vertAlign val="subscript"/>
        <sz val="10"/>
        <rFont val="Arial"/>
        <family val="2"/>
      </rPr>
      <t>1</t>
    </r>
    <r>
      <rPr>
        <b/>
        <i/>
        <sz val="10"/>
        <rFont val="Arial"/>
        <family val="2"/>
      </rPr>
      <t xml:space="preserve"> =</t>
    </r>
  </si>
  <si>
    <t>QUARTIL(…; 1 ) ou QUARTIL.INC(…; 1 )</t>
  </si>
  <si>
    <r>
      <t>C.A.      Q</t>
    </r>
    <r>
      <rPr>
        <b/>
        <i/>
        <vertAlign val="subscript"/>
        <sz val="10"/>
        <rFont val="Arial"/>
        <family val="2"/>
      </rPr>
      <t>3</t>
    </r>
    <r>
      <rPr>
        <b/>
        <i/>
        <sz val="10"/>
        <rFont val="Arial"/>
        <family val="2"/>
      </rPr>
      <t xml:space="preserve"> =</t>
    </r>
  </si>
  <si>
    <t>QUARTIL(…; 3 ) ou QUARTIL.INC(…; 3 )</t>
  </si>
  <si>
    <r>
      <t>s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=</t>
    </r>
  </si>
  <si>
    <t>VAR.S()</t>
  </si>
  <si>
    <t>ou VAR.A()</t>
  </si>
  <si>
    <r>
      <t xml:space="preserve">s = </t>
    </r>
    <r>
      <rPr>
        <b/>
        <sz val="10"/>
        <color rgb="FF0070C0"/>
        <rFont val="Arial"/>
        <family val="2"/>
      </rPr>
      <t>√</t>
    </r>
    <r>
      <rPr>
        <b/>
        <i/>
        <sz val="10"/>
        <color rgb="FF0070C0"/>
        <rFont val="Arial"/>
        <family val="2"/>
      </rPr>
      <t xml:space="preserve"> s</t>
    </r>
    <r>
      <rPr>
        <b/>
        <i/>
        <vertAlign val="superscript"/>
        <sz val="10"/>
        <color rgb="FF0070C0"/>
        <rFont val="Arial"/>
        <family val="2"/>
      </rPr>
      <t>2</t>
    </r>
  </si>
  <si>
    <r>
      <t>DESVPAD.S()</t>
    </r>
    <r>
      <rPr>
        <b/>
        <i/>
        <sz val="9"/>
        <color rgb="FF0070C0"/>
        <rFont val="Arial"/>
        <family val="2"/>
      </rPr>
      <t xml:space="preserve">  ou DESVPAD.A()</t>
    </r>
  </si>
  <si>
    <t xml:space="preserve">cv = s / </t>
  </si>
  <si>
    <t>Clicar em:</t>
  </si>
  <si>
    <r>
      <t xml:space="preserve"> g</t>
    </r>
    <r>
      <rPr>
        <b/>
        <vertAlign val="sub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=</t>
    </r>
  </si>
  <si>
    <t>A amostra apresenta uma assimetria positiva (cauda à direita).</t>
  </si>
  <si>
    <t>Medidas de  curtose</t>
  </si>
  <si>
    <r>
      <t xml:space="preserve"> g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=</t>
    </r>
  </si>
  <si>
    <t>A amostra é leptocúrtica (curtose elevada).</t>
  </si>
  <si>
    <t>A melhor medida de dispersão</t>
  </si>
  <si>
    <t>é o desvio padrão, porque é sensível</t>
  </si>
  <si>
    <t>a todos os valores amostrais e tem</t>
  </si>
  <si>
    <t>a mesma dimensão dos dados amostrais.</t>
  </si>
  <si>
    <t>MAS</t>
  </si>
  <si>
    <t>Se o objetivo for comparar amostras com</t>
  </si>
  <si>
    <t>ordens de grandeza muito diferentes</t>
  </si>
  <si>
    <t>a melhor medida é o coeficiente de</t>
  </si>
  <si>
    <t>variação, porque é independente da ordem</t>
  </si>
  <si>
    <t>de grandeza.</t>
  </si>
  <si>
    <t>I:</t>
  </si>
  <si>
    <t>II:</t>
  </si>
  <si>
    <t>I</t>
  </si>
  <si>
    <r>
      <t>Mo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=</t>
    </r>
  </si>
  <si>
    <r>
      <t>Mo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=</t>
    </r>
  </si>
  <si>
    <t>II</t>
  </si>
  <si>
    <r>
      <t>Mo</t>
    </r>
    <r>
      <rPr>
        <sz val="12"/>
        <color theme="1"/>
        <rFont val="Arial"/>
        <family val="2"/>
      </rPr>
      <t xml:space="preserve"> =</t>
    </r>
  </si>
  <si>
    <t>Dados quantitativos discretos</t>
  </si>
  <si>
    <t>não agrupados</t>
  </si>
  <si>
    <r>
      <t>x</t>
    </r>
    <r>
      <rPr>
        <vertAlign val="subscript"/>
        <sz val="12"/>
        <color theme="1"/>
        <rFont val="Arial"/>
        <family val="2"/>
      </rPr>
      <t>i</t>
    </r>
  </si>
  <si>
    <t>agrupados</t>
  </si>
  <si>
    <t>Frequência</t>
  </si>
  <si>
    <t>simples</t>
  </si>
  <si>
    <t>absoluta</t>
  </si>
  <si>
    <t>(Número de vezes</t>
  </si>
  <si>
    <t>que cada valor</t>
  </si>
  <si>
    <t>aparece ma amostra)</t>
  </si>
  <si>
    <r>
      <t>n</t>
    </r>
    <r>
      <rPr>
        <b/>
        <vertAlign val="subscript"/>
        <sz val="12"/>
        <color theme="1"/>
        <rFont val="Arial"/>
        <family val="2"/>
      </rPr>
      <t>i</t>
    </r>
  </si>
  <si>
    <t xml:space="preserve">X = </t>
  </si>
  <si>
    <t>Variável quantitativa discreta</t>
  </si>
  <si>
    <t>Dados discretos agrupados</t>
  </si>
  <si>
    <t>Classificação</t>
  </si>
  <si>
    <r>
      <t>N.</t>
    </r>
    <r>
      <rPr>
        <i/>
        <vertAlign val="superscript"/>
        <sz val="10"/>
        <color theme="1"/>
        <rFont val="Arial"/>
        <family val="2"/>
      </rPr>
      <t>o</t>
    </r>
    <r>
      <rPr>
        <i/>
        <sz val="10"/>
        <color theme="1"/>
        <rFont val="Arial"/>
        <family val="2"/>
      </rPr>
      <t xml:space="preserve"> de respostas</t>
    </r>
  </si>
  <si>
    <t>"Classificação atribuída por um</t>
  </si>
  <si>
    <t>consumidor a um iogurte (0, 1, 2, … , 10)</t>
  </si>
  <si>
    <r>
      <t xml:space="preserve">SOMAS </t>
    </r>
    <r>
      <rPr>
        <i/>
        <sz val="12"/>
        <color theme="1"/>
        <rFont val="Calibri"/>
        <family val="2"/>
      </rPr>
      <t>→</t>
    </r>
  </si>
  <si>
    <r>
      <t xml:space="preserve">n = </t>
    </r>
    <r>
      <rPr>
        <b/>
        <sz val="12"/>
        <color rgb="FF0070C0"/>
        <rFont val="Symbol"/>
        <family val="1"/>
        <charset val="2"/>
      </rPr>
      <t>S</t>
    </r>
    <r>
      <rPr>
        <b/>
        <sz val="12"/>
        <color rgb="FF0070C0"/>
        <rFont val="Arial"/>
        <family val="2"/>
      </rPr>
      <t xml:space="preserve"> n</t>
    </r>
    <r>
      <rPr>
        <b/>
        <vertAlign val="subscript"/>
        <sz val="12"/>
        <color rgb="FF0070C0"/>
        <rFont val="Arial"/>
        <family val="2"/>
      </rPr>
      <t>i</t>
    </r>
  </si>
  <si>
    <r>
      <rPr>
        <b/>
        <sz val="12"/>
        <color theme="1"/>
        <rFont val="Symbol"/>
        <family val="1"/>
        <charset val="2"/>
      </rPr>
      <t>S</t>
    </r>
    <r>
      <rPr>
        <b/>
        <sz val="12"/>
        <color theme="1"/>
        <rFont val="Arial"/>
        <family val="2"/>
      </rPr>
      <t xml:space="preserve"> n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= n</t>
    </r>
  </si>
  <si>
    <t>relativa</t>
  </si>
  <si>
    <r>
      <t>f</t>
    </r>
    <r>
      <rPr>
        <b/>
        <vertAlign val="subscript"/>
        <sz val="12"/>
        <color theme="1"/>
        <rFont val="Arial"/>
        <family val="2"/>
      </rPr>
      <t>i</t>
    </r>
  </si>
  <si>
    <t>acumulada</t>
  </si>
  <si>
    <r>
      <t>N</t>
    </r>
    <r>
      <rPr>
        <b/>
        <vertAlign val="subscript"/>
        <sz val="12"/>
        <color theme="1"/>
        <rFont val="Arial"/>
        <family val="2"/>
      </rPr>
      <t>i</t>
    </r>
  </si>
  <si>
    <r>
      <t>F</t>
    </r>
    <r>
      <rPr>
        <b/>
        <vertAlign val="subscript"/>
        <sz val="12"/>
        <color theme="1"/>
        <rFont val="Arial"/>
        <family val="2"/>
      </rPr>
      <t>i</t>
    </r>
  </si>
  <si>
    <t>Tabela de frequências</t>
  </si>
  <si>
    <r>
      <t>f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= n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/ n</t>
    </r>
  </si>
  <si>
    <r>
      <rPr>
        <b/>
        <sz val="12"/>
        <color theme="1"/>
        <rFont val="Symbol"/>
        <family val="1"/>
        <charset val="2"/>
      </rPr>
      <t>S</t>
    </r>
    <r>
      <rPr>
        <b/>
        <sz val="12"/>
        <color theme="1"/>
        <rFont val="Arial"/>
        <family val="2"/>
      </rPr>
      <t xml:space="preserve"> f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= 1</t>
    </r>
  </si>
  <si>
    <r>
      <t>N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= N</t>
    </r>
    <r>
      <rPr>
        <b/>
        <vertAlign val="subscript"/>
        <sz val="12"/>
        <color theme="1"/>
        <rFont val="Calibri Light"/>
        <family val="2"/>
      </rPr>
      <t>anterior</t>
    </r>
    <r>
      <rPr>
        <b/>
        <sz val="12"/>
        <color theme="1"/>
        <rFont val="Arial"/>
        <family val="2"/>
      </rPr>
      <t xml:space="preserve"> + n</t>
    </r>
    <r>
      <rPr>
        <b/>
        <vertAlign val="subscript"/>
        <sz val="12"/>
        <color theme="1"/>
        <rFont val="Arial"/>
        <family val="2"/>
      </rPr>
      <t>i</t>
    </r>
  </si>
  <si>
    <r>
      <t>N</t>
    </r>
    <r>
      <rPr>
        <b/>
        <vertAlign val="subscript"/>
        <sz val="12"/>
        <color theme="1"/>
        <rFont val="Arial"/>
        <family val="2"/>
      </rPr>
      <t>k</t>
    </r>
    <r>
      <rPr>
        <b/>
        <sz val="12"/>
        <color theme="1"/>
        <rFont val="Arial"/>
        <family val="2"/>
      </rPr>
      <t xml:space="preserve"> = n</t>
    </r>
  </si>
  <si>
    <t xml:space="preserve"> ----</t>
  </si>
  <si>
    <r>
      <t>F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= F</t>
    </r>
    <r>
      <rPr>
        <b/>
        <vertAlign val="subscript"/>
        <sz val="12"/>
        <color theme="1"/>
        <rFont val="Calibri Light"/>
        <family val="2"/>
      </rPr>
      <t>anterior</t>
    </r>
    <r>
      <rPr>
        <b/>
        <sz val="12"/>
        <color theme="1"/>
        <rFont val="Arial"/>
        <family val="2"/>
      </rPr>
      <t xml:space="preserve"> + f</t>
    </r>
    <r>
      <rPr>
        <b/>
        <vertAlign val="subscript"/>
        <sz val="12"/>
        <color theme="1"/>
        <rFont val="Arial"/>
        <family val="2"/>
      </rPr>
      <t>i</t>
    </r>
  </si>
  <si>
    <r>
      <t>F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= N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/ n</t>
    </r>
  </si>
  <si>
    <r>
      <t>F</t>
    </r>
    <r>
      <rPr>
        <b/>
        <vertAlign val="subscript"/>
        <sz val="12"/>
        <color theme="1"/>
        <rFont val="Arial"/>
        <family val="2"/>
      </rPr>
      <t>k</t>
    </r>
    <r>
      <rPr>
        <b/>
        <sz val="12"/>
        <color theme="1"/>
        <rFont val="Arial"/>
        <family val="2"/>
      </rPr>
      <t xml:space="preserve"> = 1</t>
    </r>
  </si>
  <si>
    <r>
      <t>x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. n</t>
    </r>
    <r>
      <rPr>
        <b/>
        <vertAlign val="subscript"/>
        <sz val="12"/>
        <color theme="1"/>
        <rFont val="Arial"/>
        <family val="2"/>
      </rPr>
      <t>i</t>
    </r>
  </si>
  <si>
    <t>CA n/2 =</t>
  </si>
  <si>
    <r>
      <t>me = x</t>
    </r>
    <r>
      <rPr>
        <b/>
        <i/>
        <vertAlign val="subscript"/>
        <sz val="12"/>
        <color rgb="FF0070C0"/>
        <rFont val="Arial"/>
        <family val="2"/>
      </rPr>
      <t>i</t>
    </r>
    <r>
      <rPr>
        <b/>
        <i/>
        <sz val="12"/>
        <color rgb="FF0070C0"/>
        <rFont val="Arial"/>
        <family val="2"/>
      </rPr>
      <t xml:space="preserve"> correspondente</t>
    </r>
  </si>
  <si>
    <r>
      <t>ao primeiro N</t>
    </r>
    <r>
      <rPr>
        <b/>
        <i/>
        <vertAlign val="subscript"/>
        <sz val="12"/>
        <color rgb="FF0070C0"/>
        <rFont val="Arial"/>
        <family val="2"/>
      </rPr>
      <t>i</t>
    </r>
    <r>
      <rPr>
        <b/>
        <i/>
        <sz val="12"/>
        <color rgb="FF0070C0"/>
        <rFont val="Arial"/>
        <family val="2"/>
      </rPr>
      <t xml:space="preserve"> &gt; n/2</t>
    </r>
  </si>
  <si>
    <r>
      <t>mo = x</t>
    </r>
    <r>
      <rPr>
        <b/>
        <i/>
        <vertAlign val="subscript"/>
        <sz val="12"/>
        <color rgb="FF0070C0"/>
        <rFont val="Arial"/>
        <family val="2"/>
      </rPr>
      <t>i</t>
    </r>
    <r>
      <rPr>
        <b/>
        <i/>
        <sz val="12"/>
        <color rgb="FF0070C0"/>
        <rFont val="Arial"/>
        <family val="2"/>
      </rPr>
      <t xml:space="preserve"> correspondente</t>
    </r>
  </si>
  <si>
    <r>
      <t>ao maior n</t>
    </r>
    <r>
      <rPr>
        <b/>
        <i/>
        <vertAlign val="subscript"/>
        <sz val="12"/>
        <color rgb="FF0070C0"/>
        <rFont val="Arial"/>
        <family val="2"/>
      </rPr>
      <t>i</t>
    </r>
    <r>
      <rPr>
        <b/>
        <i/>
        <sz val="12"/>
        <color rgb="FF0070C0"/>
        <rFont val="Arial"/>
        <family val="2"/>
      </rPr>
      <t xml:space="preserve"> </t>
    </r>
  </si>
  <si>
    <r>
      <t>NOTA:  Para 0, n</t>
    </r>
    <r>
      <rPr>
        <i/>
        <vertAlign val="subscript"/>
        <sz val="12"/>
        <color theme="1"/>
        <rFont val="Arial"/>
        <family val="2"/>
      </rPr>
      <t>i</t>
    </r>
    <r>
      <rPr>
        <i/>
        <sz val="12"/>
        <color theme="1"/>
        <rFont val="Arial"/>
        <family val="2"/>
      </rPr>
      <t xml:space="preserve"> = 0, neste caso.</t>
    </r>
  </si>
  <si>
    <t>CA n/4 =</t>
  </si>
  <si>
    <r>
      <t>ao primeiro N</t>
    </r>
    <r>
      <rPr>
        <b/>
        <i/>
        <vertAlign val="subscript"/>
        <sz val="12"/>
        <color rgb="FF0070C0"/>
        <rFont val="Arial"/>
        <family val="2"/>
      </rPr>
      <t>i</t>
    </r>
    <r>
      <rPr>
        <b/>
        <i/>
        <sz val="12"/>
        <color rgb="FF0070C0"/>
        <rFont val="Arial"/>
        <family val="2"/>
      </rPr>
      <t xml:space="preserve"> &gt; n/4</t>
    </r>
  </si>
  <si>
    <r>
      <t>Q</t>
    </r>
    <r>
      <rPr>
        <b/>
        <i/>
        <vertAlign val="subscript"/>
        <sz val="12"/>
        <color rgb="FF0070C0"/>
        <rFont val="Arial"/>
        <family val="2"/>
      </rPr>
      <t>1</t>
    </r>
    <r>
      <rPr>
        <b/>
        <i/>
        <sz val="12"/>
        <color rgb="FF0070C0"/>
        <rFont val="Arial"/>
        <family val="2"/>
      </rPr>
      <t xml:space="preserve"> = x</t>
    </r>
    <r>
      <rPr>
        <b/>
        <i/>
        <vertAlign val="subscript"/>
        <sz val="12"/>
        <color rgb="FF0070C0"/>
        <rFont val="Arial"/>
        <family val="2"/>
      </rPr>
      <t>i</t>
    </r>
    <r>
      <rPr>
        <b/>
        <i/>
        <sz val="12"/>
        <color rgb="FF0070C0"/>
        <rFont val="Arial"/>
        <family val="2"/>
      </rPr>
      <t xml:space="preserve"> correspondente</t>
    </r>
  </si>
  <si>
    <t>CA 3 n/4 =</t>
  </si>
  <si>
    <r>
      <t>Q</t>
    </r>
    <r>
      <rPr>
        <b/>
        <i/>
        <vertAlign val="subscript"/>
        <sz val="12"/>
        <color rgb="FF0070C0"/>
        <rFont val="Arial"/>
        <family val="2"/>
      </rPr>
      <t>3</t>
    </r>
    <r>
      <rPr>
        <b/>
        <i/>
        <sz val="12"/>
        <color rgb="FF0070C0"/>
        <rFont val="Arial"/>
        <family val="2"/>
      </rPr>
      <t xml:space="preserve"> = x</t>
    </r>
    <r>
      <rPr>
        <b/>
        <i/>
        <vertAlign val="subscript"/>
        <sz val="12"/>
        <color rgb="FF0070C0"/>
        <rFont val="Arial"/>
        <family val="2"/>
      </rPr>
      <t>i</t>
    </r>
    <r>
      <rPr>
        <b/>
        <i/>
        <sz val="12"/>
        <color rgb="FF0070C0"/>
        <rFont val="Arial"/>
        <family val="2"/>
      </rPr>
      <t xml:space="preserve"> correspondente</t>
    </r>
  </si>
  <si>
    <r>
      <t>ao primeiro N</t>
    </r>
    <r>
      <rPr>
        <b/>
        <i/>
        <vertAlign val="subscript"/>
        <sz val="12"/>
        <color rgb="FF0070C0"/>
        <rFont val="Arial"/>
        <family val="2"/>
      </rPr>
      <t>i</t>
    </r>
    <r>
      <rPr>
        <b/>
        <i/>
        <sz val="12"/>
        <color rgb="FF0070C0"/>
        <rFont val="Arial"/>
        <family val="2"/>
      </rPr>
      <t xml:space="preserve"> &gt; 3n/4</t>
    </r>
  </si>
  <si>
    <r>
      <t>x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. n</t>
    </r>
    <r>
      <rPr>
        <b/>
        <vertAlign val="subscript"/>
        <sz val="12"/>
        <color theme="1"/>
        <rFont val="Arial"/>
        <family val="2"/>
      </rPr>
      <t>i</t>
    </r>
  </si>
  <si>
    <r>
      <t xml:space="preserve">s = </t>
    </r>
    <r>
      <rPr>
        <b/>
        <sz val="12"/>
        <color rgb="FF0070C0"/>
        <rFont val="Calibri"/>
        <family val="2"/>
      </rPr>
      <t>√</t>
    </r>
    <r>
      <rPr>
        <b/>
        <sz val="12"/>
        <color rgb="FF0070C0"/>
        <rFont val="Arial"/>
        <family val="2"/>
      </rPr>
      <t>s</t>
    </r>
    <r>
      <rPr>
        <b/>
        <vertAlign val="superscript"/>
        <sz val="12"/>
        <color rgb="FF0070C0"/>
        <rFont val="Arial"/>
        <family val="2"/>
      </rPr>
      <t>2</t>
    </r>
  </si>
  <si>
    <r>
      <t>x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</t>
    </r>
  </si>
  <si>
    <r>
      <t>n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</t>
    </r>
  </si>
  <si>
    <r>
      <t>N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</t>
    </r>
  </si>
  <si>
    <t>3n/4 =</t>
  </si>
  <si>
    <t>n/4 =</t>
  </si>
  <si>
    <t>n/2 =</t>
  </si>
  <si>
    <t>Análise comparativa</t>
  </si>
  <si>
    <t>Localização:</t>
  </si>
  <si>
    <t>B e D são superiores e iguais entre si.</t>
  </si>
  <si>
    <t>A e C são inferiores e iguais entre si.</t>
  </si>
  <si>
    <t>Dispersão:</t>
  </si>
  <si>
    <t>A e B são superiores e iguais entre si.</t>
  </si>
  <si>
    <t>C é a amostra menos dispersa.</t>
  </si>
  <si>
    <t>Assimetria:</t>
  </si>
  <si>
    <t>A é simétrica.</t>
  </si>
  <si>
    <t>B tem ligeira assimetria negativa.</t>
  </si>
  <si>
    <t>C e D têm assimetria negativa.</t>
  </si>
  <si>
    <t>Curtose:</t>
  </si>
  <si>
    <t>C é a amostra com curtose mais elevada.</t>
  </si>
  <si>
    <t>A e B têm curtoses semelhantes e são</t>
  </si>
  <si>
    <t>as amostras com menor curtose.</t>
  </si>
  <si>
    <t>TPC</t>
  </si>
  <si>
    <t>Cálculos auxiliares</t>
  </si>
  <si>
    <t>"Número de reclamações em um dia"</t>
  </si>
  <si>
    <t>Class:</t>
  </si>
  <si>
    <t>Representações gráficas →</t>
  </si>
  <si>
    <t>Dados Discretos Agrupados</t>
  </si>
  <si>
    <t>Dimensão amostral:</t>
  </si>
  <si>
    <t>SOMA()</t>
  </si>
  <si>
    <r>
      <t>x</t>
    </r>
    <r>
      <rPr>
        <b/>
        <i/>
        <vertAlign val="subscript"/>
        <sz val="11"/>
        <color theme="1"/>
        <rFont val="Arial"/>
        <family val="2"/>
      </rPr>
      <t>i</t>
    </r>
  </si>
  <si>
    <r>
      <t>n</t>
    </r>
    <r>
      <rPr>
        <b/>
        <i/>
        <vertAlign val="subscript"/>
        <sz val="11"/>
        <color theme="1"/>
        <rFont val="Arial"/>
        <family val="2"/>
      </rPr>
      <t>i</t>
    </r>
  </si>
  <si>
    <r>
      <t>f</t>
    </r>
    <r>
      <rPr>
        <b/>
        <i/>
        <vertAlign val="subscript"/>
        <sz val="11"/>
        <color theme="1"/>
        <rFont val="Arial"/>
        <family val="2"/>
      </rPr>
      <t>i</t>
    </r>
  </si>
  <si>
    <r>
      <t>N</t>
    </r>
    <r>
      <rPr>
        <b/>
        <i/>
        <vertAlign val="subscript"/>
        <sz val="11"/>
        <color theme="1"/>
        <rFont val="Arial"/>
        <family val="2"/>
      </rPr>
      <t>i</t>
    </r>
  </si>
  <si>
    <r>
      <t>F</t>
    </r>
    <r>
      <rPr>
        <b/>
        <i/>
        <vertAlign val="subscript"/>
        <sz val="11"/>
        <color theme="1"/>
        <rFont val="Arial"/>
        <family val="2"/>
      </rPr>
      <t>i</t>
    </r>
  </si>
  <si>
    <r>
      <t>x</t>
    </r>
    <r>
      <rPr>
        <b/>
        <i/>
        <vertAlign val="subscript"/>
        <sz val="11"/>
        <color theme="1"/>
        <rFont val="Arial"/>
        <family val="2"/>
      </rPr>
      <t>i</t>
    </r>
    <r>
      <rPr>
        <b/>
        <i/>
        <sz val="11"/>
        <color theme="1"/>
        <rFont val="Arial"/>
        <family val="2"/>
      </rPr>
      <t xml:space="preserve"> . n</t>
    </r>
    <r>
      <rPr>
        <b/>
        <i/>
        <vertAlign val="subscript"/>
        <sz val="11"/>
        <color theme="1"/>
        <rFont val="Arial"/>
        <family val="2"/>
      </rPr>
      <t>i</t>
    </r>
  </si>
  <si>
    <r>
      <t>x</t>
    </r>
    <r>
      <rPr>
        <b/>
        <i/>
        <vertAlign val="subscript"/>
        <sz val="11"/>
        <color theme="1"/>
        <rFont val="Arial"/>
        <family val="2"/>
      </rPr>
      <t>i</t>
    </r>
    <r>
      <rPr>
        <b/>
        <i/>
        <vertAlign val="superscript"/>
        <sz val="11"/>
        <color theme="1"/>
        <rFont val="Arial"/>
        <family val="2"/>
      </rPr>
      <t>2</t>
    </r>
    <r>
      <rPr>
        <b/>
        <i/>
        <sz val="11"/>
        <color theme="1"/>
        <rFont val="Arial"/>
        <family val="2"/>
      </rPr>
      <t xml:space="preserve"> . n</t>
    </r>
    <r>
      <rPr>
        <b/>
        <i/>
        <vertAlign val="subscript"/>
        <sz val="11"/>
        <color theme="1"/>
        <rFont val="Arial"/>
        <family val="2"/>
      </rPr>
      <t>i</t>
    </r>
  </si>
  <si>
    <t>=</t>
  </si>
  <si>
    <t>k = 7</t>
  </si>
  <si>
    <r>
      <t>x</t>
    </r>
    <r>
      <rPr>
        <b/>
        <i/>
        <vertAlign val="subscript"/>
        <sz val="11"/>
        <color rgb="FF7030A0"/>
        <rFont val="Arial"/>
        <family val="2"/>
      </rPr>
      <t>i</t>
    </r>
    <r>
      <rPr>
        <b/>
        <i/>
        <sz val="11"/>
        <color rgb="FF7030A0"/>
        <rFont val="Arial"/>
        <family val="2"/>
      </rPr>
      <t xml:space="preserve"> corresponente ao maior n</t>
    </r>
    <r>
      <rPr>
        <b/>
        <i/>
        <vertAlign val="subscript"/>
        <sz val="11"/>
        <color rgb="FF7030A0"/>
        <rFont val="Arial"/>
        <family val="2"/>
      </rPr>
      <t>i</t>
    </r>
  </si>
  <si>
    <r>
      <t>x</t>
    </r>
    <r>
      <rPr>
        <b/>
        <i/>
        <vertAlign val="subscript"/>
        <sz val="11"/>
        <color rgb="FF00B050"/>
        <rFont val="Arial"/>
        <family val="2"/>
      </rPr>
      <t>i</t>
    </r>
    <r>
      <rPr>
        <b/>
        <i/>
        <sz val="11"/>
        <color rgb="FF00B050"/>
        <rFont val="Arial"/>
        <family val="2"/>
      </rPr>
      <t xml:space="preserve"> corresponente ao menor N</t>
    </r>
    <r>
      <rPr>
        <b/>
        <i/>
        <vertAlign val="subscript"/>
        <sz val="11"/>
        <color rgb="FF00B050"/>
        <rFont val="Arial"/>
        <family val="2"/>
      </rPr>
      <t>i</t>
    </r>
    <r>
      <rPr>
        <b/>
        <i/>
        <sz val="11"/>
        <color rgb="FF00B050"/>
        <rFont val="Arial"/>
        <family val="2"/>
      </rPr>
      <t xml:space="preserve"> &gt; n/2</t>
    </r>
  </si>
  <si>
    <t>C.A.    n / 2 =</t>
  </si>
  <si>
    <t>Total →</t>
  </si>
  <si>
    <t xml:space="preserve"> ---</t>
  </si>
  <si>
    <r>
      <rPr>
        <b/>
        <sz val="11"/>
        <color theme="1"/>
        <rFont val="Symbol"/>
        <family val="1"/>
        <charset val="2"/>
      </rPr>
      <t>S</t>
    </r>
    <r>
      <rPr>
        <b/>
        <sz val="11"/>
        <color theme="1"/>
        <rFont val="Arial"/>
        <family val="2"/>
      </rPr>
      <t xml:space="preserve"> n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= n</t>
    </r>
  </si>
  <si>
    <r>
      <t>f</t>
    </r>
    <r>
      <rPr>
        <b/>
        <i/>
        <vertAlign val="subscript"/>
        <sz val="11"/>
        <color theme="1"/>
        <rFont val="Arial"/>
        <family val="2"/>
      </rPr>
      <t>i</t>
    </r>
    <r>
      <rPr>
        <b/>
        <i/>
        <sz val="11"/>
        <color theme="1"/>
        <rFont val="Arial"/>
        <family val="2"/>
      </rPr>
      <t xml:space="preserve"> = n</t>
    </r>
    <r>
      <rPr>
        <b/>
        <i/>
        <vertAlign val="subscript"/>
        <sz val="11"/>
        <color theme="1"/>
        <rFont val="Arial"/>
        <family val="2"/>
      </rPr>
      <t>i</t>
    </r>
    <r>
      <rPr>
        <b/>
        <i/>
        <sz val="11"/>
        <color theme="1"/>
        <rFont val="Arial"/>
        <family val="2"/>
      </rPr>
      <t xml:space="preserve"> / n</t>
    </r>
  </si>
  <si>
    <r>
      <t>F</t>
    </r>
    <r>
      <rPr>
        <b/>
        <i/>
        <vertAlign val="subscript"/>
        <sz val="11"/>
        <color theme="1"/>
        <rFont val="Arial"/>
        <family val="2"/>
      </rPr>
      <t>i</t>
    </r>
    <r>
      <rPr>
        <b/>
        <i/>
        <sz val="11"/>
        <color theme="1"/>
        <rFont val="Arial"/>
        <family val="2"/>
      </rPr>
      <t xml:space="preserve"> = N</t>
    </r>
    <r>
      <rPr>
        <b/>
        <i/>
        <vertAlign val="subscript"/>
        <sz val="11"/>
        <color theme="1"/>
        <rFont val="Arial"/>
        <family val="2"/>
      </rPr>
      <t>i</t>
    </r>
    <r>
      <rPr>
        <b/>
        <i/>
        <sz val="11"/>
        <color theme="1"/>
        <rFont val="Arial"/>
        <family val="2"/>
      </rPr>
      <t xml:space="preserve"> / n</t>
    </r>
  </si>
  <si>
    <r>
      <rPr>
        <b/>
        <i/>
        <sz val="11"/>
        <color rgb="FFFF0000"/>
        <rFont val="Symbol"/>
        <family val="1"/>
        <charset val="2"/>
      </rPr>
      <t>S</t>
    </r>
    <r>
      <rPr>
        <b/>
        <i/>
        <sz val="11"/>
        <color rgb="FFFF0000"/>
        <rFont val="Arial"/>
        <family val="2"/>
      </rPr>
      <t xml:space="preserve"> x</t>
    </r>
    <r>
      <rPr>
        <b/>
        <i/>
        <vertAlign val="subscript"/>
        <sz val="11"/>
        <color rgb="FFFF0000"/>
        <rFont val="Arial"/>
        <family val="2"/>
      </rPr>
      <t>i</t>
    </r>
    <r>
      <rPr>
        <b/>
        <i/>
        <sz val="11"/>
        <color rgb="FFFF0000"/>
        <rFont val="Arial"/>
        <family val="2"/>
      </rPr>
      <t xml:space="preserve"> . n</t>
    </r>
    <r>
      <rPr>
        <b/>
        <i/>
        <vertAlign val="subscript"/>
        <sz val="11"/>
        <color rgb="FFFF0000"/>
        <rFont val="Arial"/>
        <family val="2"/>
      </rPr>
      <t>i</t>
    </r>
  </si>
  <si>
    <r>
      <rPr>
        <b/>
        <i/>
        <sz val="11"/>
        <color theme="7" tint="-0.499984740745262"/>
        <rFont val="Symbol"/>
        <family val="1"/>
        <charset val="2"/>
      </rPr>
      <t>S</t>
    </r>
    <r>
      <rPr>
        <b/>
        <i/>
        <sz val="11"/>
        <color theme="7" tint="-0.499984740745262"/>
        <rFont val="Arial"/>
        <family val="2"/>
      </rPr>
      <t xml:space="preserve"> x</t>
    </r>
    <r>
      <rPr>
        <b/>
        <i/>
        <vertAlign val="subscript"/>
        <sz val="11"/>
        <color theme="7" tint="-0.499984740745262"/>
        <rFont val="Arial"/>
        <family val="2"/>
      </rPr>
      <t>i</t>
    </r>
    <r>
      <rPr>
        <b/>
        <i/>
        <vertAlign val="superscript"/>
        <sz val="11"/>
        <color theme="7" tint="-0.499984740745262"/>
        <rFont val="Arial"/>
        <family val="2"/>
      </rPr>
      <t>2</t>
    </r>
    <r>
      <rPr>
        <b/>
        <i/>
        <sz val="11"/>
        <color theme="7" tint="-0.499984740745262"/>
        <rFont val="Arial"/>
        <family val="2"/>
      </rPr>
      <t xml:space="preserve"> . n</t>
    </r>
    <r>
      <rPr>
        <b/>
        <i/>
        <vertAlign val="subscript"/>
        <sz val="11"/>
        <color theme="7" tint="-0.499984740745262"/>
        <rFont val="Arial"/>
        <family val="2"/>
      </rPr>
      <t>i</t>
    </r>
  </si>
  <si>
    <r>
      <rPr>
        <b/>
        <sz val="11"/>
        <color theme="1"/>
        <rFont val="Symbol"/>
        <family val="1"/>
        <charset val="2"/>
      </rPr>
      <t>S</t>
    </r>
    <r>
      <rPr>
        <b/>
        <sz val="11"/>
        <color theme="1"/>
        <rFont val="Arial"/>
        <family val="2"/>
      </rPr>
      <t xml:space="preserve"> f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= 1</t>
    </r>
  </si>
  <si>
    <r>
      <t>N</t>
    </r>
    <r>
      <rPr>
        <b/>
        <i/>
        <vertAlign val="subscript"/>
        <sz val="11"/>
        <color theme="1"/>
        <rFont val="Arial"/>
        <family val="2"/>
      </rPr>
      <t>i</t>
    </r>
    <r>
      <rPr>
        <b/>
        <i/>
        <sz val="11"/>
        <color theme="1"/>
        <rFont val="Arial"/>
        <family val="2"/>
      </rPr>
      <t xml:space="preserve"> = N</t>
    </r>
    <r>
      <rPr>
        <b/>
        <i/>
        <vertAlign val="subscript"/>
        <sz val="11"/>
        <color theme="1"/>
        <rFont val="Arial"/>
        <family val="2"/>
      </rPr>
      <t>i-1</t>
    </r>
    <r>
      <rPr>
        <b/>
        <i/>
        <sz val="11"/>
        <color theme="1"/>
        <rFont val="Arial"/>
        <family val="2"/>
      </rPr>
      <t xml:space="preserve"> + n</t>
    </r>
    <r>
      <rPr>
        <b/>
        <i/>
        <vertAlign val="subscript"/>
        <sz val="11"/>
        <color theme="1"/>
        <rFont val="Arial"/>
        <family val="2"/>
      </rPr>
      <t>i</t>
    </r>
  </si>
  <si>
    <r>
      <t>F</t>
    </r>
    <r>
      <rPr>
        <b/>
        <i/>
        <vertAlign val="subscript"/>
        <sz val="11"/>
        <color theme="1"/>
        <rFont val="Arial"/>
        <family val="2"/>
      </rPr>
      <t>i</t>
    </r>
    <r>
      <rPr>
        <b/>
        <i/>
        <sz val="11"/>
        <color theme="1"/>
        <rFont val="Arial"/>
        <family val="2"/>
      </rPr>
      <t xml:space="preserve"> = F</t>
    </r>
    <r>
      <rPr>
        <b/>
        <i/>
        <vertAlign val="subscript"/>
        <sz val="11"/>
        <color theme="1"/>
        <rFont val="Arial"/>
        <family val="2"/>
      </rPr>
      <t>i-1</t>
    </r>
    <r>
      <rPr>
        <b/>
        <i/>
        <sz val="11"/>
        <color theme="1"/>
        <rFont val="Arial"/>
        <family val="2"/>
      </rPr>
      <t xml:space="preserve"> + f</t>
    </r>
    <r>
      <rPr>
        <b/>
        <i/>
        <vertAlign val="subscript"/>
        <sz val="11"/>
        <color theme="1"/>
        <rFont val="Arial"/>
        <family val="2"/>
      </rPr>
      <t>i</t>
    </r>
  </si>
  <si>
    <r>
      <t>N</t>
    </r>
    <r>
      <rPr>
        <b/>
        <i/>
        <vertAlign val="subscript"/>
        <sz val="11"/>
        <color theme="1"/>
        <rFont val="Arial"/>
        <family val="2"/>
      </rPr>
      <t>k</t>
    </r>
    <r>
      <rPr>
        <b/>
        <i/>
        <sz val="11"/>
        <color theme="1"/>
        <rFont val="Arial"/>
        <family val="2"/>
      </rPr>
      <t xml:space="preserve"> = </t>
    </r>
    <r>
      <rPr>
        <b/>
        <i/>
        <sz val="11"/>
        <color theme="1"/>
        <rFont val="Arial"/>
        <family val="2"/>
      </rPr>
      <t>n</t>
    </r>
  </si>
  <si>
    <r>
      <t>F</t>
    </r>
    <r>
      <rPr>
        <b/>
        <i/>
        <vertAlign val="subscript"/>
        <sz val="11"/>
        <color theme="1"/>
        <rFont val="Arial"/>
        <family val="2"/>
      </rPr>
      <t>k</t>
    </r>
    <r>
      <rPr>
        <b/>
        <i/>
        <sz val="11"/>
        <color theme="1"/>
        <rFont val="Arial"/>
        <family val="2"/>
      </rPr>
      <t xml:space="preserve"> = 1</t>
    </r>
  </si>
  <si>
    <r>
      <t>A</t>
    </r>
    <r>
      <rPr>
        <b/>
        <vertAlign val="subscript"/>
        <sz val="11"/>
        <color theme="1"/>
        <rFont val="Arial"/>
        <family val="2"/>
      </rPr>
      <t>G</t>
    </r>
    <r>
      <rPr>
        <b/>
        <sz val="11"/>
        <color theme="1"/>
        <rFont val="Arial"/>
        <family val="2"/>
      </rPr>
      <t xml:space="preserve"> =</t>
    </r>
  </si>
  <si>
    <r>
      <t>A</t>
    </r>
    <r>
      <rPr>
        <b/>
        <i/>
        <vertAlign val="subscript"/>
        <sz val="11"/>
        <color rgb="FF0070C0"/>
        <rFont val="Arial"/>
        <family val="2"/>
      </rPr>
      <t>G</t>
    </r>
    <r>
      <rPr>
        <b/>
        <i/>
        <sz val="11"/>
        <color rgb="FF0070C0"/>
        <rFont val="Arial"/>
        <family val="2"/>
      </rPr>
      <t xml:space="preserve"> = x</t>
    </r>
    <r>
      <rPr>
        <b/>
        <i/>
        <vertAlign val="subscript"/>
        <sz val="11"/>
        <color rgb="FF0070C0"/>
        <rFont val="Arial"/>
        <family val="2"/>
      </rPr>
      <t>máx</t>
    </r>
    <r>
      <rPr>
        <b/>
        <i/>
        <sz val="11"/>
        <color rgb="FF0070C0"/>
        <rFont val="Arial"/>
        <family val="2"/>
      </rPr>
      <t xml:space="preserve"> - x</t>
    </r>
    <r>
      <rPr>
        <b/>
        <i/>
        <vertAlign val="subscript"/>
        <sz val="11"/>
        <color rgb="FF0070C0"/>
        <rFont val="Arial"/>
        <family val="2"/>
      </rPr>
      <t>mín</t>
    </r>
  </si>
  <si>
    <r>
      <t>x</t>
    </r>
    <r>
      <rPr>
        <i/>
        <vertAlign val="subscript"/>
        <sz val="11"/>
        <color theme="1"/>
        <rFont val="Arial"/>
        <family val="2"/>
      </rPr>
      <t>máx</t>
    </r>
    <r>
      <rPr>
        <i/>
        <sz val="11"/>
        <color theme="1"/>
        <rFont val="Arial"/>
        <family val="2"/>
      </rPr>
      <t xml:space="preserve"> =</t>
    </r>
  </si>
  <si>
    <r>
      <t>x</t>
    </r>
    <r>
      <rPr>
        <i/>
        <vertAlign val="subscript"/>
        <sz val="11"/>
        <color theme="1"/>
        <rFont val="Arial"/>
        <family val="2"/>
      </rPr>
      <t>mín</t>
    </r>
    <r>
      <rPr>
        <i/>
        <sz val="11"/>
        <color theme="1"/>
        <rFont val="Arial"/>
        <family val="2"/>
      </rPr>
      <t xml:space="preserve"> =</t>
    </r>
  </si>
  <si>
    <r>
      <t>A</t>
    </r>
    <r>
      <rPr>
        <b/>
        <vertAlign val="subscript"/>
        <sz val="11"/>
        <color theme="1"/>
        <rFont val="Arial"/>
        <family val="2"/>
      </rPr>
      <t>IQ</t>
    </r>
    <r>
      <rPr>
        <b/>
        <sz val="11"/>
        <color theme="1"/>
        <rFont val="Arial"/>
        <family val="2"/>
      </rPr>
      <t xml:space="preserve"> =</t>
    </r>
  </si>
  <si>
    <r>
      <t>A</t>
    </r>
    <r>
      <rPr>
        <b/>
        <i/>
        <vertAlign val="subscript"/>
        <sz val="11"/>
        <color rgb="FF0070C0"/>
        <rFont val="Arial"/>
        <family val="2"/>
      </rPr>
      <t>IQ</t>
    </r>
    <r>
      <rPr>
        <b/>
        <i/>
        <sz val="11"/>
        <color rgb="FF0070C0"/>
        <rFont val="Arial"/>
        <family val="2"/>
      </rPr>
      <t xml:space="preserve"> = Q</t>
    </r>
    <r>
      <rPr>
        <b/>
        <i/>
        <vertAlign val="subscript"/>
        <sz val="11"/>
        <color rgb="FF0070C0"/>
        <rFont val="Arial"/>
        <family val="2"/>
      </rPr>
      <t>3</t>
    </r>
    <r>
      <rPr>
        <b/>
        <i/>
        <sz val="11"/>
        <color rgb="FF0070C0"/>
        <rFont val="Arial"/>
        <family val="2"/>
      </rPr>
      <t xml:space="preserve"> - Q</t>
    </r>
    <r>
      <rPr>
        <b/>
        <i/>
        <vertAlign val="subscript"/>
        <sz val="11"/>
        <color rgb="FF0070C0"/>
        <rFont val="Arial"/>
        <family val="2"/>
      </rPr>
      <t>1</t>
    </r>
  </si>
  <si>
    <r>
      <t>Q</t>
    </r>
    <r>
      <rPr>
        <i/>
        <vertAlign val="subscript"/>
        <sz val="11"/>
        <color theme="1"/>
        <rFont val="Arial"/>
        <family val="2"/>
      </rPr>
      <t>1</t>
    </r>
    <r>
      <rPr>
        <i/>
        <sz val="11"/>
        <color theme="1"/>
        <rFont val="Arial"/>
        <family val="2"/>
      </rPr>
      <t xml:space="preserve"> =</t>
    </r>
  </si>
  <si>
    <r>
      <t>x</t>
    </r>
    <r>
      <rPr>
        <b/>
        <i/>
        <vertAlign val="subscript"/>
        <sz val="11"/>
        <color rgb="FF00B050"/>
        <rFont val="Arial"/>
        <family val="2"/>
      </rPr>
      <t>i</t>
    </r>
    <r>
      <rPr>
        <b/>
        <i/>
        <sz val="11"/>
        <color rgb="FF00B050"/>
        <rFont val="Arial"/>
        <family val="2"/>
      </rPr>
      <t xml:space="preserve"> corresponente ao menor N</t>
    </r>
    <r>
      <rPr>
        <b/>
        <i/>
        <vertAlign val="subscript"/>
        <sz val="11"/>
        <color rgb="FF00B050"/>
        <rFont val="Arial"/>
        <family val="2"/>
      </rPr>
      <t>i</t>
    </r>
    <r>
      <rPr>
        <b/>
        <i/>
        <sz val="11"/>
        <color rgb="FF00B050"/>
        <rFont val="Arial"/>
        <family val="2"/>
      </rPr>
      <t xml:space="preserve"> &gt; n/4</t>
    </r>
  </si>
  <si>
    <t>C.A.    n / 4 =</t>
  </si>
  <si>
    <r>
      <t>Q</t>
    </r>
    <r>
      <rPr>
        <i/>
        <vertAlign val="subscript"/>
        <sz val="11"/>
        <color theme="1"/>
        <rFont val="Arial"/>
        <family val="2"/>
      </rPr>
      <t>3</t>
    </r>
    <r>
      <rPr>
        <i/>
        <sz val="11"/>
        <color theme="1"/>
        <rFont val="Arial"/>
        <family val="2"/>
      </rPr>
      <t xml:space="preserve"> =</t>
    </r>
  </si>
  <si>
    <r>
      <t>x</t>
    </r>
    <r>
      <rPr>
        <b/>
        <i/>
        <vertAlign val="subscript"/>
        <sz val="11"/>
        <color rgb="FF00B050"/>
        <rFont val="Arial"/>
        <family val="2"/>
      </rPr>
      <t>i</t>
    </r>
    <r>
      <rPr>
        <b/>
        <i/>
        <sz val="11"/>
        <color rgb="FF00B050"/>
        <rFont val="Arial"/>
        <family val="2"/>
      </rPr>
      <t xml:space="preserve"> corresponente ao menor N</t>
    </r>
    <r>
      <rPr>
        <b/>
        <i/>
        <vertAlign val="subscript"/>
        <sz val="11"/>
        <color rgb="FF00B050"/>
        <rFont val="Arial"/>
        <family val="2"/>
      </rPr>
      <t>i</t>
    </r>
    <r>
      <rPr>
        <b/>
        <i/>
        <sz val="11"/>
        <color rgb="FF00B050"/>
        <rFont val="Arial"/>
        <family val="2"/>
      </rPr>
      <t xml:space="preserve"> &gt; 3n/4</t>
    </r>
  </si>
  <si>
    <t>C.A.    3 n / 4 =</t>
  </si>
  <si>
    <r>
      <t>s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=</t>
    </r>
  </si>
  <si>
    <r>
      <t>x</t>
    </r>
    <r>
      <rPr>
        <b/>
        <i/>
        <vertAlign val="subscript"/>
        <sz val="11"/>
        <color theme="1"/>
        <rFont val="Arial"/>
        <family val="2"/>
      </rPr>
      <t>mín</t>
    </r>
    <r>
      <rPr>
        <b/>
        <i/>
        <sz val="11"/>
        <color theme="1"/>
        <rFont val="Arial"/>
        <family val="2"/>
      </rPr>
      <t xml:space="preserve"> =</t>
    </r>
  </si>
  <si>
    <r>
      <t>Q</t>
    </r>
    <r>
      <rPr>
        <b/>
        <i/>
        <vertAlign val="subscript"/>
        <sz val="11"/>
        <color theme="1"/>
        <rFont val="Arial"/>
        <family val="2"/>
      </rPr>
      <t>1</t>
    </r>
    <r>
      <rPr>
        <b/>
        <i/>
        <sz val="11"/>
        <color theme="1"/>
        <rFont val="Arial"/>
        <family val="2"/>
      </rPr>
      <t xml:space="preserve"> =</t>
    </r>
  </si>
  <si>
    <r>
      <t>Q</t>
    </r>
    <r>
      <rPr>
        <b/>
        <i/>
        <vertAlign val="subscript"/>
        <sz val="11"/>
        <color theme="1"/>
        <rFont val="Arial"/>
        <family val="2"/>
      </rPr>
      <t>3</t>
    </r>
    <r>
      <rPr>
        <b/>
        <i/>
        <sz val="11"/>
        <color theme="1"/>
        <rFont val="Arial"/>
        <family val="2"/>
      </rPr>
      <t xml:space="preserve"> =</t>
    </r>
  </si>
  <si>
    <r>
      <t>x</t>
    </r>
    <r>
      <rPr>
        <b/>
        <i/>
        <vertAlign val="subscript"/>
        <sz val="11"/>
        <color theme="1"/>
        <rFont val="Arial"/>
        <family val="2"/>
      </rPr>
      <t>máx</t>
    </r>
    <r>
      <rPr>
        <b/>
        <i/>
        <sz val="11"/>
        <color theme="1"/>
        <rFont val="Arial"/>
        <family val="2"/>
      </rPr>
      <t xml:space="preserve"> =</t>
    </r>
  </si>
  <si>
    <t>Este exercício destina-se ao trabalho fora do período letivo.</t>
  </si>
  <si>
    <t>Dados contínuos não agrupados</t>
  </si>
  <si>
    <t>Cálculos prévios</t>
  </si>
  <si>
    <r>
      <t>A</t>
    </r>
    <r>
      <rPr>
        <vertAlign val="subscript"/>
        <sz val="12"/>
        <color theme="1"/>
        <rFont val="Arial"/>
        <family val="2"/>
      </rPr>
      <t>G</t>
    </r>
    <r>
      <rPr>
        <sz val="12"/>
        <color theme="1"/>
        <rFont val="Arial"/>
        <family val="2"/>
      </rPr>
      <t xml:space="preserve"> =</t>
    </r>
  </si>
  <si>
    <t>Grandeza</t>
  </si>
  <si>
    <t>Sugestão</t>
  </si>
  <si>
    <t>Decisão</t>
  </si>
  <si>
    <r>
      <t>N.</t>
    </r>
    <r>
      <rPr>
        <vertAlign val="superscript"/>
        <sz val="12"/>
        <color theme="1"/>
        <rFont val="Arial"/>
        <family val="2"/>
      </rPr>
      <t>o</t>
    </r>
    <r>
      <rPr>
        <sz val="12"/>
        <color theme="1"/>
        <rFont val="Arial"/>
        <family val="2"/>
      </rPr>
      <t xml:space="preserve"> de classes</t>
    </r>
  </si>
  <si>
    <t>k =</t>
  </si>
  <si>
    <r>
      <rPr>
        <b/>
        <sz val="12"/>
        <color theme="1"/>
        <rFont val="Arial"/>
        <family val="2"/>
      </rPr>
      <t xml:space="preserve">k </t>
    </r>
    <r>
      <rPr>
        <b/>
        <sz val="12"/>
        <color theme="1"/>
        <rFont val="Calibri"/>
        <family val="2"/>
      </rPr>
      <t>≈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Calibri"/>
        <family val="2"/>
      </rPr>
      <t>√</t>
    </r>
    <r>
      <rPr>
        <b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 xml:space="preserve"> =</t>
    </r>
  </si>
  <si>
    <t>Amplitude de classe</t>
  </si>
  <si>
    <r>
      <t>a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Calibri"/>
        <family val="2"/>
      </rPr>
      <t>≥≈ A</t>
    </r>
    <r>
      <rPr>
        <b/>
        <vertAlign val="subscript"/>
        <sz val="12"/>
        <color theme="1"/>
        <rFont val="Calibri"/>
        <family val="2"/>
      </rPr>
      <t>G</t>
    </r>
    <r>
      <rPr>
        <b/>
        <sz val="12"/>
        <color theme="1"/>
        <rFont val="Calibri"/>
        <family val="2"/>
      </rPr>
      <t xml:space="preserve"> / k =</t>
    </r>
  </si>
  <si>
    <r>
      <t>a</t>
    </r>
    <r>
      <rPr>
        <b/>
        <vertAlign val="subscript"/>
        <sz val="12"/>
        <color theme="1"/>
        <rFont val="Arial"/>
        <family val="2"/>
      </rPr>
      <t>i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Calibri"/>
        <family val="2"/>
      </rPr>
      <t>=</t>
    </r>
  </si>
  <si>
    <t>Limite inferior da classe 1</t>
  </si>
  <si>
    <t xml:space="preserve">      Sugestão</t>
  </si>
  <si>
    <t xml:space="preserve"> Decisão</t>
  </si>
  <si>
    <r>
      <t>L</t>
    </r>
    <r>
      <rPr>
        <b/>
        <vertAlign val="subscript"/>
        <sz val="12"/>
        <color theme="1"/>
        <rFont val="Arial"/>
        <family val="2"/>
      </rPr>
      <t>inf 1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Calibri"/>
        <family val="2"/>
      </rPr>
      <t>≤≈</t>
    </r>
    <r>
      <rPr>
        <b/>
        <sz val="12"/>
        <color theme="1"/>
        <rFont val="Arial"/>
        <family val="2"/>
      </rPr>
      <t xml:space="preserve"> x</t>
    </r>
    <r>
      <rPr>
        <b/>
        <vertAlign val="subscript"/>
        <sz val="12"/>
        <color theme="1"/>
        <rFont val="Arial"/>
        <family val="2"/>
      </rPr>
      <t>mín</t>
    </r>
    <r>
      <rPr>
        <b/>
        <sz val="12"/>
        <color theme="1"/>
        <rFont val="Arial"/>
        <family val="2"/>
      </rPr>
      <t xml:space="preserve"> =</t>
    </r>
  </si>
  <si>
    <r>
      <t>L</t>
    </r>
    <r>
      <rPr>
        <b/>
        <vertAlign val="subscript"/>
        <sz val="12"/>
        <color theme="1"/>
        <rFont val="Arial"/>
        <family val="2"/>
      </rPr>
      <t>inf 1</t>
    </r>
    <r>
      <rPr>
        <b/>
        <sz val="12"/>
        <color theme="1"/>
        <rFont val="Arial"/>
        <family val="2"/>
      </rPr>
      <t xml:space="preserve"> =</t>
    </r>
  </si>
  <si>
    <t>Classe</t>
  </si>
  <si>
    <r>
      <t>L</t>
    </r>
    <r>
      <rPr>
        <vertAlign val="subscript"/>
        <sz val="12"/>
        <color theme="1"/>
        <rFont val="Arial"/>
        <family val="2"/>
      </rPr>
      <t>inf i</t>
    </r>
  </si>
  <si>
    <r>
      <t>L</t>
    </r>
    <r>
      <rPr>
        <vertAlign val="subscript"/>
        <sz val="12"/>
        <color theme="1"/>
        <rFont val="Arial"/>
        <family val="2"/>
      </rPr>
      <t>sup i</t>
    </r>
  </si>
  <si>
    <t>Intervalo de classe</t>
  </si>
  <si>
    <t>;</t>
  </si>
  <si>
    <t>[</t>
  </si>
  <si>
    <t>ou</t>
  </si>
  <si>
    <t>]</t>
  </si>
  <si>
    <r>
      <t>L</t>
    </r>
    <r>
      <rPr>
        <b/>
        <vertAlign val="subscript"/>
        <sz val="14"/>
        <color rgb="FF00B050"/>
        <rFont val="Arial"/>
        <family val="2"/>
      </rPr>
      <t>sup k</t>
    </r>
    <r>
      <rPr>
        <b/>
        <sz val="14"/>
        <color rgb="FF00B050"/>
        <rFont val="Arial"/>
        <family val="2"/>
      </rPr>
      <t xml:space="preserve"> </t>
    </r>
    <r>
      <rPr>
        <b/>
        <sz val="14"/>
        <color rgb="FF00B050"/>
        <rFont val="Calibri"/>
        <family val="2"/>
      </rPr>
      <t>≥</t>
    </r>
    <r>
      <rPr>
        <b/>
        <sz val="14"/>
        <color rgb="FF00B050"/>
        <rFont val="Arial"/>
        <family val="2"/>
      </rPr>
      <t xml:space="preserve"> x</t>
    </r>
    <r>
      <rPr>
        <b/>
        <vertAlign val="subscript"/>
        <sz val="14"/>
        <color rgb="FF00B050"/>
        <rFont val="Arial"/>
        <family val="2"/>
      </rPr>
      <t>máx</t>
    </r>
  </si>
  <si>
    <t>OK!!</t>
  </si>
  <si>
    <t>Dados Contínuos Agrupados</t>
  </si>
  <si>
    <t>Nome da</t>
  </si>
  <si>
    <t>classe</t>
  </si>
  <si>
    <t>Vamos optar</t>
  </si>
  <si>
    <t>por esta possibilidade</t>
  </si>
  <si>
    <t>(É o procedimento do</t>
  </si>
  <si>
    <t>Excel, com a função</t>
  </si>
  <si>
    <t>FREQUÊNCIA() )</t>
  </si>
  <si>
    <t>"Concentração de lípidos no leite de uma vaca, em g/L"</t>
  </si>
  <si>
    <t>Dados contínuos agrupados</t>
  </si>
  <si>
    <t>i</t>
  </si>
  <si>
    <r>
      <t>L</t>
    </r>
    <r>
      <rPr>
        <b/>
        <vertAlign val="subscript"/>
        <sz val="10"/>
        <color theme="1"/>
        <rFont val="Arial"/>
        <family val="2"/>
      </rPr>
      <t>inf i</t>
    </r>
  </si>
  <si>
    <r>
      <t>L</t>
    </r>
    <r>
      <rPr>
        <b/>
        <vertAlign val="subscript"/>
        <sz val="10"/>
        <color theme="1"/>
        <rFont val="Arial"/>
        <family val="2"/>
      </rPr>
      <t>sup i</t>
    </r>
  </si>
  <si>
    <r>
      <t>n</t>
    </r>
    <r>
      <rPr>
        <b/>
        <vertAlign val="subscript"/>
        <sz val="10"/>
        <color theme="1"/>
        <rFont val="Arial"/>
        <family val="2"/>
      </rPr>
      <t>i</t>
    </r>
  </si>
  <si>
    <r>
      <t>f</t>
    </r>
    <r>
      <rPr>
        <b/>
        <vertAlign val="subscript"/>
        <sz val="10"/>
        <color theme="1"/>
        <rFont val="Arial"/>
        <family val="2"/>
      </rPr>
      <t>i</t>
    </r>
  </si>
  <si>
    <r>
      <t>N</t>
    </r>
    <r>
      <rPr>
        <b/>
        <vertAlign val="subscript"/>
        <sz val="10"/>
        <color theme="1"/>
        <rFont val="Arial"/>
        <family val="2"/>
      </rPr>
      <t>i</t>
    </r>
  </si>
  <si>
    <r>
      <t>F</t>
    </r>
    <r>
      <rPr>
        <b/>
        <vertAlign val="subscript"/>
        <sz val="10"/>
        <color theme="1"/>
        <rFont val="Arial"/>
        <family val="2"/>
      </rPr>
      <t>i</t>
    </r>
  </si>
  <si>
    <r>
      <t>N.</t>
    </r>
    <r>
      <rPr>
        <vertAlign val="superscript"/>
        <sz val="10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 xml:space="preserve"> de classes</t>
    </r>
  </si>
  <si>
    <t>k</t>
  </si>
  <si>
    <t>k ≈√n =</t>
  </si>
  <si>
    <r>
      <t>a</t>
    </r>
    <r>
      <rPr>
        <vertAlign val="subscript"/>
        <sz val="10"/>
        <color theme="1"/>
        <rFont val="Arial"/>
        <family val="2"/>
      </rPr>
      <t>i</t>
    </r>
  </si>
  <si>
    <r>
      <t>ai &gt;≈ A</t>
    </r>
    <r>
      <rPr>
        <vertAlign val="subscript"/>
        <sz val="10"/>
        <color theme="1"/>
        <rFont val="Arial"/>
        <family val="2"/>
      </rPr>
      <t>G</t>
    </r>
    <r>
      <rPr>
        <sz val="11"/>
        <color theme="1"/>
        <rFont val="Calibri"/>
        <family val="2"/>
        <scheme val="minor"/>
      </rPr>
      <t xml:space="preserve"> / k =</t>
    </r>
  </si>
  <si>
    <r>
      <t>Limite inferior da 1</t>
    </r>
    <r>
      <rPr>
        <vertAlign val="superscript"/>
        <sz val="10"/>
        <color theme="1"/>
        <rFont val="Arial"/>
        <family val="2"/>
      </rPr>
      <t>a</t>
    </r>
    <r>
      <rPr>
        <sz val="11"/>
        <color theme="1"/>
        <rFont val="Calibri"/>
        <family val="2"/>
        <scheme val="minor"/>
      </rPr>
      <t xml:space="preserve"> classe</t>
    </r>
  </si>
  <si>
    <r>
      <t>L</t>
    </r>
    <r>
      <rPr>
        <vertAlign val="subscript"/>
        <sz val="10"/>
        <color theme="1"/>
        <rFont val="Arial"/>
        <family val="2"/>
      </rPr>
      <t>iinf 1</t>
    </r>
  </si>
  <si>
    <r>
      <t>L</t>
    </r>
    <r>
      <rPr>
        <vertAlign val="subscript"/>
        <sz val="10"/>
        <color theme="1"/>
        <rFont val="Arial"/>
        <family val="2"/>
      </rPr>
      <t>iinf 1</t>
    </r>
    <r>
      <rPr>
        <sz val="11"/>
        <color theme="1"/>
        <rFont val="Calibri"/>
        <family val="2"/>
        <scheme val="minor"/>
      </rPr>
      <t xml:space="preserve"> ≤≈ x</t>
    </r>
    <r>
      <rPr>
        <vertAlign val="subscript"/>
        <sz val="10"/>
        <color theme="1"/>
        <rFont val="Arial"/>
        <family val="2"/>
      </rPr>
      <t>mín</t>
    </r>
    <r>
      <rPr>
        <sz val="11"/>
        <color theme="1"/>
        <rFont val="Calibri"/>
        <family val="2"/>
        <scheme val="minor"/>
      </rPr>
      <t xml:space="preserve"> =</t>
    </r>
  </si>
  <si>
    <r>
      <t>x</t>
    </r>
    <r>
      <rPr>
        <vertAlign val="subscript"/>
        <sz val="10"/>
        <color theme="1"/>
        <rFont val="Arial"/>
        <family val="2"/>
      </rPr>
      <t>mín</t>
    </r>
    <r>
      <rPr>
        <sz val="11"/>
        <color theme="1"/>
        <rFont val="Calibri"/>
        <family val="2"/>
        <scheme val="minor"/>
      </rPr>
      <t xml:space="preserve"> =</t>
    </r>
  </si>
  <si>
    <t>SOMAS →</t>
  </si>
  <si>
    <r>
      <t>x</t>
    </r>
    <r>
      <rPr>
        <vertAlign val="subscript"/>
        <sz val="10"/>
        <color theme="1"/>
        <rFont val="Arial"/>
        <family val="2"/>
      </rPr>
      <t>máx</t>
    </r>
    <r>
      <rPr>
        <sz val="11"/>
        <color theme="1"/>
        <rFont val="Calibri"/>
        <family val="2"/>
        <scheme val="minor"/>
      </rPr>
      <t xml:space="preserve"> =</t>
    </r>
  </si>
  <si>
    <r>
      <t>f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= n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/ n</t>
    </r>
  </si>
  <si>
    <r>
      <t>N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= N</t>
    </r>
    <r>
      <rPr>
        <b/>
        <vertAlign val="subscript"/>
        <sz val="11"/>
        <color theme="1"/>
        <rFont val="Arial"/>
        <family val="2"/>
      </rPr>
      <t>anterior</t>
    </r>
    <r>
      <rPr>
        <b/>
        <sz val="11"/>
        <color theme="1"/>
        <rFont val="Arial"/>
        <family val="2"/>
      </rPr>
      <t xml:space="preserve"> + n</t>
    </r>
    <r>
      <rPr>
        <b/>
        <vertAlign val="subscript"/>
        <sz val="11"/>
        <color theme="1"/>
        <rFont val="Arial"/>
        <family val="2"/>
      </rPr>
      <t>i</t>
    </r>
  </si>
  <si>
    <r>
      <t>F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= F</t>
    </r>
    <r>
      <rPr>
        <b/>
        <vertAlign val="subscript"/>
        <sz val="11"/>
        <color theme="1"/>
        <rFont val="Arial"/>
        <family val="2"/>
      </rPr>
      <t>anterior</t>
    </r>
    <r>
      <rPr>
        <b/>
        <sz val="11"/>
        <color theme="1"/>
        <rFont val="Arial"/>
        <family val="2"/>
      </rPr>
      <t xml:space="preserve"> + f</t>
    </r>
    <r>
      <rPr>
        <b/>
        <vertAlign val="subscript"/>
        <sz val="11"/>
        <color theme="1"/>
        <rFont val="Arial"/>
        <family val="2"/>
      </rPr>
      <t>i</t>
    </r>
  </si>
  <si>
    <r>
      <t>A</t>
    </r>
    <r>
      <rPr>
        <vertAlign val="subscript"/>
        <sz val="10"/>
        <color theme="1"/>
        <rFont val="Arial"/>
        <family val="2"/>
      </rPr>
      <t>G</t>
    </r>
    <r>
      <rPr>
        <sz val="11"/>
        <color theme="1"/>
        <rFont val="Calibri"/>
        <family val="2"/>
        <scheme val="minor"/>
      </rPr>
      <t xml:space="preserve"> =</t>
    </r>
  </si>
  <si>
    <r>
      <t>N</t>
    </r>
    <r>
      <rPr>
        <b/>
        <vertAlign val="subscript"/>
        <sz val="10"/>
        <color theme="1"/>
        <rFont val="Arial"/>
        <family val="2"/>
      </rPr>
      <t>k</t>
    </r>
    <r>
      <rPr>
        <b/>
        <sz val="10"/>
        <color theme="1"/>
        <rFont val="Arial"/>
        <family val="2"/>
      </rPr>
      <t xml:space="preserve"> = n</t>
    </r>
  </si>
  <si>
    <r>
      <t>F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= N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/ n</t>
    </r>
  </si>
  <si>
    <r>
      <t>F</t>
    </r>
    <r>
      <rPr>
        <b/>
        <vertAlign val="subscript"/>
        <sz val="10"/>
        <color theme="1"/>
        <rFont val="Arial"/>
        <family val="2"/>
      </rPr>
      <t>k</t>
    </r>
    <r>
      <rPr>
        <b/>
        <sz val="10"/>
        <color theme="1"/>
        <rFont val="Arial"/>
        <family val="2"/>
      </rPr>
      <t xml:space="preserve"> = 1</t>
    </r>
  </si>
  <si>
    <t>NOTA: Este exercício não foi resolvido em aula. Destina-se à resolução individual em casa.</t>
  </si>
  <si>
    <t>Classe modal:</t>
  </si>
  <si>
    <t>Amplitude</t>
  </si>
  <si>
    <t>ai</t>
  </si>
  <si>
    <t>Classe mediana:</t>
  </si>
  <si>
    <t>"Concentração de lípidos no leite de vaca, em g/L"</t>
  </si>
  <si>
    <t>Dimensão da amostra:</t>
  </si>
  <si>
    <t xml:space="preserve">. ni   </t>
  </si>
  <si>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 xml:space="preserve">. ni   </t>
    </r>
  </si>
  <si>
    <t>Média:</t>
  </si>
  <si>
    <t xml:space="preserve">  =</t>
  </si>
  <si>
    <t>Mediana:</t>
  </si>
  <si>
    <t>CA: n/2 =</t>
  </si>
  <si>
    <r>
      <t>Q</t>
    </r>
    <r>
      <rPr>
        <vertAlign val="subscript"/>
        <sz val="10"/>
        <color theme="1"/>
        <rFont val="Arial"/>
        <family val="2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</si>
  <si>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5</t>
    </r>
    <r>
      <rPr>
        <i/>
        <vertAlign val="superscript"/>
        <sz val="12"/>
        <color rgb="FF0070C0"/>
        <rFont val="Arial"/>
        <family val="2"/>
      </rPr>
      <t>a</t>
    </r>
  </si>
  <si>
    <r>
      <t>Primeira classe cujo N</t>
    </r>
    <r>
      <rPr>
        <b/>
        <i/>
        <vertAlign val="subscript"/>
        <sz val="12"/>
        <color rgb="FF0070C0"/>
        <rFont val="Arial"/>
        <family val="2"/>
      </rPr>
      <t>i</t>
    </r>
    <r>
      <rPr>
        <b/>
        <i/>
        <sz val="12"/>
        <color rgb="FF0070C0"/>
        <rFont val="Arial"/>
        <family val="2"/>
      </rPr>
      <t xml:space="preserve"> &gt; n/2</t>
    </r>
  </si>
  <si>
    <r>
      <t>Q</t>
    </r>
    <r>
      <rPr>
        <vertAlign val="subscript"/>
        <sz val="10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 xml:space="preserve"> =</t>
    </r>
  </si>
  <si>
    <t>Moda:</t>
  </si>
  <si>
    <t>↑</t>
  </si>
  <si>
    <r>
      <t>4</t>
    </r>
    <r>
      <rPr>
        <i/>
        <vertAlign val="superscript"/>
        <sz val="12"/>
        <color rgb="FF7030A0"/>
        <rFont val="Arial"/>
        <family val="2"/>
      </rPr>
      <t>a</t>
    </r>
  </si>
  <si>
    <r>
      <t>Classe correspondente ao maior n</t>
    </r>
    <r>
      <rPr>
        <b/>
        <i/>
        <vertAlign val="subscript"/>
        <sz val="12"/>
        <color rgb="FF7030A0"/>
        <rFont val="Arial"/>
        <family val="2"/>
      </rPr>
      <t>i</t>
    </r>
  </si>
  <si>
    <r>
      <rPr>
        <i/>
        <sz val="12"/>
        <color theme="1"/>
        <rFont val="Symbol"/>
        <family val="1"/>
        <charset val="2"/>
      </rPr>
      <t>D</t>
    </r>
    <r>
      <rPr>
        <i/>
        <vertAlign val="subscript"/>
        <sz val="12"/>
        <color theme="1"/>
        <rFont val="Arial"/>
        <family val="2"/>
      </rPr>
      <t>1</t>
    </r>
    <r>
      <rPr>
        <i/>
        <sz val="12"/>
        <color theme="1"/>
        <rFont val="Arial"/>
        <family val="2"/>
      </rPr>
      <t xml:space="preserve"> =</t>
    </r>
  </si>
  <si>
    <r>
      <rPr>
        <b/>
        <i/>
        <sz val="12"/>
        <color rgb="FF0070C0"/>
        <rFont val="Symbol"/>
        <family val="1"/>
        <charset val="2"/>
      </rPr>
      <t>D</t>
    </r>
    <r>
      <rPr>
        <b/>
        <i/>
        <vertAlign val="subscript"/>
        <sz val="12"/>
        <color rgb="FF0070C0"/>
        <rFont val="Arial"/>
        <family val="2"/>
      </rPr>
      <t>1</t>
    </r>
    <r>
      <rPr>
        <b/>
        <i/>
        <sz val="12"/>
        <color rgb="FF0070C0"/>
        <rFont val="Arial"/>
        <family val="2"/>
      </rPr>
      <t xml:space="preserve"> = n</t>
    </r>
    <r>
      <rPr>
        <b/>
        <i/>
        <vertAlign val="subscript"/>
        <sz val="12"/>
        <color rgb="FF0070C0"/>
        <rFont val="Arial"/>
        <family val="2"/>
      </rPr>
      <t>cm</t>
    </r>
    <r>
      <rPr>
        <b/>
        <i/>
        <sz val="12"/>
        <color rgb="FF0070C0"/>
        <rFont val="Arial"/>
        <family val="2"/>
      </rPr>
      <t xml:space="preserve"> - n</t>
    </r>
    <r>
      <rPr>
        <b/>
        <i/>
        <vertAlign val="subscript"/>
        <sz val="12"/>
        <color rgb="FF0070C0"/>
        <rFont val="Arial"/>
        <family val="2"/>
      </rPr>
      <t>anterior</t>
    </r>
  </si>
  <si>
    <r>
      <rPr>
        <i/>
        <sz val="12"/>
        <color theme="1"/>
        <rFont val="Symbol"/>
        <family val="1"/>
        <charset val="2"/>
      </rPr>
      <t>D</t>
    </r>
    <r>
      <rPr>
        <i/>
        <vertAlign val="subscript"/>
        <sz val="12"/>
        <color theme="1"/>
        <rFont val="Arial"/>
        <family val="2"/>
      </rPr>
      <t>2</t>
    </r>
    <r>
      <rPr>
        <i/>
        <sz val="12"/>
        <color theme="1"/>
        <rFont val="Arial"/>
        <family val="2"/>
      </rPr>
      <t xml:space="preserve"> =</t>
    </r>
  </si>
  <si>
    <r>
      <rPr>
        <b/>
        <i/>
        <sz val="12"/>
        <color rgb="FF0070C0"/>
        <rFont val="Symbol"/>
        <family val="1"/>
        <charset val="2"/>
      </rPr>
      <t>D</t>
    </r>
    <r>
      <rPr>
        <b/>
        <i/>
        <vertAlign val="subscript"/>
        <sz val="12"/>
        <color rgb="FF0070C0"/>
        <rFont val="Arial"/>
        <family val="2"/>
      </rPr>
      <t>2</t>
    </r>
    <r>
      <rPr>
        <b/>
        <i/>
        <sz val="12"/>
        <color rgb="FF0070C0"/>
        <rFont val="Arial"/>
        <family val="2"/>
      </rPr>
      <t xml:space="preserve"> = n</t>
    </r>
    <r>
      <rPr>
        <b/>
        <i/>
        <vertAlign val="subscript"/>
        <sz val="12"/>
        <color rgb="FF0070C0"/>
        <rFont val="Arial"/>
        <family val="2"/>
      </rPr>
      <t>cm</t>
    </r>
    <r>
      <rPr>
        <b/>
        <i/>
        <sz val="12"/>
        <color rgb="FF0070C0"/>
        <rFont val="Arial"/>
        <family val="2"/>
      </rPr>
      <t xml:space="preserve"> - n</t>
    </r>
    <r>
      <rPr>
        <b/>
        <i/>
        <vertAlign val="subscript"/>
        <sz val="12"/>
        <color rgb="FF0070C0"/>
        <rFont val="Arial"/>
        <family val="2"/>
      </rPr>
      <t>seguinte</t>
    </r>
  </si>
  <si>
    <t>Amplitude global:</t>
  </si>
  <si>
    <r>
      <t>CA: x</t>
    </r>
    <r>
      <rPr>
        <i/>
        <vertAlign val="subscript"/>
        <sz val="12"/>
        <color theme="1"/>
        <rFont val="Arial"/>
        <family val="2"/>
      </rPr>
      <t>mín</t>
    </r>
    <r>
      <rPr>
        <i/>
        <sz val="12"/>
        <color theme="1"/>
        <rFont val="Arial"/>
        <family val="2"/>
      </rPr>
      <t xml:space="preserve"> =</t>
    </r>
  </si>
  <si>
    <r>
      <t>x</t>
    </r>
    <r>
      <rPr>
        <b/>
        <i/>
        <vertAlign val="subscript"/>
        <sz val="12"/>
        <color rgb="FF0070C0"/>
        <rFont val="Arial"/>
        <family val="2"/>
      </rPr>
      <t>mín</t>
    </r>
    <r>
      <rPr>
        <b/>
        <i/>
        <sz val="12"/>
        <color rgb="FF0070C0"/>
        <rFont val="Arial"/>
        <family val="2"/>
      </rPr>
      <t xml:space="preserve"> = L</t>
    </r>
    <r>
      <rPr>
        <b/>
        <i/>
        <vertAlign val="subscript"/>
        <sz val="12"/>
        <color rgb="FF0070C0"/>
        <rFont val="Arial"/>
        <family val="2"/>
      </rPr>
      <t xml:space="preserve"> inf 1</t>
    </r>
  </si>
  <si>
    <r>
      <t>CA: x</t>
    </r>
    <r>
      <rPr>
        <i/>
        <vertAlign val="subscript"/>
        <sz val="12"/>
        <color theme="1"/>
        <rFont val="Arial"/>
        <family val="2"/>
      </rPr>
      <t>máx</t>
    </r>
    <r>
      <rPr>
        <i/>
        <sz val="12"/>
        <color theme="1"/>
        <rFont val="Arial"/>
        <family val="2"/>
      </rPr>
      <t xml:space="preserve"> =</t>
    </r>
  </si>
  <si>
    <r>
      <t>x</t>
    </r>
    <r>
      <rPr>
        <b/>
        <i/>
        <vertAlign val="subscript"/>
        <sz val="12"/>
        <color rgb="FF0070C0"/>
        <rFont val="Arial"/>
        <family val="2"/>
      </rPr>
      <t>máx</t>
    </r>
    <r>
      <rPr>
        <b/>
        <i/>
        <sz val="12"/>
        <color rgb="FF0070C0"/>
        <rFont val="Arial"/>
        <family val="2"/>
      </rPr>
      <t xml:space="preserve"> = L</t>
    </r>
    <r>
      <rPr>
        <b/>
        <i/>
        <vertAlign val="subscript"/>
        <sz val="12"/>
        <color rgb="FF0070C0"/>
        <rFont val="Arial"/>
        <family val="2"/>
      </rPr>
      <t xml:space="preserve"> sup k</t>
    </r>
  </si>
  <si>
    <t>Amplitude interquartílica:</t>
  </si>
  <si>
    <t>CA:  n / 4 =</t>
  </si>
  <si>
    <r>
      <t>Classe 1</t>
    </r>
    <r>
      <rPr>
        <i/>
        <vertAlign val="superscript"/>
        <sz val="12"/>
        <color theme="1"/>
        <rFont val="Arial"/>
        <family val="2"/>
      </rPr>
      <t>o</t>
    </r>
    <r>
      <rPr>
        <i/>
        <sz val="12"/>
        <color theme="1"/>
        <rFont val="Arial"/>
        <family val="2"/>
      </rPr>
      <t xml:space="preserve"> Quartil:</t>
    </r>
  </si>
  <si>
    <r>
      <t>4</t>
    </r>
    <r>
      <rPr>
        <i/>
        <vertAlign val="superscript"/>
        <sz val="12"/>
        <color theme="1"/>
        <rFont val="Arial"/>
        <family val="2"/>
      </rPr>
      <t>a</t>
    </r>
  </si>
  <si>
    <r>
      <t>Primeira classe cujo N</t>
    </r>
    <r>
      <rPr>
        <b/>
        <i/>
        <vertAlign val="subscript"/>
        <sz val="12"/>
        <color rgb="FF0070C0"/>
        <rFont val="Arial"/>
        <family val="2"/>
      </rPr>
      <t>i</t>
    </r>
    <r>
      <rPr>
        <b/>
        <i/>
        <sz val="12"/>
        <color rgb="FF0070C0"/>
        <rFont val="Arial"/>
        <family val="2"/>
      </rPr>
      <t xml:space="preserve"> &gt; n/4</t>
    </r>
  </si>
  <si>
    <r>
      <t>Q</t>
    </r>
    <r>
      <rPr>
        <i/>
        <vertAlign val="subscript"/>
        <sz val="12"/>
        <color theme="1"/>
        <rFont val="Arial"/>
        <family val="2"/>
      </rPr>
      <t>1</t>
    </r>
    <r>
      <rPr>
        <i/>
        <sz val="12"/>
        <color theme="1"/>
        <rFont val="Arial"/>
        <family val="2"/>
      </rPr>
      <t xml:space="preserve"> =</t>
    </r>
  </si>
  <si>
    <t>NOTA: Caso Geral:</t>
  </si>
  <si>
    <t>CA:  3 n / 4 =</t>
  </si>
  <si>
    <r>
      <t>Classe 3</t>
    </r>
    <r>
      <rPr>
        <i/>
        <vertAlign val="superscript"/>
        <sz val="12"/>
        <color theme="1"/>
        <rFont val="Arial"/>
        <family val="2"/>
      </rPr>
      <t>o</t>
    </r>
    <r>
      <rPr>
        <i/>
        <sz val="12"/>
        <color theme="1"/>
        <rFont val="Arial"/>
        <family val="2"/>
      </rPr>
      <t xml:space="preserve"> Quartil:</t>
    </r>
  </si>
  <si>
    <r>
      <t>5</t>
    </r>
    <r>
      <rPr>
        <i/>
        <vertAlign val="superscript"/>
        <sz val="12"/>
        <color theme="1"/>
        <rFont val="Arial"/>
        <family val="2"/>
      </rPr>
      <t>a</t>
    </r>
  </si>
  <si>
    <t>Exceção: Há um Ni = 3n/4</t>
  </si>
  <si>
    <r>
      <t>Q</t>
    </r>
    <r>
      <rPr>
        <i/>
        <vertAlign val="subscript"/>
        <sz val="12"/>
        <color theme="1"/>
        <rFont val="Arial"/>
        <family val="2"/>
      </rPr>
      <t>3</t>
    </r>
    <r>
      <rPr>
        <i/>
        <sz val="12"/>
        <color theme="1"/>
        <rFont val="Arial"/>
        <family val="2"/>
      </rPr>
      <t xml:space="preserve"> =</t>
    </r>
  </si>
  <si>
    <r>
      <t>Q</t>
    </r>
    <r>
      <rPr>
        <b/>
        <i/>
        <vertAlign val="subscript"/>
        <sz val="12"/>
        <color rgb="FFFF0000"/>
        <rFont val="Arial"/>
        <family val="2"/>
      </rPr>
      <t>3</t>
    </r>
    <r>
      <rPr>
        <b/>
        <i/>
        <sz val="12"/>
        <color rgb="FFFF0000"/>
        <rFont val="Arial"/>
        <family val="2"/>
      </rPr>
      <t xml:space="preserve"> = Limite superior da classe com N</t>
    </r>
    <r>
      <rPr>
        <b/>
        <i/>
        <vertAlign val="subscript"/>
        <sz val="12"/>
        <color rgb="FFFF0000"/>
        <rFont val="Arial"/>
        <family val="2"/>
      </rPr>
      <t>i</t>
    </r>
    <r>
      <rPr>
        <b/>
        <i/>
        <sz val="12"/>
        <color rgb="FFFF0000"/>
        <rFont val="Arial"/>
        <family val="2"/>
      </rPr>
      <t xml:space="preserve"> = 3n/4</t>
    </r>
  </si>
  <si>
    <t>Variância:</t>
  </si>
  <si>
    <r>
      <t>s</t>
    </r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=</t>
    </r>
  </si>
  <si>
    <t>Desvio padrão:</t>
  </si>
  <si>
    <r>
      <t>s = √ s</t>
    </r>
    <r>
      <rPr>
        <b/>
        <vertAlign val="superscript"/>
        <sz val="12"/>
        <color rgb="FF0070C0"/>
        <rFont val="Arial"/>
        <family val="2"/>
      </rPr>
      <t>2</t>
    </r>
  </si>
  <si>
    <t>Coeficiente de variação:</t>
  </si>
  <si>
    <t>Nome da classe</t>
  </si>
  <si>
    <r>
      <t>f</t>
    </r>
    <r>
      <rPr>
        <b/>
        <vertAlign val="subscript"/>
        <sz val="12"/>
        <color rgb="FF0070C0"/>
        <rFont val="Arial"/>
        <family val="2"/>
      </rPr>
      <t>i</t>
    </r>
    <r>
      <rPr>
        <b/>
        <sz val="12"/>
        <color rgb="FF0070C0"/>
        <rFont val="Arial"/>
        <family val="2"/>
      </rPr>
      <t xml:space="preserve"> = n</t>
    </r>
    <r>
      <rPr>
        <b/>
        <vertAlign val="subscript"/>
        <sz val="12"/>
        <color rgb="FF0070C0"/>
        <rFont val="Arial"/>
        <family val="2"/>
      </rPr>
      <t>i</t>
    </r>
    <r>
      <rPr>
        <b/>
        <sz val="12"/>
        <color rgb="FF0070C0"/>
        <rFont val="Arial"/>
        <family val="2"/>
      </rPr>
      <t xml:space="preserve"> / n</t>
    </r>
  </si>
  <si>
    <r>
      <t>N</t>
    </r>
    <r>
      <rPr>
        <b/>
        <vertAlign val="subscript"/>
        <sz val="12"/>
        <color rgb="FF0070C0"/>
        <rFont val="Arial"/>
        <family val="2"/>
      </rPr>
      <t>i</t>
    </r>
    <r>
      <rPr>
        <b/>
        <sz val="12"/>
        <color rgb="FF0070C0"/>
        <rFont val="Arial"/>
        <family val="2"/>
      </rPr>
      <t xml:space="preserve"> = N</t>
    </r>
    <r>
      <rPr>
        <b/>
        <vertAlign val="subscript"/>
        <sz val="12"/>
        <color rgb="FF0070C0"/>
        <rFont val="Arial"/>
        <family val="2"/>
      </rPr>
      <t>anterior</t>
    </r>
    <r>
      <rPr>
        <b/>
        <sz val="12"/>
        <color rgb="FF0070C0"/>
        <rFont val="Arial"/>
        <family val="2"/>
      </rPr>
      <t xml:space="preserve"> + n</t>
    </r>
    <r>
      <rPr>
        <b/>
        <vertAlign val="subscript"/>
        <sz val="12"/>
        <color rgb="FF0070C0"/>
        <rFont val="Arial"/>
        <family val="2"/>
      </rPr>
      <t>i</t>
    </r>
  </si>
  <si>
    <r>
      <t>F</t>
    </r>
    <r>
      <rPr>
        <b/>
        <vertAlign val="subscript"/>
        <sz val="12"/>
        <color rgb="FF0070C0"/>
        <rFont val="Arial"/>
        <family val="2"/>
      </rPr>
      <t>i</t>
    </r>
    <r>
      <rPr>
        <b/>
        <sz val="12"/>
        <color rgb="FF0070C0"/>
        <rFont val="Arial"/>
        <family val="2"/>
      </rPr>
      <t xml:space="preserve"> = F</t>
    </r>
    <r>
      <rPr>
        <b/>
        <vertAlign val="subscript"/>
        <sz val="12"/>
        <color rgb="FF0070C0"/>
        <rFont val="Arial"/>
        <family val="2"/>
      </rPr>
      <t>anterior</t>
    </r>
    <r>
      <rPr>
        <b/>
        <sz val="12"/>
        <color rgb="FF0070C0"/>
        <rFont val="Arial"/>
        <family val="2"/>
      </rPr>
      <t xml:space="preserve"> + f</t>
    </r>
    <r>
      <rPr>
        <b/>
        <vertAlign val="subscript"/>
        <sz val="12"/>
        <color rgb="FF0070C0"/>
        <rFont val="Arial"/>
        <family val="2"/>
      </rPr>
      <t>i</t>
    </r>
  </si>
  <si>
    <r>
      <rPr>
        <b/>
        <sz val="12"/>
        <color rgb="FF0070C0"/>
        <rFont val="Symbol"/>
        <family val="1"/>
        <charset val="2"/>
      </rPr>
      <t>S</t>
    </r>
    <r>
      <rPr>
        <b/>
        <sz val="12"/>
        <color rgb="FF0070C0"/>
        <rFont val="Arial"/>
        <family val="2"/>
      </rPr>
      <t xml:space="preserve"> f</t>
    </r>
    <r>
      <rPr>
        <b/>
        <vertAlign val="subscript"/>
        <sz val="12"/>
        <color rgb="FF0070C0"/>
        <rFont val="Arial"/>
        <family val="2"/>
      </rPr>
      <t>i</t>
    </r>
    <r>
      <rPr>
        <b/>
        <sz val="12"/>
        <color rgb="FF0070C0"/>
        <rFont val="Arial"/>
        <family val="2"/>
      </rPr>
      <t xml:space="preserve"> = 1</t>
    </r>
  </si>
  <si>
    <r>
      <t>N</t>
    </r>
    <r>
      <rPr>
        <b/>
        <vertAlign val="subscript"/>
        <sz val="12"/>
        <color rgb="FF0070C0"/>
        <rFont val="Arial"/>
        <family val="2"/>
      </rPr>
      <t>k</t>
    </r>
    <r>
      <rPr>
        <b/>
        <sz val="12"/>
        <color rgb="FF0070C0"/>
        <rFont val="Arial"/>
        <family val="2"/>
      </rPr>
      <t xml:space="preserve"> = n</t>
    </r>
  </si>
  <si>
    <r>
      <t>F</t>
    </r>
    <r>
      <rPr>
        <b/>
        <vertAlign val="subscript"/>
        <sz val="12"/>
        <color rgb="FF0070C0"/>
        <rFont val="Arial"/>
        <family val="2"/>
      </rPr>
      <t>k</t>
    </r>
    <r>
      <rPr>
        <b/>
        <sz val="12"/>
        <color rgb="FF0070C0"/>
        <rFont val="Arial"/>
        <family val="2"/>
      </rPr>
      <t xml:space="preserve"> = 1</t>
    </r>
  </si>
  <si>
    <r>
      <t>F</t>
    </r>
    <r>
      <rPr>
        <b/>
        <vertAlign val="subscript"/>
        <sz val="12"/>
        <color rgb="FF0070C0"/>
        <rFont val="Arial"/>
        <family val="2"/>
      </rPr>
      <t>i</t>
    </r>
    <r>
      <rPr>
        <b/>
        <sz val="12"/>
        <color rgb="FF0070C0"/>
        <rFont val="Arial"/>
        <family val="2"/>
      </rPr>
      <t xml:space="preserve"> = N</t>
    </r>
    <r>
      <rPr>
        <b/>
        <vertAlign val="subscript"/>
        <sz val="12"/>
        <color rgb="FF0070C0"/>
        <rFont val="Arial"/>
        <family val="2"/>
      </rPr>
      <t>i</t>
    </r>
    <r>
      <rPr>
        <b/>
        <sz val="12"/>
        <color rgb="FF0070C0"/>
        <rFont val="Arial"/>
        <family val="2"/>
      </rPr>
      <t xml:space="preserve"> / n</t>
    </r>
  </si>
  <si>
    <t>" Peso de uma banana, em g"</t>
  </si>
  <si>
    <t>Calculos auxiliares</t>
  </si>
  <si>
    <t>Ponto</t>
  </si>
  <si>
    <t>médio da</t>
  </si>
  <si>
    <t>de</t>
  </si>
  <si>
    <t>Assumo</t>
  </si>
  <si>
    <t>Peso ( g )</t>
  </si>
  <si>
    <r>
      <t>N.</t>
    </r>
    <r>
      <rPr>
        <i/>
        <vertAlign val="superscript"/>
        <sz val="11"/>
        <color theme="1"/>
        <rFont val="Arial Narrow"/>
        <family val="2"/>
      </rPr>
      <t>o</t>
    </r>
    <r>
      <rPr>
        <i/>
        <sz val="11"/>
        <color theme="1"/>
        <rFont val="Arial Narrow"/>
        <family val="2"/>
      </rPr>
      <t xml:space="preserve"> de frutos</t>
    </r>
  </si>
  <si>
    <r>
      <t>a</t>
    </r>
    <r>
      <rPr>
        <b/>
        <i/>
        <vertAlign val="subscript"/>
        <sz val="11"/>
        <color theme="1"/>
        <rFont val="Arial"/>
        <family val="2"/>
      </rPr>
      <t>i</t>
    </r>
  </si>
  <si>
    <t>160 a 180</t>
  </si>
  <si>
    <t>180 a 200</t>
  </si>
  <si>
    <t>200 a 220</t>
  </si>
  <si>
    <t>Classe com maior ni</t>
  </si>
  <si>
    <t>220 a 240</t>
  </si>
  <si>
    <r>
      <rPr>
        <i/>
        <sz val="11"/>
        <color theme="1"/>
        <rFont val="Symbol"/>
        <family val="1"/>
        <charset val="2"/>
      </rPr>
      <t>D</t>
    </r>
    <r>
      <rPr>
        <i/>
        <sz val="11"/>
        <color theme="1"/>
        <rFont val="Arial"/>
        <family val="2"/>
      </rPr>
      <t>1 = n cm - n anterior =</t>
    </r>
  </si>
  <si>
    <t>240 a 260</t>
  </si>
  <si>
    <r>
      <rPr>
        <i/>
        <sz val="11"/>
        <color theme="1"/>
        <rFont val="Symbol"/>
        <family val="1"/>
        <charset val="2"/>
      </rPr>
      <t>D</t>
    </r>
    <r>
      <rPr>
        <i/>
        <sz val="11"/>
        <color theme="1"/>
        <rFont val="Arial"/>
        <family val="2"/>
      </rPr>
      <t>2 = n cm - n seguinte =</t>
    </r>
  </si>
  <si>
    <t>SOMA →</t>
  </si>
  <si>
    <t>Classe com o 1o Ni &gt; n/2</t>
  </si>
  <si>
    <t>Classe Q1 =</t>
  </si>
  <si>
    <t>Classe Q3 =</t>
  </si>
  <si>
    <t>" Tempo de espera para atendimento, em minutos"</t>
  </si>
  <si>
    <t>Tempo (min)</t>
  </si>
  <si>
    <t>N.o de utentes</t>
  </si>
  <si>
    <t>0 a 10</t>
  </si>
  <si>
    <t>10 a 20</t>
  </si>
  <si>
    <t>20 a 30</t>
  </si>
  <si>
    <t>30 a 40</t>
  </si>
  <si>
    <t>40 a 50</t>
  </si>
  <si>
    <t>50 a 60</t>
  </si>
  <si>
    <t>Tempo</t>
  </si>
  <si>
    <t>( h )</t>
  </si>
  <si>
    <t>≤ 50</t>
  </si>
  <si>
    <t>51 a</t>
  </si>
  <si>
    <t>101 a</t>
  </si>
  <si>
    <t xml:space="preserve">151 a </t>
  </si>
  <si>
    <t>201 a</t>
  </si>
  <si>
    <t>251 a</t>
  </si>
  <si>
    <t>301 a 350</t>
  </si>
  <si>
    <t>≥351</t>
  </si>
  <si>
    <r>
      <t>N.</t>
    </r>
    <r>
      <rPr>
        <vertAlign val="superscript"/>
        <sz val="10"/>
        <color theme="1"/>
        <rFont val="Arial Narrow"/>
        <family val="2"/>
      </rPr>
      <t>o</t>
    </r>
    <r>
      <rPr>
        <sz val="10"/>
        <color theme="1"/>
        <rFont val="Arial Narrow"/>
        <family val="2"/>
      </rPr>
      <t xml:space="preserve"> de casos</t>
    </r>
  </si>
  <si>
    <r>
      <t>a</t>
    </r>
    <r>
      <rPr>
        <b/>
        <vertAlign val="subscript"/>
        <sz val="10"/>
        <color theme="1"/>
        <rFont val="Arial"/>
        <family val="2"/>
      </rPr>
      <t>i</t>
    </r>
  </si>
  <si>
    <r>
      <t>xm</t>
    </r>
    <r>
      <rPr>
        <b/>
        <vertAlign val="subscript"/>
        <sz val="10"/>
        <color theme="1"/>
        <rFont val="Arial"/>
        <family val="2"/>
      </rPr>
      <t>i</t>
    </r>
  </si>
  <si>
    <r>
      <t>xm</t>
    </r>
    <r>
      <rPr>
        <b/>
        <vertAlign val="subscript"/>
        <sz val="10"/>
        <color theme="1"/>
        <rFont val="Arial"/>
        <family val="2"/>
      </rPr>
      <t>i</t>
    </r>
    <r>
      <rPr>
        <b/>
        <sz val="10"/>
        <color theme="1"/>
        <rFont val="Arial"/>
        <family val="2"/>
      </rPr>
      <t xml:space="preserve"> . n</t>
    </r>
    <r>
      <rPr>
        <b/>
        <vertAlign val="subscript"/>
        <sz val="10"/>
        <color theme="1"/>
        <rFont val="Arial"/>
        <family val="2"/>
      </rPr>
      <t>i</t>
    </r>
  </si>
  <si>
    <r>
      <t>xm</t>
    </r>
    <r>
      <rPr>
        <b/>
        <vertAlign val="subscript"/>
        <sz val="10"/>
        <color theme="1"/>
        <rFont val="Arial"/>
        <family val="2"/>
      </rPr>
      <t>i</t>
    </r>
    <r>
      <rPr>
        <b/>
        <sz val="10"/>
        <color theme="1"/>
        <rFont val="Arial"/>
        <family val="2"/>
      </rPr>
      <t xml:space="preserve"> 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. n</t>
    </r>
    <r>
      <rPr>
        <b/>
        <vertAlign val="subscript"/>
        <sz val="10"/>
        <color theme="1"/>
        <rFont val="Arial"/>
        <family val="2"/>
      </rPr>
      <t>i</t>
    </r>
  </si>
  <si>
    <t>3a</t>
  </si>
  <si>
    <t>Dimensão da amostra, n =</t>
  </si>
  <si>
    <t>2a</t>
  </si>
  <si>
    <t>5a</t>
  </si>
  <si>
    <t>"Frequência do consumo de vinho"</t>
  </si>
  <si>
    <t>Variável qualitativa ordinal</t>
  </si>
  <si>
    <t>Dados qualitativos ordinais</t>
  </si>
  <si>
    <t>Diariamente almoço e jantar</t>
  </si>
  <si>
    <t>Diariamente jantar</t>
  </si>
  <si>
    <t>Só fins de semana e festas</t>
  </si>
  <si>
    <t>Raramente</t>
  </si>
  <si>
    <t>Nunca</t>
  </si>
  <si>
    <t>xi</t>
  </si>
  <si>
    <t>André</t>
  </si>
  <si>
    <t>Beto</t>
  </si>
  <si>
    <t>Cacá</t>
  </si>
  <si>
    <t>ni</t>
  </si>
  <si>
    <t>Não definida</t>
  </si>
  <si>
    <t>Não definido</t>
  </si>
  <si>
    <t>"Preferência de tipo de vinho"</t>
  </si>
  <si>
    <t>Variável qualitativa nominal</t>
  </si>
  <si>
    <t>Dados qualitativos nominais</t>
  </si>
  <si>
    <t>Branco</t>
  </si>
  <si>
    <t>Tinto</t>
  </si>
  <si>
    <t>Sem preferência</t>
  </si>
  <si>
    <t>Não</t>
  </si>
  <si>
    <t>defnida</t>
  </si>
  <si>
    <t>definida</t>
  </si>
  <si>
    <t>Não é aconselhado o uso de gráficos "3D"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</si>
</sst>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"/>
    <numFmt numFmtId="166" formatCode="0.000%"/>
    <numFmt numFmtId="167" formatCode="0.0000"/>
    <numFmt numFmtId="168" formatCode="0.0"/>
    <numFmt numFmtId="169" formatCode="0.0%"/>
  </numFmts>
  <fonts count="12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vertAlign val="superscript"/>
      <sz val="12"/>
      <color theme="1"/>
      <name val="Arial"/>
      <family val="2"/>
    </font>
    <font>
      <b/>
      <u/>
      <sz val="14"/>
      <color theme="1"/>
      <name val="Arial"/>
      <family val="2"/>
    </font>
    <font>
      <sz val="10"/>
      <color theme="1"/>
      <name val="Arial"/>
      <family val="2"/>
    </font>
    <font>
      <b/>
      <i/>
      <sz val="12"/>
      <color rgb="FF0070C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rgb="FF0070C0"/>
      <name val="Arial"/>
      <family val="2"/>
    </font>
    <font>
      <sz val="12"/>
      <name val="Arial"/>
      <family val="2"/>
    </font>
    <font>
      <b/>
      <vertAlign val="subscript"/>
      <sz val="12"/>
      <color theme="1"/>
      <name val="Arial"/>
      <family val="2"/>
    </font>
    <font>
      <b/>
      <vertAlign val="subscript"/>
      <sz val="12"/>
      <color rgb="FF0070C0"/>
      <name val="Arial"/>
      <family val="2"/>
    </font>
    <font>
      <b/>
      <sz val="16"/>
      <color theme="1"/>
      <name val="Arial"/>
      <family val="2"/>
    </font>
    <font>
      <i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2"/>
      <color rgb="FF0070C0"/>
      <name val="Calibri"/>
      <family val="2"/>
    </font>
    <font>
      <b/>
      <i/>
      <vertAlign val="superscript"/>
      <sz val="12"/>
      <color rgb="FF0070C0"/>
      <name val="Arial"/>
      <family val="2"/>
    </font>
    <font>
      <b/>
      <sz val="14"/>
      <color theme="1"/>
      <name val="Arial"/>
      <family val="2"/>
    </font>
    <font>
      <vertAlign val="subscript"/>
      <sz val="12"/>
      <color theme="1"/>
      <name val="Arial"/>
      <family val="2"/>
    </font>
    <font>
      <sz val="10"/>
      <color theme="1"/>
      <name val="Arial Narrow"/>
      <family val="2"/>
    </font>
    <font>
      <b/>
      <i/>
      <sz val="14"/>
      <color theme="1"/>
      <name val="Arial"/>
      <family val="2"/>
    </font>
    <font>
      <i/>
      <sz val="12"/>
      <name val="Arial"/>
      <family val="2"/>
    </font>
    <font>
      <sz val="12"/>
      <color rgb="FFFF0000"/>
      <name val="Arial"/>
      <family val="2"/>
    </font>
    <font>
      <b/>
      <i/>
      <sz val="14"/>
      <color rgb="FF0070C0"/>
      <name val="Calibri"/>
      <family val="2"/>
      <scheme val="minor"/>
    </font>
    <font>
      <b/>
      <i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rgb="FF0070C0"/>
      <name val="Arial"/>
      <family val="2"/>
    </font>
    <font>
      <b/>
      <i/>
      <u/>
      <sz val="10"/>
      <color theme="1"/>
      <name val="Arial"/>
      <family val="2"/>
    </font>
    <font>
      <b/>
      <i/>
      <sz val="9"/>
      <color rgb="FF0070C0"/>
      <name val="Arial"/>
      <family val="2"/>
    </font>
    <font>
      <i/>
      <sz val="10"/>
      <color theme="1"/>
      <name val="Arial"/>
      <family val="2"/>
    </font>
    <font>
      <b/>
      <i/>
      <sz val="12"/>
      <color rgb="FF7030A0"/>
      <name val="Arial"/>
      <family val="2"/>
    </font>
    <font>
      <b/>
      <i/>
      <vertAlign val="superscript"/>
      <sz val="10"/>
      <color theme="1"/>
      <name val="Arial"/>
      <family val="2"/>
    </font>
    <font>
      <i/>
      <sz val="9"/>
      <color theme="1"/>
      <name val="Arial"/>
      <family val="2"/>
    </font>
    <font>
      <b/>
      <i/>
      <vertAlign val="subscript"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i/>
      <vertAlign val="subscript"/>
      <sz val="10"/>
      <color rgb="FF0070C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rgb="FF0070C0"/>
      <name val="Arial"/>
      <family val="2"/>
    </font>
    <font>
      <b/>
      <i/>
      <vertAlign val="superscript"/>
      <sz val="10"/>
      <color rgb="FF0070C0"/>
      <name val="Arial"/>
      <family val="2"/>
    </font>
    <font>
      <i/>
      <sz val="9"/>
      <color rgb="FF0070C0"/>
      <name val="Arial"/>
      <family val="2"/>
    </font>
    <font>
      <b/>
      <u/>
      <sz val="12"/>
      <color theme="1"/>
      <name val="Arial"/>
      <family val="2"/>
    </font>
    <font>
      <i/>
      <vertAlign val="superscript"/>
      <sz val="10"/>
      <color theme="1"/>
      <name val="Arial"/>
      <family val="2"/>
    </font>
    <font>
      <i/>
      <sz val="12"/>
      <color theme="1"/>
      <name val="Calibri"/>
      <family val="2"/>
    </font>
    <font>
      <b/>
      <sz val="12"/>
      <color theme="1"/>
      <name val="Symbol"/>
      <family val="1"/>
      <charset val="2"/>
    </font>
    <font>
      <b/>
      <sz val="12"/>
      <color rgb="FF0070C0"/>
      <name val="Symbol"/>
      <family val="1"/>
      <charset val="2"/>
    </font>
    <font>
      <b/>
      <i/>
      <sz val="12"/>
      <color rgb="FFFF0000"/>
      <name val="Arial"/>
      <family val="2"/>
    </font>
    <font>
      <b/>
      <sz val="12"/>
      <color rgb="FF00B050"/>
      <name val="Arial"/>
      <family val="2"/>
    </font>
    <font>
      <b/>
      <vertAlign val="subscript"/>
      <sz val="12"/>
      <color theme="1"/>
      <name val="Calibri Light"/>
      <family val="2"/>
    </font>
    <font>
      <b/>
      <sz val="12"/>
      <color rgb="FFFF0000"/>
      <name val="Arial"/>
      <family val="2"/>
    </font>
    <font>
      <b/>
      <i/>
      <vertAlign val="subscript"/>
      <sz val="12"/>
      <color rgb="FF0070C0"/>
      <name val="Arial"/>
      <family val="2"/>
    </font>
    <font>
      <i/>
      <vertAlign val="subscript"/>
      <sz val="12"/>
      <color theme="1"/>
      <name val="Arial"/>
      <family val="2"/>
    </font>
    <font>
      <b/>
      <sz val="12"/>
      <color rgb="FF7030A0"/>
      <name val="Arial"/>
      <family val="2"/>
    </font>
    <font>
      <b/>
      <vertAlign val="superscript"/>
      <sz val="12"/>
      <color rgb="FF0070C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2"/>
      <color rgb="FFFF0000"/>
      <name val="Arial"/>
      <family val="2"/>
    </font>
    <font>
      <b/>
      <i/>
      <u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u/>
      <sz val="11"/>
      <color rgb="FF0070C0"/>
      <name val="Arial"/>
      <family val="2"/>
    </font>
    <font>
      <b/>
      <u/>
      <sz val="12"/>
      <color rgb="FF0070C0"/>
      <name val="Arial"/>
      <family val="2"/>
    </font>
    <font>
      <b/>
      <i/>
      <sz val="11"/>
      <color rgb="FF0070C0"/>
      <name val="Arial"/>
      <family val="2"/>
    </font>
    <font>
      <b/>
      <i/>
      <vertAlign val="subscript"/>
      <sz val="11"/>
      <color theme="1"/>
      <name val="Arial"/>
      <family val="2"/>
    </font>
    <font>
      <b/>
      <i/>
      <vertAlign val="superscript"/>
      <sz val="11"/>
      <color theme="1"/>
      <name val="Arial"/>
      <family val="2"/>
    </font>
    <font>
      <b/>
      <sz val="11"/>
      <color rgb="FF7030A0"/>
      <name val="Arial"/>
      <family val="2"/>
    </font>
    <font>
      <b/>
      <sz val="11"/>
      <color rgb="FF00B050"/>
      <name val="Arial"/>
      <family val="2"/>
    </font>
    <font>
      <b/>
      <i/>
      <sz val="11"/>
      <color rgb="FF00B050"/>
      <name val="Arial"/>
      <family val="2"/>
    </font>
    <font>
      <b/>
      <i/>
      <sz val="11"/>
      <color rgb="FF7030A0"/>
      <name val="Arial"/>
      <family val="2"/>
    </font>
    <font>
      <b/>
      <i/>
      <vertAlign val="subscript"/>
      <sz val="11"/>
      <color rgb="FF7030A0"/>
      <name val="Arial"/>
      <family val="2"/>
    </font>
    <font>
      <b/>
      <i/>
      <sz val="11"/>
      <color rgb="FFFF0066"/>
      <name val="Arial"/>
      <family val="2"/>
    </font>
    <font>
      <sz val="11"/>
      <name val="Arial"/>
      <family val="2"/>
    </font>
    <font>
      <b/>
      <sz val="11"/>
      <color rgb="FFC00000"/>
      <name val="Arial"/>
      <family val="2"/>
    </font>
    <font>
      <b/>
      <i/>
      <vertAlign val="subscript"/>
      <sz val="11"/>
      <color rgb="FF00B050"/>
      <name val="Arial"/>
      <family val="2"/>
    </font>
    <font>
      <b/>
      <sz val="11"/>
      <color rgb="FFFF0000"/>
      <name val="Arial"/>
      <family val="2"/>
    </font>
    <font>
      <b/>
      <sz val="11"/>
      <color theme="7" tint="-0.499984740745262"/>
      <name val="Arial"/>
      <family val="2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Arial"/>
      <family val="2"/>
    </font>
    <font>
      <b/>
      <i/>
      <sz val="11"/>
      <color rgb="FFFF0000"/>
      <name val="Arial"/>
      <family val="2"/>
    </font>
    <font>
      <b/>
      <i/>
      <sz val="11"/>
      <color rgb="FFFF0000"/>
      <name val="Symbol"/>
      <family val="1"/>
      <charset val="2"/>
    </font>
    <font>
      <b/>
      <i/>
      <vertAlign val="subscript"/>
      <sz val="11"/>
      <color rgb="FFFF0000"/>
      <name val="Arial"/>
      <family val="2"/>
    </font>
    <font>
      <b/>
      <i/>
      <sz val="11"/>
      <color theme="7" tint="-0.499984740745262"/>
      <name val="Arial"/>
      <family val="2"/>
    </font>
    <font>
      <b/>
      <i/>
      <sz val="11"/>
      <color theme="7" tint="-0.499984740745262"/>
      <name val="Symbol"/>
      <family val="1"/>
      <charset val="2"/>
    </font>
    <font>
      <b/>
      <i/>
      <vertAlign val="subscript"/>
      <sz val="11"/>
      <color theme="7" tint="-0.499984740745262"/>
      <name val="Arial"/>
      <family val="2"/>
    </font>
    <font>
      <b/>
      <i/>
      <vertAlign val="superscript"/>
      <sz val="11"/>
      <color theme="7" tint="-0.499984740745262"/>
      <name val="Arial"/>
      <family val="2"/>
    </font>
    <font>
      <b/>
      <i/>
      <vertAlign val="subscript"/>
      <sz val="11"/>
      <color rgb="FF0070C0"/>
      <name val="Arial"/>
      <family val="2"/>
    </font>
    <font>
      <b/>
      <i/>
      <sz val="11"/>
      <color rgb="FFC00000"/>
      <name val="Arial"/>
      <family val="2"/>
    </font>
    <font>
      <i/>
      <vertAlign val="sub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i/>
      <sz val="16"/>
      <color rgb="FFFF0066"/>
      <name val="Arial"/>
      <family val="2"/>
    </font>
    <font>
      <b/>
      <i/>
      <u/>
      <sz val="12"/>
      <color rgb="FF7030A0"/>
      <name val="Arial"/>
      <family val="2"/>
    </font>
    <font>
      <sz val="12"/>
      <color theme="1"/>
      <name val="Times New Roman"/>
      <family val="1"/>
    </font>
    <font>
      <sz val="12"/>
      <color rgb="FF000000"/>
      <name val="Arial"/>
      <family val="2"/>
    </font>
    <font>
      <vertAlign val="superscript"/>
      <sz val="12"/>
      <color theme="1"/>
      <name val="Arial"/>
      <family val="2"/>
    </font>
    <font>
      <b/>
      <sz val="12"/>
      <color theme="1"/>
      <name val="Calibri"/>
      <family val="2"/>
    </font>
    <font>
      <b/>
      <vertAlign val="subscript"/>
      <sz val="12"/>
      <color theme="1"/>
      <name val="Calibri"/>
      <family val="2"/>
    </font>
    <font>
      <vertAlign val="subscript"/>
      <sz val="10"/>
      <color theme="1"/>
      <name val="Arial"/>
      <family val="2"/>
    </font>
    <font>
      <b/>
      <sz val="14"/>
      <color rgb="FF00B050"/>
      <name val="Arial"/>
      <family val="2"/>
    </font>
    <font>
      <b/>
      <vertAlign val="subscript"/>
      <sz val="14"/>
      <color rgb="FF00B050"/>
      <name val="Arial"/>
      <family val="2"/>
    </font>
    <font>
      <b/>
      <sz val="14"/>
      <color rgb="FF00B050"/>
      <name val="Calibri"/>
      <family val="2"/>
    </font>
    <font>
      <vertAlign val="superscript"/>
      <sz val="10"/>
      <color theme="1"/>
      <name val="Arial"/>
      <family val="2"/>
    </font>
    <font>
      <b/>
      <sz val="10"/>
      <color theme="9" tint="-0.249977111117893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rgb="FF0070C0"/>
      <name val="Arial"/>
      <family val="2"/>
    </font>
    <font>
      <i/>
      <sz val="12"/>
      <color rgb="FF0070C0"/>
      <name val="Arial"/>
      <family val="2"/>
    </font>
    <font>
      <i/>
      <vertAlign val="superscript"/>
      <sz val="12"/>
      <color rgb="FF0070C0"/>
      <name val="Arial"/>
      <family val="2"/>
    </font>
    <font>
      <i/>
      <sz val="12"/>
      <color rgb="FF7030A0"/>
      <name val="Arial"/>
      <family val="2"/>
    </font>
    <font>
      <i/>
      <vertAlign val="superscript"/>
      <sz val="12"/>
      <color rgb="FF7030A0"/>
      <name val="Arial"/>
      <family val="2"/>
    </font>
    <font>
      <b/>
      <i/>
      <vertAlign val="subscript"/>
      <sz val="12"/>
      <color rgb="FF7030A0"/>
      <name val="Arial"/>
      <family val="2"/>
    </font>
    <font>
      <i/>
      <sz val="12"/>
      <color theme="1"/>
      <name val="Symbol"/>
      <family val="1"/>
      <charset val="2"/>
    </font>
    <font>
      <b/>
      <i/>
      <sz val="12"/>
      <color rgb="FF0070C0"/>
      <name val="Symbol"/>
      <family val="1"/>
      <charset val="2"/>
    </font>
    <font>
      <i/>
      <vertAlign val="superscript"/>
      <sz val="12"/>
      <color theme="1"/>
      <name val="Arial"/>
      <family val="2"/>
    </font>
    <font>
      <b/>
      <i/>
      <vertAlign val="subscript"/>
      <sz val="12"/>
      <color rgb="FFFF0000"/>
      <name val="Arial"/>
      <family val="2"/>
    </font>
    <font>
      <i/>
      <sz val="11"/>
      <color theme="1"/>
      <name val="Arial Narrow"/>
      <family val="2"/>
    </font>
    <font>
      <i/>
      <vertAlign val="superscript"/>
      <sz val="11"/>
      <color theme="1"/>
      <name val="Arial Narrow"/>
      <family val="2"/>
    </font>
    <font>
      <b/>
      <i/>
      <sz val="10"/>
      <color rgb="FFFF0000"/>
      <name val="Arial"/>
      <family val="2"/>
    </font>
    <font>
      <i/>
      <sz val="11"/>
      <color theme="1"/>
      <name val="Symbol"/>
      <family val="1"/>
      <charset val="2"/>
    </font>
    <font>
      <b/>
      <sz val="10"/>
      <color rgb="FF00B050"/>
      <name val="Arial"/>
      <family val="2"/>
    </font>
    <font>
      <vertAlign val="superscript"/>
      <sz val="10"/>
      <color theme="1"/>
      <name val="Arial Narrow"/>
      <family val="2"/>
    </font>
    <font>
      <b/>
      <i/>
      <u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49" fontId="14" fillId="3" borderId="6" xfId="0" applyNumberFormat="1" applyFont="1" applyFill="1" applyBorder="1" applyAlignment="1">
      <alignment horizontal="center"/>
    </xf>
    <xf numFmtId="49" fontId="14" fillId="3" borderId="7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5" fillId="0" borderId="0" xfId="0" applyFont="1"/>
    <xf numFmtId="0" fontId="6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1" applyNumberFormat="1" applyFont="1" applyAlignment="1">
      <alignment horizontal="left"/>
    </xf>
    <xf numFmtId="0" fontId="8" fillId="2" borderId="5" xfId="0" applyFont="1" applyFill="1" applyBorder="1"/>
    <xf numFmtId="0" fontId="6" fillId="0" borderId="0" xfId="0" applyFont="1" applyAlignment="1">
      <alignment horizontal="right"/>
    </xf>
    <xf numFmtId="167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2" fontId="21" fillId="0" borderId="1" xfId="0" applyNumberFormat="1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horizontal="left"/>
    </xf>
    <xf numFmtId="0" fontId="23" fillId="0" borderId="0" xfId="0" applyFont="1"/>
    <xf numFmtId="2" fontId="24" fillId="0" borderId="0" xfId="0" applyNumberFormat="1" applyFont="1" applyAlignment="1">
      <alignment horizontal="left"/>
    </xf>
    <xf numFmtId="0" fontId="24" fillId="0" borderId="0" xfId="0" applyFont="1"/>
    <xf numFmtId="0" fontId="25" fillId="0" borderId="0" xfId="0" applyFont="1"/>
    <xf numFmtId="0" fontId="0" fillId="0" borderId="13" xfId="0" applyBorder="1"/>
    <xf numFmtId="0" fontId="26" fillId="0" borderId="0" xfId="0" applyFont="1" applyAlignment="1">
      <alignment horizontal="right"/>
    </xf>
    <xf numFmtId="0" fontId="26" fillId="0" borderId="0" xfId="0" applyFont="1"/>
    <xf numFmtId="0" fontId="27" fillId="0" borderId="0" xfId="0" applyFont="1"/>
    <xf numFmtId="0" fontId="26" fillId="0" borderId="5" xfId="0" applyFont="1" applyBorder="1" applyAlignment="1">
      <alignment horizontal="center"/>
    </xf>
    <xf numFmtId="0" fontId="28" fillId="0" borderId="0" xfId="0" applyFont="1" applyAlignment="1">
      <alignment horizontal="right"/>
    </xf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right"/>
    </xf>
    <xf numFmtId="168" fontId="29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2" fillId="0" borderId="0" xfId="0" applyFont="1"/>
    <xf numFmtId="0" fontId="26" fillId="0" borderId="14" xfId="0" applyFont="1" applyBorder="1" applyAlignment="1">
      <alignment horizontal="left"/>
    </xf>
    <xf numFmtId="0" fontId="0" fillId="0" borderId="8" xfId="0" applyBorder="1"/>
    <xf numFmtId="2" fontId="5" fillId="0" borderId="3" xfId="0" applyNumberFormat="1" applyFont="1" applyBorder="1" applyAlignment="1">
      <alignment horizontal="center" vertical="center"/>
    </xf>
    <xf numFmtId="0" fontId="31" fillId="0" borderId="0" xfId="0" applyFont="1" applyAlignment="1">
      <alignment horizontal="left"/>
    </xf>
    <xf numFmtId="164" fontId="29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0" fontId="29" fillId="0" borderId="0" xfId="1" applyNumberFormat="1" applyFont="1" applyAlignment="1">
      <alignment horizontal="left"/>
    </xf>
    <xf numFmtId="2" fontId="5" fillId="0" borderId="4" xfId="0" applyNumberFormat="1" applyFont="1" applyBorder="1" applyAlignment="1">
      <alignment horizontal="center" vertical="center"/>
    </xf>
    <xf numFmtId="0" fontId="34" fillId="0" borderId="0" xfId="0" applyFont="1"/>
    <xf numFmtId="0" fontId="1" fillId="3" borderId="15" xfId="0" applyFont="1" applyFill="1" applyBorder="1" applyAlignment="1">
      <alignment horizontal="center"/>
    </xf>
    <xf numFmtId="49" fontId="14" fillId="3" borderId="16" xfId="0" applyNumberFormat="1" applyFont="1" applyFill="1" applyBorder="1" applyAlignment="1">
      <alignment horizontal="center"/>
    </xf>
    <xf numFmtId="0" fontId="31" fillId="0" borderId="0" xfId="0" applyFont="1"/>
    <xf numFmtId="0" fontId="36" fillId="0" borderId="0" xfId="0" applyFont="1" applyAlignment="1">
      <alignment horizontal="center"/>
    </xf>
    <xf numFmtId="168" fontId="33" fillId="0" borderId="0" xfId="0" applyNumberFormat="1" applyFont="1" applyAlignment="1">
      <alignment horizontal="left"/>
    </xf>
    <xf numFmtId="0" fontId="3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0" fillId="0" borderId="0" xfId="0" applyFont="1"/>
    <xf numFmtId="0" fontId="41" fillId="0" borderId="0" xfId="0" applyFont="1" applyAlignment="1">
      <alignment horizontal="right"/>
    </xf>
    <xf numFmtId="0" fontId="43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0" fontId="30" fillId="0" borderId="0" xfId="0" applyFont="1" applyAlignment="1">
      <alignment horizontal="left"/>
    </xf>
    <xf numFmtId="167" fontId="0" fillId="0" borderId="0" xfId="0" applyNumberFormat="1" applyAlignment="1">
      <alignment horizontal="left"/>
    </xf>
    <xf numFmtId="0" fontId="48" fillId="0" borderId="0" xfId="0" applyFont="1" applyAlignment="1">
      <alignment horizontal="right"/>
    </xf>
    <xf numFmtId="0" fontId="41" fillId="4" borderId="5" xfId="0" applyFont="1" applyFill="1" applyBorder="1" applyAlignment="1">
      <alignment horizontal="center"/>
    </xf>
    <xf numFmtId="0" fontId="33" fillId="0" borderId="0" xfId="0" applyFont="1"/>
    <xf numFmtId="0" fontId="8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6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9" fillId="0" borderId="0" xfId="0" applyFont="1"/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33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54" fillId="0" borderId="0" xfId="0" applyFont="1"/>
    <xf numFmtId="0" fontId="1" fillId="5" borderId="14" xfId="0" applyFont="1" applyFill="1" applyBorder="1"/>
    <xf numFmtId="0" fontId="2" fillId="5" borderId="17" xfId="0" applyFont="1" applyFill="1" applyBorder="1"/>
    <xf numFmtId="0" fontId="1" fillId="5" borderId="17" xfId="0" applyFont="1" applyFill="1" applyBorder="1"/>
    <xf numFmtId="0" fontId="1" fillId="5" borderId="8" xfId="0" applyFont="1" applyFill="1" applyBorder="1"/>
    <xf numFmtId="1" fontId="1" fillId="0" borderId="0" xfId="0" applyNumberFormat="1" applyFont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55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60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169" fontId="8" fillId="0" borderId="0" xfId="1" applyNumberFormat="1" applyFont="1" applyAlignment="1">
      <alignment horizontal="left"/>
    </xf>
    <xf numFmtId="0" fontId="62" fillId="0" borderId="0" xfId="0" applyFont="1"/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5" fillId="0" borderId="0" xfId="0" applyFont="1"/>
    <xf numFmtId="0" fontId="66" fillId="0" borderId="0" xfId="0" applyFont="1"/>
    <xf numFmtId="0" fontId="29" fillId="0" borderId="0" xfId="0" applyFont="1"/>
    <xf numFmtId="0" fontId="67" fillId="0" borderId="0" xfId="0" applyFont="1"/>
    <xf numFmtId="0" fontId="68" fillId="0" borderId="0" xfId="0" applyFont="1"/>
    <xf numFmtId="0" fontId="54" fillId="0" borderId="0" xfId="0" applyFont="1" applyAlignment="1">
      <alignment horizontal="left"/>
    </xf>
    <xf numFmtId="0" fontId="2" fillId="6" borderId="14" xfId="0" applyFont="1" applyFill="1" applyBorder="1"/>
    <xf numFmtId="0" fontId="2" fillId="6" borderId="8" xfId="0" applyFont="1" applyFill="1" applyBorder="1"/>
    <xf numFmtId="0" fontId="66" fillId="0" borderId="0" xfId="0" applyFont="1" applyAlignment="1">
      <alignment horizontal="right"/>
    </xf>
    <xf numFmtId="0" fontId="62" fillId="7" borderId="14" xfId="0" applyFont="1" applyFill="1" applyBorder="1"/>
    <xf numFmtId="0" fontId="66" fillId="7" borderId="17" xfId="0" applyFont="1" applyFill="1" applyBorder="1" applyAlignment="1">
      <alignment horizontal="left"/>
    </xf>
    <xf numFmtId="0" fontId="62" fillId="7" borderId="17" xfId="0" applyFont="1" applyFill="1" applyBorder="1"/>
    <xf numFmtId="0" fontId="62" fillId="7" borderId="8" xfId="0" applyFont="1" applyFill="1" applyBorder="1"/>
    <xf numFmtId="0" fontId="66" fillId="6" borderId="14" xfId="0" applyFont="1" applyFill="1" applyBorder="1"/>
    <xf numFmtId="0" fontId="62" fillId="6" borderId="8" xfId="0" applyFont="1" applyFill="1" applyBorder="1"/>
    <xf numFmtId="0" fontId="66" fillId="5" borderId="3" xfId="0" applyFont="1" applyFill="1" applyBorder="1" applyAlignment="1">
      <alignment horizontal="center"/>
    </xf>
    <xf numFmtId="0" fontId="66" fillId="5" borderId="0" xfId="0" applyFont="1" applyFill="1" applyAlignment="1">
      <alignment horizontal="center"/>
    </xf>
    <xf numFmtId="0" fontId="29" fillId="0" borderId="0" xfId="0" applyFont="1" applyAlignment="1">
      <alignment horizontal="right"/>
    </xf>
    <xf numFmtId="0" fontId="62" fillId="0" borderId="0" xfId="0" applyFont="1" applyAlignment="1">
      <alignment horizontal="left"/>
    </xf>
    <xf numFmtId="0" fontId="69" fillId="0" borderId="0" xfId="0" applyFont="1"/>
    <xf numFmtId="0" fontId="66" fillId="5" borderId="4" xfId="0" applyFont="1" applyFill="1" applyBorder="1" applyAlignment="1">
      <alignment horizontal="center"/>
    </xf>
    <xf numFmtId="0" fontId="66" fillId="0" borderId="2" xfId="0" applyFont="1" applyBorder="1" applyAlignment="1">
      <alignment horizontal="center"/>
    </xf>
    <xf numFmtId="0" fontId="66" fillId="0" borderId="22" xfId="0" applyFont="1" applyBorder="1" applyAlignment="1">
      <alignment horizontal="center"/>
    </xf>
    <xf numFmtId="0" fontId="66" fillId="0" borderId="1" xfId="0" applyFont="1" applyBorder="1" applyAlignment="1">
      <alignment horizontal="center"/>
    </xf>
    <xf numFmtId="0" fontId="63" fillId="0" borderId="23" xfId="0" applyFont="1" applyBorder="1" applyAlignment="1">
      <alignment horizontal="center" vertical="center" wrapText="1"/>
    </xf>
    <xf numFmtId="0" fontId="72" fillId="0" borderId="2" xfId="0" applyFont="1" applyBorder="1" applyAlignment="1">
      <alignment horizontal="center" vertical="center" wrapText="1"/>
    </xf>
    <xf numFmtId="167" fontId="62" fillId="0" borderId="2" xfId="0" applyNumberFormat="1" applyFont="1" applyBorder="1" applyAlignment="1">
      <alignment horizontal="center"/>
    </xf>
    <xf numFmtId="0" fontId="73" fillId="0" borderId="2" xfId="0" applyFont="1" applyBorder="1" applyAlignment="1">
      <alignment horizontal="center"/>
    </xf>
    <xf numFmtId="0" fontId="62" fillId="0" borderId="2" xfId="0" applyFont="1" applyBorder="1" applyAlignment="1">
      <alignment horizontal="center"/>
    </xf>
    <xf numFmtId="0" fontId="63" fillId="0" borderId="13" xfId="0" applyFont="1" applyBorder="1" applyAlignment="1">
      <alignment horizontal="center" vertical="center" wrapText="1"/>
    </xf>
    <xf numFmtId="0" fontId="62" fillId="0" borderId="3" xfId="0" applyFont="1" applyBorder="1" applyAlignment="1">
      <alignment horizontal="center" vertical="center" wrapText="1"/>
    </xf>
    <xf numFmtId="167" fontId="62" fillId="0" borderId="3" xfId="0" applyNumberFormat="1" applyFont="1" applyBorder="1" applyAlignment="1">
      <alignment horizontal="center"/>
    </xf>
    <xf numFmtId="0" fontId="62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2" fontId="62" fillId="0" borderId="0" xfId="0" applyNumberFormat="1" applyFont="1" applyAlignment="1">
      <alignment horizontal="left"/>
    </xf>
    <xf numFmtId="0" fontId="73" fillId="0" borderId="3" xfId="0" applyFont="1" applyBorder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/>
    <xf numFmtId="0" fontId="77" fillId="0" borderId="0" xfId="0" applyFont="1"/>
    <xf numFmtId="0" fontId="74" fillId="0" borderId="13" xfId="0" applyFont="1" applyBorder="1" applyAlignment="1">
      <alignment horizontal="center" vertical="center" wrapText="1"/>
    </xf>
    <xf numFmtId="0" fontId="78" fillId="0" borderId="3" xfId="0" applyFont="1" applyBorder="1" applyAlignment="1">
      <alignment horizontal="center"/>
    </xf>
    <xf numFmtId="167" fontId="79" fillId="0" borderId="3" xfId="0" applyNumberFormat="1" applyFont="1" applyBorder="1" applyAlignment="1">
      <alignment horizontal="center"/>
    </xf>
    <xf numFmtId="0" fontId="74" fillId="0" borderId="0" xfId="0" applyFont="1"/>
    <xf numFmtId="0" fontId="63" fillId="0" borderId="24" xfId="0" applyFont="1" applyBorder="1" applyAlignment="1">
      <alignment horizontal="center" vertical="center" wrapText="1"/>
    </xf>
    <xf numFmtId="0" fontId="62" fillId="0" borderId="4" xfId="0" applyFont="1" applyBorder="1" applyAlignment="1">
      <alignment horizontal="center" vertical="center" wrapText="1"/>
    </xf>
    <xf numFmtId="167" fontId="62" fillId="0" borderId="4" xfId="0" applyNumberFormat="1" applyFont="1" applyBorder="1" applyAlignment="1">
      <alignment horizontal="center"/>
    </xf>
    <xf numFmtId="0" fontId="62" fillId="0" borderId="4" xfId="0" applyFont="1" applyBorder="1" applyAlignment="1">
      <alignment horizontal="center"/>
    </xf>
    <xf numFmtId="0" fontId="63" fillId="0" borderId="0" xfId="0" applyFont="1" applyAlignment="1">
      <alignment horizontal="right"/>
    </xf>
    <xf numFmtId="0" fontId="63" fillId="0" borderId="0" xfId="0" applyFont="1" applyAlignment="1">
      <alignment horizontal="left"/>
    </xf>
    <xf numFmtId="0" fontId="63" fillId="0" borderId="0" xfId="0" applyFont="1" applyAlignment="1">
      <alignment horizontal="center"/>
    </xf>
    <xf numFmtId="167" fontId="63" fillId="0" borderId="0" xfId="0" applyNumberFormat="1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29" fillId="3" borderId="5" xfId="0" applyFont="1" applyFill="1" applyBorder="1" applyAlignment="1">
      <alignment horizontal="center"/>
    </xf>
    <xf numFmtId="0" fontId="66" fillId="3" borderId="5" xfId="0" applyFont="1" applyFill="1" applyBorder="1" applyAlignment="1">
      <alignment horizontal="center"/>
    </xf>
    <xf numFmtId="0" fontId="85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66" fillId="3" borderId="8" xfId="0" applyFont="1" applyFill="1" applyBorder="1" applyAlignment="1">
      <alignment horizontal="center"/>
    </xf>
    <xf numFmtId="0" fontId="93" fillId="0" borderId="0" xfId="0" applyFont="1"/>
    <xf numFmtId="164" fontId="62" fillId="0" borderId="0" xfId="0" applyNumberFormat="1" applyFont="1" applyAlignment="1">
      <alignment horizontal="left"/>
    </xf>
    <xf numFmtId="169" fontId="62" fillId="0" borderId="0" xfId="1" applyNumberFormat="1" applyFont="1" applyAlignment="1">
      <alignment horizontal="left"/>
    </xf>
    <xf numFmtId="0" fontId="96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97" fillId="0" borderId="0" xfId="0" applyFont="1"/>
    <xf numFmtId="168" fontId="99" fillId="0" borderId="23" xfId="0" applyNumberFormat="1" applyFont="1" applyBorder="1" applyAlignment="1">
      <alignment horizontal="center" vertical="center"/>
    </xf>
    <xf numFmtId="168" fontId="99" fillId="0" borderId="19" xfId="0" applyNumberFormat="1" applyFont="1" applyBorder="1" applyAlignment="1">
      <alignment horizontal="center" vertical="center"/>
    </xf>
    <xf numFmtId="168" fontId="99" fillId="0" borderId="22" xfId="0" applyNumberFormat="1" applyFont="1" applyBorder="1" applyAlignment="1">
      <alignment horizontal="center" vertical="center"/>
    </xf>
    <xf numFmtId="168" fontId="99" fillId="0" borderId="13" xfId="0" applyNumberFormat="1" applyFont="1" applyBorder="1" applyAlignment="1">
      <alignment horizontal="center" vertical="center"/>
    </xf>
    <xf numFmtId="168" fontId="99" fillId="0" borderId="0" xfId="0" applyNumberFormat="1" applyFont="1" applyAlignment="1">
      <alignment horizontal="center" vertical="center"/>
    </xf>
    <xf numFmtId="168" fontId="99" fillId="0" borderId="25" xfId="0" applyNumberFormat="1" applyFont="1" applyBorder="1" applyAlignment="1">
      <alignment horizontal="center" vertical="center"/>
    </xf>
    <xf numFmtId="168" fontId="98" fillId="0" borderId="25" xfId="0" applyNumberFormat="1" applyFont="1" applyBorder="1" applyAlignment="1">
      <alignment vertical="center"/>
    </xf>
    <xf numFmtId="168" fontId="99" fillId="0" borderId="24" xfId="0" applyNumberFormat="1" applyFont="1" applyBorder="1" applyAlignment="1">
      <alignment horizontal="center" vertical="center"/>
    </xf>
    <xf numFmtId="168" fontId="99" fillId="0" borderId="21" xfId="0" applyNumberFormat="1" applyFont="1" applyBorder="1" applyAlignment="1">
      <alignment horizontal="center" vertical="center"/>
    </xf>
    <xf numFmtId="168" fontId="98" fillId="0" borderId="26" xfId="0" applyNumberFormat="1" applyFont="1" applyBorder="1" applyAlignment="1">
      <alignment vertical="center"/>
    </xf>
    <xf numFmtId="168" fontId="1" fillId="0" borderId="0" xfId="0" applyNumberFormat="1" applyFont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19" xfId="0" applyFont="1" applyBorder="1"/>
    <xf numFmtId="0" fontId="1" fillId="0" borderId="24" xfId="0" applyFont="1" applyBorder="1"/>
    <xf numFmtId="0" fontId="1" fillId="0" borderId="27" xfId="0" applyFont="1" applyBorder="1"/>
    <xf numFmtId="0" fontId="1" fillId="0" borderId="20" xfId="0" applyFont="1" applyBorder="1" applyAlignment="1">
      <alignment horizontal="right"/>
    </xf>
    <xf numFmtId="168" fontId="1" fillId="0" borderId="20" xfId="0" applyNumberFormat="1" applyFont="1" applyBorder="1" applyAlignment="1">
      <alignment horizontal="left"/>
    </xf>
    <xf numFmtId="0" fontId="8" fillId="0" borderId="20" xfId="0" applyFont="1" applyBorder="1" applyAlignment="1">
      <alignment horizontal="right"/>
    </xf>
    <xf numFmtId="2" fontId="1" fillId="0" borderId="20" xfId="0" applyNumberFormat="1" applyFont="1" applyBorder="1" applyAlignment="1">
      <alignment horizontal="left"/>
    </xf>
    <xf numFmtId="0" fontId="8" fillId="0" borderId="21" xfId="0" applyFont="1" applyBorder="1" applyAlignment="1">
      <alignment horizontal="right"/>
    </xf>
    <xf numFmtId="168" fontId="1" fillId="0" borderId="21" xfId="0" applyNumberFormat="1" applyFont="1" applyBorder="1" applyAlignment="1">
      <alignment horizontal="left"/>
    </xf>
    <xf numFmtId="168" fontId="1" fillId="0" borderId="0" xfId="0" applyNumberFormat="1" applyFont="1" applyAlignment="1">
      <alignment horizontal="center"/>
    </xf>
    <xf numFmtId="168" fontId="55" fillId="0" borderId="0" xfId="0" applyNumberFormat="1" applyFont="1" applyAlignment="1">
      <alignment horizontal="center"/>
    </xf>
    <xf numFmtId="0" fontId="104" fillId="0" borderId="0" xfId="0" applyFont="1" applyAlignment="1">
      <alignment horizontal="center"/>
    </xf>
    <xf numFmtId="167" fontId="1" fillId="0" borderId="19" xfId="0" applyNumberFormat="1" applyFont="1" applyBorder="1" applyAlignment="1">
      <alignment horizontal="center"/>
    </xf>
    <xf numFmtId="0" fontId="2" fillId="4" borderId="19" xfId="0" applyFont="1" applyFill="1" applyBorder="1"/>
    <xf numFmtId="0" fontId="1" fillId="4" borderId="22" xfId="0" applyFont="1" applyFill="1" applyBorder="1"/>
    <xf numFmtId="0" fontId="8" fillId="4" borderId="20" xfId="0" applyFont="1" applyFill="1" applyBorder="1" applyAlignment="1">
      <alignment horizontal="right"/>
    </xf>
    <xf numFmtId="0" fontId="19" fillId="4" borderId="28" xfId="0" applyFont="1" applyFill="1" applyBorder="1" applyAlignment="1">
      <alignment horizontal="left"/>
    </xf>
    <xf numFmtId="0" fontId="8" fillId="4" borderId="21" xfId="0" applyFont="1" applyFill="1" applyBorder="1" applyAlignment="1">
      <alignment horizontal="right"/>
    </xf>
    <xf numFmtId="0" fontId="0" fillId="2" borderId="14" xfId="0" applyFill="1" applyBorder="1"/>
    <xf numFmtId="0" fontId="26" fillId="2" borderId="17" xfId="0" applyFont="1" applyFill="1" applyBorder="1"/>
    <xf numFmtId="0" fontId="0" fillId="2" borderId="17" xfId="0" applyFill="1" applyBorder="1"/>
    <xf numFmtId="0" fontId="0" fillId="2" borderId="8" xfId="0" applyFill="1" applyBorder="1"/>
    <xf numFmtId="0" fontId="26" fillId="0" borderId="0" xfId="0" applyFont="1" applyAlignment="1">
      <alignment horizontal="center"/>
    </xf>
    <xf numFmtId="2" fontId="21" fillId="0" borderId="5" xfId="0" applyNumberFormat="1" applyFont="1" applyBorder="1" applyAlignment="1">
      <alignment horizontal="center" vertical="center" wrapText="1"/>
    </xf>
    <xf numFmtId="2" fontId="21" fillId="0" borderId="8" xfId="0" applyNumberFormat="1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/>
    </xf>
    <xf numFmtId="0" fontId="28" fillId="0" borderId="21" xfId="0" applyFont="1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28" fillId="0" borderId="20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2" fontId="21" fillId="0" borderId="12" xfId="0" applyNumberFormat="1" applyFont="1" applyBorder="1" applyAlignment="1">
      <alignment horizontal="center" vertical="center" wrapText="1"/>
    </xf>
    <xf numFmtId="2" fontId="21" fillId="0" borderId="7" xfId="0" applyNumberFormat="1" applyFont="1" applyBorder="1" applyAlignment="1">
      <alignment horizontal="center" vertical="center" wrapText="1"/>
    </xf>
    <xf numFmtId="0" fontId="33" fillId="0" borderId="19" xfId="0" applyFont="1" applyBorder="1" applyAlignment="1">
      <alignment horizontal="center"/>
    </xf>
    <xf numFmtId="168" fontId="0" fillId="0" borderId="19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33" fillId="0" borderId="27" xfId="0" applyFont="1" applyBorder="1" applyAlignment="1">
      <alignment horizontal="center"/>
    </xf>
    <xf numFmtId="0" fontId="33" fillId="0" borderId="28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3" xfId="0" applyBorder="1" applyAlignment="1">
      <alignment horizontal="right"/>
    </xf>
    <xf numFmtId="0" fontId="0" fillId="0" borderId="22" xfId="0" applyBorder="1" applyAlignment="1">
      <alignment horizontal="center"/>
    </xf>
    <xf numFmtId="2" fontId="0" fillId="0" borderId="22" xfId="0" applyNumberFormat="1" applyBorder="1" applyAlignment="1">
      <alignment horizontal="left"/>
    </xf>
    <xf numFmtId="0" fontId="29" fillId="0" borderId="22" xfId="0" applyFont="1" applyBorder="1" applyAlignment="1">
      <alignment horizontal="center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center"/>
    </xf>
    <xf numFmtId="164" fontId="0" fillId="0" borderId="22" xfId="0" applyNumberFormat="1" applyBorder="1" applyAlignment="1">
      <alignment horizontal="left"/>
    </xf>
    <xf numFmtId="0" fontId="29" fillId="0" borderId="28" xfId="0" applyFont="1" applyBorder="1" applyAlignment="1">
      <alignment horizontal="center"/>
    </xf>
    <xf numFmtId="0" fontId="0" fillId="0" borderId="24" xfId="0" applyBorder="1" applyAlignment="1">
      <alignment horizontal="right"/>
    </xf>
    <xf numFmtId="2" fontId="0" fillId="0" borderId="28" xfId="0" applyNumberFormat="1" applyBorder="1" applyAlignment="1">
      <alignment horizontal="left"/>
    </xf>
    <xf numFmtId="168" fontId="29" fillId="0" borderId="26" xfId="0" applyNumberFormat="1" applyFont="1" applyBorder="1" applyAlignment="1">
      <alignment horizontal="center"/>
    </xf>
    <xf numFmtId="0" fontId="33" fillId="0" borderId="21" xfId="0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108" fillId="0" borderId="21" xfId="0" applyNumberFormat="1" applyFont="1" applyBorder="1" applyAlignment="1">
      <alignment horizontal="center"/>
    </xf>
    <xf numFmtId="0" fontId="0" fillId="0" borderId="21" xfId="0" applyBorder="1" applyAlignment="1">
      <alignment horizontal="right"/>
    </xf>
    <xf numFmtId="164" fontId="0" fillId="0" borderId="21" xfId="0" applyNumberFormat="1" applyBorder="1" applyAlignment="1">
      <alignment horizontal="center"/>
    </xf>
    <xf numFmtId="2" fontId="0" fillId="0" borderId="0" xfId="0" applyNumberFormat="1" applyAlignment="1">
      <alignment horizontal="left"/>
    </xf>
    <xf numFmtId="0" fontId="33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0" fontId="28" fillId="3" borderId="5" xfId="0" applyFont="1" applyFill="1" applyBorder="1" applyAlignment="1">
      <alignment horizontal="center"/>
    </xf>
    <xf numFmtId="164" fontId="1" fillId="0" borderId="20" xfId="0" applyNumberFormat="1" applyFont="1" applyBorder="1" applyAlignment="1">
      <alignment horizontal="left"/>
    </xf>
    <xf numFmtId="164" fontId="1" fillId="0" borderId="21" xfId="0" applyNumberFormat="1" applyFont="1" applyBorder="1" applyAlignment="1">
      <alignment horizontal="left"/>
    </xf>
    <xf numFmtId="164" fontId="19" fillId="4" borderId="28" xfId="0" applyNumberFormat="1" applyFont="1" applyFill="1" applyBorder="1" applyAlignment="1">
      <alignment horizontal="left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09" fillId="0" borderId="0" xfId="0" applyFont="1"/>
    <xf numFmtId="164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10" fontId="1" fillId="0" borderId="0" xfId="1" applyNumberFormat="1" applyFont="1" applyAlignment="1">
      <alignment horizontal="left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21" xfId="0" applyFont="1" applyBorder="1" applyAlignment="1">
      <alignment horizontal="right" vertical="center" wrapText="1"/>
    </xf>
    <xf numFmtId="0" fontId="15" fillId="0" borderId="19" xfId="0" applyFont="1" applyBorder="1" applyAlignment="1">
      <alignment horizontal="center"/>
    </xf>
    <xf numFmtId="2" fontId="110" fillId="0" borderId="0" xfId="0" applyNumberFormat="1" applyFont="1" applyAlignment="1">
      <alignment horizontal="center"/>
    </xf>
    <xf numFmtId="0" fontId="111" fillId="0" borderId="0" xfId="0" applyFont="1" applyAlignment="1">
      <alignment horizontal="center"/>
    </xf>
    <xf numFmtId="2" fontId="111" fillId="0" borderId="0" xfId="0" applyNumberFormat="1" applyFont="1" applyAlignment="1">
      <alignment horizontal="center"/>
    </xf>
    <xf numFmtId="0" fontId="112" fillId="0" borderId="0" xfId="0" applyFont="1" applyAlignment="1">
      <alignment horizontal="left"/>
    </xf>
    <xf numFmtId="0" fontId="15" fillId="0" borderId="21" xfId="0" applyFont="1" applyBorder="1" applyAlignment="1">
      <alignment horizontal="center"/>
    </xf>
    <xf numFmtId="0" fontId="114" fillId="0" borderId="0" xfId="0" applyFont="1" applyAlignment="1">
      <alignment horizontal="left"/>
    </xf>
    <xf numFmtId="2" fontId="15" fillId="0" borderId="0" xfId="0" applyNumberFormat="1" applyFont="1" applyAlignment="1">
      <alignment horizontal="left"/>
    </xf>
    <xf numFmtId="0" fontId="1" fillId="2" borderId="14" xfId="0" applyFont="1" applyFill="1" applyBorder="1"/>
    <xf numFmtId="0" fontId="19" fillId="2" borderId="17" xfId="0" applyFont="1" applyFill="1" applyBorder="1" applyAlignment="1">
      <alignment horizontal="center"/>
    </xf>
    <xf numFmtId="0" fontId="1" fillId="2" borderId="17" xfId="0" applyFont="1" applyFill="1" applyBorder="1"/>
    <xf numFmtId="0" fontId="1" fillId="2" borderId="8" xfId="0" applyFont="1" applyFill="1" applyBorder="1"/>
    <xf numFmtId="0" fontId="6" fillId="2" borderId="29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21" xfId="0" applyFont="1" applyFill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66" fillId="6" borderId="17" xfId="0" applyFont="1" applyFill="1" applyBorder="1"/>
    <xf numFmtId="0" fontId="66" fillId="6" borderId="0" xfId="0" applyFont="1" applyFill="1"/>
    <xf numFmtId="0" fontId="28" fillId="0" borderId="0" xfId="0" applyFont="1" applyAlignment="1">
      <alignment horizontal="left"/>
    </xf>
    <xf numFmtId="0" fontId="66" fillId="3" borderId="25" xfId="0" applyFont="1" applyFill="1" applyBorder="1" applyAlignment="1">
      <alignment horizontal="center"/>
    </xf>
    <xf numFmtId="0" fontId="66" fillId="3" borderId="30" xfId="0" applyFont="1" applyFill="1" applyBorder="1" applyAlignment="1">
      <alignment horizontal="center"/>
    </xf>
    <xf numFmtId="0" fontId="0" fillId="3" borderId="0" xfId="0" applyFill="1"/>
    <xf numFmtId="0" fontId="66" fillId="3" borderId="3" xfId="0" applyFont="1" applyFill="1" applyBorder="1" applyAlignment="1">
      <alignment horizontal="center"/>
    </xf>
    <xf numFmtId="0" fontId="66" fillId="3" borderId="4" xfId="0" applyFont="1" applyFill="1" applyBorder="1" applyAlignment="1">
      <alignment horizontal="center"/>
    </xf>
    <xf numFmtId="0" fontId="0" fillId="3" borderId="21" xfId="0" applyFill="1" applyBorder="1"/>
    <xf numFmtId="0" fontId="121" fillId="0" borderId="21" xfId="0" applyFont="1" applyBorder="1" applyAlignment="1">
      <alignment horizontal="center" vertical="center" wrapText="1"/>
    </xf>
    <xf numFmtId="0" fontId="66" fillId="0" borderId="0" xfId="0" applyFont="1" applyAlignment="1">
      <alignment horizontal="center"/>
    </xf>
    <xf numFmtId="0" fontId="0" fillId="0" borderId="20" xfId="0" applyBorder="1"/>
    <xf numFmtId="0" fontId="121" fillId="0" borderId="0" xfId="0" applyFont="1" applyAlignment="1">
      <alignment horizontal="center" vertical="center" wrapText="1"/>
    </xf>
    <xf numFmtId="0" fontId="0" fillId="0" borderId="19" xfId="0" applyBorder="1" applyAlignment="1">
      <alignment horizontal="right"/>
    </xf>
    <xf numFmtId="0" fontId="62" fillId="0" borderId="19" xfId="0" applyFont="1" applyBorder="1" applyAlignment="1">
      <alignment horizontal="center"/>
    </xf>
    <xf numFmtId="0" fontId="0" fillId="0" borderId="19" xfId="0" applyBorder="1"/>
    <xf numFmtId="0" fontId="62" fillId="0" borderId="20" xfId="0" applyFont="1" applyBorder="1" applyAlignment="1">
      <alignment horizontal="center"/>
    </xf>
    <xf numFmtId="164" fontId="62" fillId="0" borderId="19" xfId="0" applyNumberFormat="1" applyFont="1" applyBorder="1" applyAlignment="1">
      <alignment horizontal="center"/>
    </xf>
    <xf numFmtId="0" fontId="73" fillId="0" borderId="0" xfId="0" applyFont="1" applyAlignment="1">
      <alignment horizontal="center"/>
    </xf>
    <xf numFmtId="0" fontId="123" fillId="0" borderId="0" xfId="0" applyFont="1"/>
    <xf numFmtId="0" fontId="62" fillId="0" borderId="21" xfId="0" applyFont="1" applyBorder="1" applyAlignment="1">
      <alignment horizontal="center"/>
    </xf>
    <xf numFmtId="164" fontId="62" fillId="0" borderId="21" xfId="0" applyNumberFormat="1" applyFont="1" applyBorder="1" applyAlignment="1">
      <alignment horizontal="center"/>
    </xf>
    <xf numFmtId="0" fontId="29" fillId="0" borderId="0" xfId="0" applyFont="1" applyAlignment="1">
      <alignment horizontal="center"/>
    </xf>
    <xf numFmtId="168" fontId="29" fillId="0" borderId="0" xfId="0" applyNumberFormat="1" applyFont="1" applyAlignment="1">
      <alignment horizontal="center"/>
    </xf>
    <xf numFmtId="0" fontId="125" fillId="0" borderId="0" xfId="0" applyFont="1"/>
    <xf numFmtId="168" fontId="28" fillId="0" borderId="0" xfId="0" applyNumberFormat="1" applyFont="1" applyAlignment="1">
      <alignment horizontal="left"/>
    </xf>
    <xf numFmtId="2" fontId="28" fillId="0" borderId="0" xfId="0" applyNumberFormat="1" applyFont="1" applyAlignment="1">
      <alignment horizontal="left"/>
    </xf>
    <xf numFmtId="167" fontId="28" fillId="0" borderId="0" xfId="0" applyNumberFormat="1" applyFont="1" applyAlignment="1">
      <alignment horizontal="left"/>
    </xf>
    <xf numFmtId="10" fontId="28" fillId="0" borderId="0" xfId="1" applyNumberFormat="1" applyFont="1" applyAlignment="1">
      <alignment horizontal="left"/>
    </xf>
    <xf numFmtId="0" fontId="66" fillId="6" borderId="8" xfId="0" applyFont="1" applyFill="1" applyBorder="1"/>
    <xf numFmtId="0" fontId="21" fillId="0" borderId="0" xfId="0" applyFont="1" applyAlignment="1">
      <alignment horizontal="center" vertical="center" wrapText="1"/>
    </xf>
    <xf numFmtId="0" fontId="1" fillId="0" borderId="21" xfId="0" applyFont="1" applyBorder="1" applyAlignment="1">
      <alignment horizontal="right"/>
    </xf>
    <xf numFmtId="168" fontId="1" fillId="0" borderId="21" xfId="0" applyNumberFormat="1" applyFont="1" applyBorder="1" applyAlignment="1">
      <alignment horizontal="center"/>
    </xf>
    <xf numFmtId="0" fontId="1" fillId="0" borderId="21" xfId="0" applyFont="1" applyBorder="1"/>
    <xf numFmtId="0" fontId="2" fillId="6" borderId="17" xfId="0" applyFont="1" applyFill="1" applyBorder="1"/>
    <xf numFmtId="168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164" fontId="109" fillId="0" borderId="21" xfId="0" applyNumberFormat="1" applyFon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0" fontId="127" fillId="0" borderId="0" xfId="0" applyFont="1"/>
    <xf numFmtId="0" fontId="66" fillId="0" borderId="28" xfId="0" applyFont="1" applyBorder="1" applyAlignment="1">
      <alignment horizontal="center"/>
    </xf>
    <xf numFmtId="0" fontId="66" fillId="0" borderId="20" xfId="0" applyFont="1" applyBorder="1" applyAlignment="1">
      <alignment horizontal="center"/>
    </xf>
    <xf numFmtId="0" fontId="57" fillId="0" borderId="21" xfId="0" applyFont="1" applyBorder="1" applyAlignment="1">
      <alignment horizontal="center" vertical="center" wrapText="1"/>
    </xf>
    <xf numFmtId="0" fontId="60" fillId="0" borderId="21" xfId="0" applyFont="1" applyBorder="1" applyAlignment="1">
      <alignment horizontal="center"/>
    </xf>
    <xf numFmtId="164" fontId="15" fillId="0" borderId="19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0" fontId="57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C25C80"/>
      <color rgb="FFFB35D1"/>
      <color rgb="FFC26E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55E-2"/>
          <c:y val="0"/>
          <c:w val="0.96944444444444444"/>
          <c:h val="0.9583333333333333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'[1]2 b)'!$M$6:$M$10</c:f>
              <c:numCache>
                <c:formatCode>General</c:formatCode>
                <c:ptCount val="5"/>
                <c:pt idx="0">
                  <c:v>0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</c:numCache>
            </c:numRef>
          </c:xVal>
          <c:yVal>
            <c:numRef>
              <c:f>'[1]2 b)'!$N$6:$N$10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F3-4E05-BCA3-4369269F7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445376"/>
        <c:axId val="576446160"/>
      </c:scatterChart>
      <c:valAx>
        <c:axId val="576445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6446160"/>
        <c:crosses val="autoZero"/>
        <c:crossBetween val="midCat"/>
      </c:valAx>
      <c:valAx>
        <c:axId val="576446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644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 b="1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1 - Classificação do iogurte por parte dos consumidores - frequência simples absoluta.</a:t>
            </a:r>
          </a:p>
        </c:rich>
      </c:tx>
      <c:layout>
        <c:manualLayout>
          <c:xMode val="edge"/>
          <c:yMode val="edge"/>
          <c:x val="0.17952777777777779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1706036745406824E-2"/>
          <c:y val="2.8194444444444446E-2"/>
          <c:w val="0.90829396325459322"/>
          <c:h val="0.711419874599008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'8 a)'!$F$9:$F$19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'8 a)'!$G$9:$G$19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9</c:v>
                </c:pt>
                <c:pt idx="4">
                  <c:v>13</c:v>
                </c:pt>
                <c:pt idx="5">
                  <c:v>13</c:v>
                </c:pt>
                <c:pt idx="6">
                  <c:v>17</c:v>
                </c:pt>
                <c:pt idx="7">
                  <c:v>19</c:v>
                </c:pt>
                <c:pt idx="8">
                  <c:v>25</c:v>
                </c:pt>
                <c:pt idx="9">
                  <c:v>10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9-41FA-96FF-23519ACCF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502620216"/>
        <c:axId val="502619824"/>
      </c:barChart>
      <c:catAx>
        <c:axId val="502620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2337379702537181"/>
              <c:y val="0.80997666958296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19824"/>
        <c:crosses val="autoZero"/>
        <c:auto val="1"/>
        <c:lblAlgn val="ctr"/>
        <c:lblOffset val="100"/>
        <c:noMultiLvlLbl val="0"/>
      </c:catAx>
      <c:valAx>
        <c:axId val="5026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4.44251239428404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20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2 - Classificação do iogurte por parte dos consumidores - frequência simples relatva</a:t>
            </a:r>
          </a:p>
        </c:rich>
      </c:tx>
      <c:layout>
        <c:manualLayout>
          <c:xMode val="edge"/>
          <c:yMode val="edge"/>
          <c:x val="0.17952777777777779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1706036745406824E-2"/>
          <c:y val="2.8194444444444446E-2"/>
          <c:w val="0.90829396325459322"/>
          <c:h val="0.711419874599008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'8 a)'!$F$9:$F$19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'8 a)'!$H$9:$H$19</c:f>
            </c:numRef>
          </c:val>
          <c:extLst>
            <c:ext xmlns:c16="http://schemas.microsoft.com/office/drawing/2014/chart" uri="{C3380CC4-5D6E-409C-BE32-E72D297353CC}">
              <c16:uniqueId val="{00000000-A307-4204-B609-3F20F41E2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502621784"/>
        <c:axId val="502620608"/>
      </c:barChart>
      <c:catAx>
        <c:axId val="502621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2337379702537181"/>
              <c:y val="0.80997666958296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20608"/>
        <c:crosses val="autoZero"/>
        <c:auto val="1"/>
        <c:lblAlgn val="ctr"/>
        <c:lblOffset val="100"/>
        <c:noMultiLvlLbl val="0"/>
      </c:catAx>
      <c:valAx>
        <c:axId val="5026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4.44251239428404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2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 b="1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3 - Classificação do iogurte por parte dos consumidores - frequência acumulada absoluta.</a:t>
            </a:r>
          </a:p>
        </c:rich>
      </c:tx>
      <c:layout>
        <c:manualLayout>
          <c:xMode val="edge"/>
          <c:yMode val="edge"/>
          <c:x val="0.17952777777777779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1706036745406824E-2"/>
          <c:y val="2.8194444444444446E-2"/>
          <c:w val="0.90829396325459322"/>
          <c:h val="0.711419874599008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'8 a)'!$F$9:$F$19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'8 a)'!$I$9:$I$19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13</c:v>
                </c:pt>
                <c:pt idx="4">
                  <c:v>26</c:v>
                </c:pt>
                <c:pt idx="5">
                  <c:v>39</c:v>
                </c:pt>
                <c:pt idx="6">
                  <c:v>56</c:v>
                </c:pt>
                <c:pt idx="7">
                  <c:v>75</c:v>
                </c:pt>
                <c:pt idx="8">
                  <c:v>100</c:v>
                </c:pt>
                <c:pt idx="9">
                  <c:v>110</c:v>
                </c:pt>
                <c:pt idx="10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A-4358-847E-5FF4EFAD9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568284208"/>
        <c:axId val="568284992"/>
      </c:barChart>
      <c:catAx>
        <c:axId val="56828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2337379702537181"/>
              <c:y val="0.80997666958296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284992"/>
        <c:crosses val="autoZero"/>
        <c:auto val="1"/>
        <c:lblAlgn val="ctr"/>
        <c:lblOffset val="100"/>
        <c:noMultiLvlLbl val="0"/>
      </c:catAx>
      <c:valAx>
        <c:axId val="5682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4.44251239428404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28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 b="1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4 - Classificação do iogurte por parte dos consumidores - frequência acumulada relativa.</a:t>
            </a:r>
          </a:p>
        </c:rich>
      </c:tx>
      <c:layout>
        <c:manualLayout>
          <c:xMode val="edge"/>
          <c:yMode val="edge"/>
          <c:x val="0.17952777777777779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1706036745406824E-2"/>
          <c:y val="2.8194444444444446E-2"/>
          <c:w val="0.90829396325459322"/>
          <c:h val="0.711419874599008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'8 a)'!$F$9:$F$19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'8 a)'!$J$9:$J$19</c:f>
            </c:numRef>
          </c:val>
          <c:extLst>
            <c:ext xmlns:c16="http://schemas.microsoft.com/office/drawing/2014/chart" uri="{C3380CC4-5D6E-409C-BE32-E72D297353CC}">
              <c16:uniqueId val="{00000000-5551-4069-BAC9-E508C402C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568285384"/>
        <c:axId val="568286560"/>
      </c:barChart>
      <c:catAx>
        <c:axId val="568285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2337379702537181"/>
              <c:y val="0.80997666958296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286560"/>
        <c:crosses val="autoZero"/>
        <c:auto val="1"/>
        <c:lblAlgn val="ctr"/>
        <c:lblOffset val="100"/>
        <c:noMultiLvlLbl val="0"/>
      </c:catAx>
      <c:valAx>
        <c:axId val="56828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4.44251239428404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285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1 - Número de reclamações</a:t>
            </a: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diário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  <a:p>
            <a:pPr>
              <a:defRPr sz="1200">
                <a:solidFill>
                  <a:sysClr val="windowText" lastClr="000000"/>
                </a:solidFill>
                <a:latin typeface="Arial Narrow" panose="020B0606020202030204" pitchFamily="34" charset="0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- frequência</a:t>
            </a: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simples absoluta.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26322900262467192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21920384951881"/>
          <c:y val="2.5428331875182269E-2"/>
          <c:w val="0.88391907261592306"/>
          <c:h val="0.718688393117527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'[2]8 b)'!$H$9:$H$15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'[2]8 b)'!$I$9:$I$15</c:f>
              <c:numCache>
                <c:formatCode>General</c:formatCode>
                <c:ptCount val="7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3-4817-8881-97F80FFFA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568283032"/>
        <c:axId val="570734640"/>
      </c:barChart>
      <c:catAx>
        <c:axId val="568283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5185301837270342"/>
              <c:y val="0.84502296587926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0734640"/>
        <c:crosses val="autoZero"/>
        <c:auto val="1"/>
        <c:lblAlgn val="ctr"/>
        <c:lblOffset val="100"/>
        <c:noMultiLvlLbl val="0"/>
      </c:catAx>
      <c:valAx>
        <c:axId val="5707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1.75849372995042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283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2 - </a:t>
            </a:r>
            <a:r>
              <a:rPr lang="pt-PT" sz="1200" b="0" i="0" u="none" strike="noStrike" baseline="0">
                <a:effectLst/>
              </a:rPr>
              <a:t>Número de reclamações diário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  <a:p>
            <a:pPr>
              <a:defRPr sz="1200">
                <a:solidFill>
                  <a:sysClr val="windowText" lastClr="000000"/>
                </a:solidFill>
                <a:latin typeface="Arial Narrow" panose="020B0606020202030204" pitchFamily="34" charset="0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- frequência</a:t>
            </a: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simples relativa.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26322900262467192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21920384951881"/>
          <c:y val="2.5428331875182269E-2"/>
          <c:w val="0.88391907261592306"/>
          <c:h val="0.718688393117527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'[2]8 b)'!$H$9:$H$15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'[2]8 b)'!$J$9:$J$15</c:f>
              <c:numCache>
                <c:formatCode>General</c:formatCode>
                <c:ptCount val="7"/>
                <c:pt idx="0">
                  <c:v>0.28000000000000003</c:v>
                </c:pt>
                <c:pt idx="1">
                  <c:v>0.2</c:v>
                </c:pt>
                <c:pt idx="2">
                  <c:v>0.16</c:v>
                </c:pt>
                <c:pt idx="3">
                  <c:v>0.08</c:v>
                </c:pt>
                <c:pt idx="4">
                  <c:v>0.2</c:v>
                </c:pt>
                <c:pt idx="5">
                  <c:v>0</c:v>
                </c:pt>
                <c:pt idx="6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C-424D-BA65-BBB7B7AF0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570732288"/>
        <c:axId val="570733072"/>
      </c:barChart>
      <c:catAx>
        <c:axId val="57073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5185301837270342"/>
              <c:y val="0.84502296587926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0733072"/>
        <c:crosses val="autoZero"/>
        <c:auto val="1"/>
        <c:lblAlgn val="ctr"/>
        <c:lblOffset val="100"/>
        <c:noMultiLvlLbl val="0"/>
      </c:catAx>
      <c:valAx>
        <c:axId val="5707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4.536271507728199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073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3 - </a:t>
            </a:r>
            <a:r>
              <a:rPr lang="pt-PT" sz="1200" b="0" i="0" u="none" strike="noStrike" baseline="0">
                <a:effectLst/>
              </a:rPr>
              <a:t>Número de reclamações diário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  <a:p>
            <a:pPr>
              <a:defRPr sz="1200">
                <a:solidFill>
                  <a:sysClr val="windowText" lastClr="000000"/>
                </a:solidFill>
                <a:latin typeface="Arial Narrow" panose="020B0606020202030204" pitchFamily="34" charset="0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- frequência</a:t>
            </a: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acumulada absoluta.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26322900262467192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21920384951881"/>
          <c:y val="2.5428331875182269E-2"/>
          <c:w val="0.88391907261592306"/>
          <c:h val="0.718688393117527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'[2]8 b)'!$H$9:$H$15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'[2]8 b)'!$K$9:$K$15</c:f>
              <c:numCache>
                <c:formatCode>General</c:formatCode>
                <c:ptCount val="7"/>
                <c:pt idx="0">
                  <c:v>7</c:v>
                </c:pt>
                <c:pt idx="1">
                  <c:v>12</c:v>
                </c:pt>
                <c:pt idx="2">
                  <c:v>16</c:v>
                </c:pt>
                <c:pt idx="3">
                  <c:v>18</c:v>
                </c:pt>
                <c:pt idx="4">
                  <c:v>23</c:v>
                </c:pt>
                <c:pt idx="5">
                  <c:v>23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5-4A1F-B7BA-6E5DF8279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570730720"/>
        <c:axId val="570731112"/>
      </c:barChart>
      <c:catAx>
        <c:axId val="570730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5185301837270342"/>
              <c:y val="0.84502296587926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0731112"/>
        <c:crosses val="autoZero"/>
        <c:auto val="1"/>
        <c:lblAlgn val="ctr"/>
        <c:lblOffset val="100"/>
        <c:noMultiLvlLbl val="0"/>
      </c:catAx>
      <c:valAx>
        <c:axId val="57073111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1.75849372995042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073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4 - </a:t>
            </a:r>
            <a:r>
              <a:rPr lang="pt-PT" sz="1200" b="0" i="0" u="none" strike="noStrike" baseline="0">
                <a:effectLst/>
              </a:rPr>
              <a:t>Número de reclamações diário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  <a:p>
            <a:pPr>
              <a:defRPr sz="1200">
                <a:solidFill>
                  <a:sysClr val="windowText" lastClr="000000"/>
                </a:solidFill>
                <a:latin typeface="Arial Narrow" panose="020B0606020202030204" pitchFamily="34" charset="0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- frequência</a:t>
            </a: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acumulada relativa.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26322900262467192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21920384951881"/>
          <c:y val="2.5428331875182269E-2"/>
          <c:w val="0.88391907261592306"/>
          <c:h val="0.718688393117527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'[2]8 b)'!$H$9:$H$15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'[2]8 b)'!$L$9:$L$15</c:f>
              <c:numCache>
                <c:formatCode>General</c:formatCode>
                <c:ptCount val="7"/>
                <c:pt idx="0">
                  <c:v>0.28000000000000003</c:v>
                </c:pt>
                <c:pt idx="1">
                  <c:v>0.48000000000000004</c:v>
                </c:pt>
                <c:pt idx="2">
                  <c:v>0.64</c:v>
                </c:pt>
                <c:pt idx="3">
                  <c:v>0.72</c:v>
                </c:pt>
                <c:pt idx="4">
                  <c:v>0.91999999999999993</c:v>
                </c:pt>
                <c:pt idx="5">
                  <c:v>0.91999999999999993</c:v>
                </c:pt>
                <c:pt idx="6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C-453E-9F26-105AD4714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576636896"/>
        <c:axId val="576634544"/>
      </c:barChart>
      <c:catAx>
        <c:axId val="57663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5185301837270342"/>
              <c:y val="0.84502296587926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6634544"/>
        <c:crosses val="autoZero"/>
        <c:auto val="1"/>
        <c:lblAlgn val="ctr"/>
        <c:lblOffset val="100"/>
        <c:noMultiLvlLbl val="0"/>
      </c:catAx>
      <c:valAx>
        <c:axId val="576634544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5.2777777777777778E-2"/>
              <c:y val="3.696048410615339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663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 b="0">
                <a:solidFill>
                  <a:schemeClr val="tx1"/>
                </a:solidFill>
                <a:latin typeface="Arial Narrow" panose="020B0606020202030204" pitchFamily="34" charset="0"/>
              </a:rPr>
              <a:t>Figura 5 - Número de reclamações diário</a:t>
            </a:r>
          </a:p>
          <a:p>
            <a:pPr>
              <a:defRPr sz="1200">
                <a:solidFill>
                  <a:schemeClr val="tx1"/>
                </a:solidFill>
                <a:latin typeface="Arial Narrow" panose="020B0606020202030204" pitchFamily="34" charset="0"/>
              </a:defRPr>
            </a:pPr>
            <a:r>
              <a:rPr lang="pt-PT" sz="1200" b="0">
                <a:solidFill>
                  <a:schemeClr val="tx1"/>
                </a:solidFill>
                <a:latin typeface="Arial Narrow" panose="020B0606020202030204" pitchFamily="34" charset="0"/>
              </a:rPr>
              <a:t>-</a:t>
            </a:r>
            <a:r>
              <a:rPr lang="pt-PT" sz="1200" b="0" baseline="0">
                <a:solidFill>
                  <a:schemeClr val="tx1"/>
                </a:solidFill>
                <a:latin typeface="Arial Narrow" panose="020B0606020202030204" pitchFamily="34" charset="0"/>
              </a:rPr>
              <a:t> Diagrama de caixa de bigodes</a:t>
            </a:r>
            <a:endParaRPr lang="pt-PT" sz="1200" b="0">
              <a:solidFill>
                <a:schemeClr val="tx1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24100678040244969"/>
          <c:y val="0.796987303466281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6.1504811898512694E-3"/>
          <c:y val="2.5428331875182269E-2"/>
          <c:w val="0.98673840769903765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pt-PT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'[2]8 b)'!$Z$30:$Z$34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'[2]8 b)'!$AA$30:$AA$34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95-47EA-894A-8BC3A24AC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634936"/>
        <c:axId val="576633760"/>
      </c:scatterChart>
      <c:valAx>
        <c:axId val="576634936"/>
        <c:scaling>
          <c:orientation val="minMax"/>
          <c:max val="7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576633760"/>
        <c:crosses val="autoZero"/>
        <c:crossBetween val="midCat"/>
      </c:valAx>
      <c:valAx>
        <c:axId val="576633760"/>
        <c:scaling>
          <c:orientation val="minMax"/>
          <c:max val="1.1000000000000001"/>
          <c:min val="0.8"/>
        </c:scaling>
        <c:delete val="1"/>
        <c:axPos val="l"/>
        <c:numFmt formatCode="General" sourceLinked="1"/>
        <c:majorTickMark val="none"/>
        <c:minorTickMark val="none"/>
        <c:tickLblPos val="nextTo"/>
        <c:crossAx val="576634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 b="1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</a:t>
            </a:r>
            <a:r>
              <a:rPr lang="pt-PT" sz="1200" b="1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1 - Dados? - Frequência simples absoluta</a:t>
            </a:r>
          </a:p>
        </c:rich>
      </c:tx>
      <c:layout>
        <c:manualLayout>
          <c:xMode val="edge"/>
          <c:yMode val="edge"/>
          <c:x val="0.19656233595800526"/>
          <c:y val="0.921296296296296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4358705161854767E-2"/>
          <c:y val="2.5428331875182269E-2"/>
          <c:w val="0.90008573928258973"/>
          <c:h val="0.783838947214931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'11'!$AH$7:$AH$13</c:f>
              <c:strCache>
                <c:ptCount val="7"/>
                <c:pt idx="0">
                  <c:v>3,4 a 4,2</c:v>
                </c:pt>
                <c:pt idx="1">
                  <c:v>4,2 a 5</c:v>
                </c:pt>
                <c:pt idx="2">
                  <c:v>5 a 5,8</c:v>
                </c:pt>
                <c:pt idx="3">
                  <c:v>5,8 a 6,6</c:v>
                </c:pt>
                <c:pt idx="4">
                  <c:v>6,6 a 7,4</c:v>
                </c:pt>
                <c:pt idx="5">
                  <c:v>7,4 a 8,2</c:v>
                </c:pt>
                <c:pt idx="6">
                  <c:v>8,2 a 9</c:v>
                </c:pt>
              </c:strCache>
            </c:strRef>
          </c:cat>
          <c:val>
            <c:numRef>
              <c:f>'11'!$AI$7:$AI$13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13</c:v>
                </c:pt>
                <c:pt idx="3">
                  <c:v>14</c:v>
                </c:pt>
                <c:pt idx="4">
                  <c:v>10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C-4658-8037-0BD0A7E97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66"/>
        <c:axId val="624042152"/>
        <c:axId val="624042936"/>
      </c:barChart>
      <c:catAx>
        <c:axId val="624042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  <a:endParaRPr lang="pt-PT" b="1">
                  <a:solidFill>
                    <a:sysClr val="windowText" lastClr="000000"/>
                  </a:solidFill>
                  <a:latin typeface="Arial Narrow" panose="020B0606020202030204" pitchFamily="34" charset="0"/>
                </a:endParaRPr>
              </a:p>
            </c:rich>
          </c:tx>
          <c:layout>
            <c:manualLayout>
              <c:xMode val="edge"/>
              <c:yMode val="edge"/>
              <c:x val="0.95386679790026252"/>
              <c:y val="0.85648148148148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624042936"/>
        <c:crosses val="autoZero"/>
        <c:auto val="1"/>
        <c:lblAlgn val="ctr"/>
        <c:lblOffset val="100"/>
        <c:noMultiLvlLbl val="0"/>
      </c:catAx>
      <c:valAx>
        <c:axId val="62404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9.5822397200349941E-4"/>
              <c:y val="4.91878098571012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62404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 b="1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</a:t>
            </a:r>
            <a:r>
              <a:rPr lang="pt-PT" sz="1200" b="1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2 - Dados? - Frequência simples relativa</a:t>
            </a:r>
          </a:p>
        </c:rich>
      </c:tx>
      <c:layout>
        <c:manualLayout>
          <c:xMode val="edge"/>
          <c:yMode val="edge"/>
          <c:x val="0.19656233595800526"/>
          <c:y val="0.921296296296296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4358705161854767E-2"/>
          <c:y val="2.5428331875182269E-2"/>
          <c:w val="0.90008573928258973"/>
          <c:h val="0.783838947214931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'11'!$AH$7:$AH$13</c:f>
              <c:strCache>
                <c:ptCount val="7"/>
                <c:pt idx="0">
                  <c:v>3,4 a 4,2</c:v>
                </c:pt>
                <c:pt idx="1">
                  <c:v>4,2 a 5</c:v>
                </c:pt>
                <c:pt idx="2">
                  <c:v>5 a 5,8</c:v>
                </c:pt>
                <c:pt idx="3">
                  <c:v>5,8 a 6,6</c:v>
                </c:pt>
                <c:pt idx="4">
                  <c:v>6,6 a 7,4</c:v>
                </c:pt>
                <c:pt idx="5">
                  <c:v>7,4 a 8,2</c:v>
                </c:pt>
                <c:pt idx="6">
                  <c:v>8,2 a 9</c:v>
                </c:pt>
              </c:strCache>
            </c:strRef>
          </c:cat>
          <c:val>
            <c:numRef>
              <c:f>'11'!$AJ$7:$AJ$13</c:f>
              <c:numCache>
                <c:formatCode>0.0000</c:formatCode>
                <c:ptCount val="7"/>
                <c:pt idx="0">
                  <c:v>2.1739130434782608E-2</c:v>
                </c:pt>
                <c:pt idx="1">
                  <c:v>6.5217391304347824E-2</c:v>
                </c:pt>
                <c:pt idx="2">
                  <c:v>0.28260869565217389</c:v>
                </c:pt>
                <c:pt idx="3">
                  <c:v>0.30434782608695654</c:v>
                </c:pt>
                <c:pt idx="4">
                  <c:v>0.21739130434782608</c:v>
                </c:pt>
                <c:pt idx="5">
                  <c:v>6.5217391304347824E-2</c:v>
                </c:pt>
                <c:pt idx="6">
                  <c:v>4.3478260869565216E-2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A-45A4-A1AE-222D38824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66"/>
        <c:axId val="624043328"/>
        <c:axId val="622947680"/>
      </c:barChart>
      <c:catAx>
        <c:axId val="62404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  <a:endParaRPr lang="pt-PT" b="1">
                  <a:solidFill>
                    <a:sysClr val="windowText" lastClr="000000"/>
                  </a:solidFill>
                  <a:latin typeface="Arial Narrow" panose="020B0606020202030204" pitchFamily="34" charset="0"/>
                </a:endParaRPr>
              </a:p>
            </c:rich>
          </c:tx>
          <c:layout>
            <c:manualLayout>
              <c:xMode val="edge"/>
              <c:yMode val="edge"/>
              <c:x val="0.95386679790026252"/>
              <c:y val="0.85648148148148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622947680"/>
        <c:crosses val="autoZero"/>
        <c:auto val="1"/>
        <c:lblAlgn val="ctr"/>
        <c:lblOffset val="100"/>
        <c:noMultiLvlLbl val="0"/>
      </c:catAx>
      <c:valAx>
        <c:axId val="62294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9.5822397200349941E-4"/>
              <c:y val="4.91878098571012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62404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 b="1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</a:t>
            </a:r>
            <a:r>
              <a:rPr lang="pt-PT" sz="1200" b="1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3 - Dados? - Frequência acumulada absoluta</a:t>
            </a:r>
          </a:p>
        </c:rich>
      </c:tx>
      <c:layout>
        <c:manualLayout>
          <c:xMode val="edge"/>
          <c:yMode val="edge"/>
          <c:x val="0.19656233595800526"/>
          <c:y val="0.921296296296296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4358705161854767E-2"/>
          <c:y val="2.5428331875182269E-2"/>
          <c:w val="0.90008573928258973"/>
          <c:h val="0.783838947214931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'11'!$AH$7:$AH$13</c:f>
              <c:strCache>
                <c:ptCount val="7"/>
                <c:pt idx="0">
                  <c:v>3,4 a 4,2</c:v>
                </c:pt>
                <c:pt idx="1">
                  <c:v>4,2 a 5</c:v>
                </c:pt>
                <c:pt idx="2">
                  <c:v>5 a 5,8</c:v>
                </c:pt>
                <c:pt idx="3">
                  <c:v>5,8 a 6,6</c:v>
                </c:pt>
                <c:pt idx="4">
                  <c:v>6,6 a 7,4</c:v>
                </c:pt>
                <c:pt idx="5">
                  <c:v>7,4 a 8,2</c:v>
                </c:pt>
                <c:pt idx="6">
                  <c:v>8,2 a 9</c:v>
                </c:pt>
              </c:strCache>
            </c:strRef>
          </c:cat>
          <c:val>
            <c:numRef>
              <c:f>'11'!$AK$7:$AK$13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17</c:v>
                </c:pt>
                <c:pt idx="3">
                  <c:v>31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6-4D3D-A73F-403837E7F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66"/>
        <c:axId val="622946896"/>
        <c:axId val="622948072"/>
      </c:barChart>
      <c:catAx>
        <c:axId val="62294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  <a:endParaRPr lang="pt-PT" b="1">
                  <a:solidFill>
                    <a:sysClr val="windowText" lastClr="000000"/>
                  </a:solidFill>
                  <a:latin typeface="Arial Narrow" panose="020B0606020202030204" pitchFamily="34" charset="0"/>
                </a:endParaRPr>
              </a:p>
            </c:rich>
          </c:tx>
          <c:layout>
            <c:manualLayout>
              <c:xMode val="edge"/>
              <c:yMode val="edge"/>
              <c:x val="0.95386679790026252"/>
              <c:y val="0.85648148148148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622948072"/>
        <c:crosses val="autoZero"/>
        <c:auto val="1"/>
        <c:lblAlgn val="ctr"/>
        <c:lblOffset val="100"/>
        <c:noMultiLvlLbl val="0"/>
      </c:catAx>
      <c:valAx>
        <c:axId val="62294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9.5822397200349941E-4"/>
              <c:y val="4.91878098571012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62294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 b="1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</a:t>
            </a:r>
            <a:r>
              <a:rPr lang="pt-PT" sz="1200" b="1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4 - Dados? - Frequência acumulada relativa</a:t>
            </a:r>
          </a:p>
        </c:rich>
      </c:tx>
      <c:layout>
        <c:manualLayout>
          <c:xMode val="edge"/>
          <c:yMode val="edge"/>
          <c:x val="0.19656233595800526"/>
          <c:y val="0.921296296296296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4358705161854767E-2"/>
          <c:y val="2.5428331875182269E-2"/>
          <c:w val="0.90008573928258973"/>
          <c:h val="0.783838947214931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'11'!$AH$7:$AH$13</c:f>
              <c:strCache>
                <c:ptCount val="7"/>
                <c:pt idx="0">
                  <c:v>3,4 a 4,2</c:v>
                </c:pt>
                <c:pt idx="1">
                  <c:v>4,2 a 5</c:v>
                </c:pt>
                <c:pt idx="2">
                  <c:v>5 a 5,8</c:v>
                </c:pt>
                <c:pt idx="3">
                  <c:v>5,8 a 6,6</c:v>
                </c:pt>
                <c:pt idx="4">
                  <c:v>6,6 a 7,4</c:v>
                </c:pt>
                <c:pt idx="5">
                  <c:v>7,4 a 8,2</c:v>
                </c:pt>
                <c:pt idx="6">
                  <c:v>8,2 a 9</c:v>
                </c:pt>
              </c:strCache>
            </c:strRef>
          </c:cat>
          <c:val>
            <c:numRef>
              <c:f>'11'!$AL$7:$AL$13</c:f>
              <c:numCache>
                <c:formatCode>0.0000</c:formatCode>
                <c:ptCount val="7"/>
                <c:pt idx="0">
                  <c:v>2.1739130434782608E-2</c:v>
                </c:pt>
                <c:pt idx="1">
                  <c:v>8.6956521739130432E-2</c:v>
                </c:pt>
                <c:pt idx="2">
                  <c:v>0.36956521739130432</c:v>
                </c:pt>
                <c:pt idx="3">
                  <c:v>0.67391304347826086</c:v>
                </c:pt>
                <c:pt idx="4">
                  <c:v>0.89130434782608692</c:v>
                </c:pt>
                <c:pt idx="5">
                  <c:v>0.9565217391304347</c:v>
                </c:pt>
                <c:pt idx="6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3-40DD-BA1E-2DE15D2C2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66"/>
        <c:axId val="576629656"/>
        <c:axId val="576630048"/>
      </c:barChart>
      <c:catAx>
        <c:axId val="57662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xi</a:t>
                </a:r>
                <a:endParaRPr lang="pt-PT" b="1">
                  <a:solidFill>
                    <a:sysClr val="windowText" lastClr="000000"/>
                  </a:solidFill>
                  <a:latin typeface="Arial Narrow" panose="020B0606020202030204" pitchFamily="34" charset="0"/>
                </a:endParaRPr>
              </a:p>
            </c:rich>
          </c:tx>
          <c:layout>
            <c:manualLayout>
              <c:xMode val="edge"/>
              <c:yMode val="edge"/>
              <c:x val="0.95386679790026252"/>
              <c:y val="0.85648148148148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576630048"/>
        <c:crosses val="autoZero"/>
        <c:auto val="1"/>
        <c:lblAlgn val="ctr"/>
        <c:lblOffset val="100"/>
        <c:noMultiLvlLbl val="0"/>
      </c:catAx>
      <c:valAx>
        <c:axId val="5766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9.5822397200349941E-4"/>
              <c:y val="4.91878098571012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57662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1 - Concentração</a:t>
            </a: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de lípidos no leite, em g/L</a:t>
            </a:r>
          </a:p>
          <a:p>
            <a:pPr>
              <a:defRPr sz="1200">
                <a:solidFill>
                  <a:sysClr val="windowText" lastClr="000000"/>
                </a:solidFill>
                <a:latin typeface="Arial Narrow" panose="020B0606020202030204" pitchFamily="34" charset="0"/>
              </a:defRPr>
            </a:pP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- Frequência simples absoluta.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18705555555555559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025390644223682E-2"/>
          <c:y val="2.5428331875182269E-2"/>
          <c:w val="0.91397460935577624"/>
          <c:h val="0.697739501312335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'[3]12 b)'!$C$10:$C$17</c:f>
              <c:strCache>
                <c:ptCount val="8"/>
                <c:pt idx="0">
                  <c:v>17 a 19,1</c:v>
                </c:pt>
                <c:pt idx="1">
                  <c:v>19,1 a 21,2</c:v>
                </c:pt>
                <c:pt idx="2">
                  <c:v>21,2 a 23,3</c:v>
                </c:pt>
                <c:pt idx="3">
                  <c:v>23,3 a 25,4</c:v>
                </c:pt>
                <c:pt idx="4">
                  <c:v>25,4 a 27,5</c:v>
                </c:pt>
                <c:pt idx="5">
                  <c:v>27,5 a 29,6</c:v>
                </c:pt>
                <c:pt idx="6">
                  <c:v>29,6 a 31,7</c:v>
                </c:pt>
                <c:pt idx="7">
                  <c:v>31,7 a 33,8</c:v>
                </c:pt>
              </c:strCache>
            </c:strRef>
          </c:cat>
          <c:val>
            <c:numRef>
              <c:f>'[3]12 b)'!$I$10:$I$17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7</c:v>
                </c:pt>
                <c:pt idx="3">
                  <c:v>17</c:v>
                </c:pt>
                <c:pt idx="4">
                  <c:v>16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2-4D3A-85DA-10E40ACA9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76630440"/>
        <c:axId val="576631616"/>
      </c:barChart>
      <c:catAx>
        <c:axId val="576630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sz="110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960818232899876"/>
              <c:y val="0.74723388743073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6631616"/>
        <c:crosses val="autoZero"/>
        <c:auto val="1"/>
        <c:lblAlgn val="ctr"/>
        <c:lblOffset val="100"/>
        <c:noMultiLvlLbl val="0"/>
      </c:catAx>
      <c:valAx>
        <c:axId val="57663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ni</a:t>
                </a:r>
                <a:endParaRPr lang="pt-PT" b="1">
                  <a:solidFill>
                    <a:sysClr val="windowText" lastClr="000000"/>
                  </a:solidFill>
                  <a:latin typeface="Arial Narrow" panose="020B0606020202030204" pitchFamily="34" charset="0"/>
                </a:endParaRPr>
              </a:p>
            </c:rich>
          </c:tx>
          <c:layout>
            <c:manualLayout>
              <c:xMode val="edge"/>
              <c:yMode val="edge"/>
              <c:x val="9.5822418158884154E-4"/>
              <c:y val="2.69714202391367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663044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2 - Concentração</a:t>
            </a: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de lípidos no leite, em g/L</a:t>
            </a:r>
          </a:p>
          <a:p>
            <a:pPr>
              <a:defRPr sz="1200">
                <a:solidFill>
                  <a:sysClr val="windowText" lastClr="000000"/>
                </a:solidFill>
                <a:latin typeface="Arial Narrow" panose="020B0606020202030204" pitchFamily="34" charset="0"/>
              </a:defRPr>
            </a:pP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- Frequência simples relativa.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18705555555555559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025390644223682E-2"/>
          <c:y val="2.5428331875182269E-2"/>
          <c:w val="0.91397460935577624"/>
          <c:h val="0.697739501312335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'[3]12 b)'!$C$10:$C$17</c:f>
              <c:strCache>
                <c:ptCount val="8"/>
                <c:pt idx="0">
                  <c:v>17 a 19,1</c:v>
                </c:pt>
                <c:pt idx="1">
                  <c:v>19,1 a 21,2</c:v>
                </c:pt>
                <c:pt idx="2">
                  <c:v>21,2 a 23,3</c:v>
                </c:pt>
                <c:pt idx="3">
                  <c:v>23,3 a 25,4</c:v>
                </c:pt>
                <c:pt idx="4">
                  <c:v>25,4 a 27,5</c:v>
                </c:pt>
                <c:pt idx="5">
                  <c:v>27,5 a 29,6</c:v>
                </c:pt>
                <c:pt idx="6">
                  <c:v>29,6 a 31,7</c:v>
                </c:pt>
                <c:pt idx="7">
                  <c:v>31,7 a 33,8</c:v>
                </c:pt>
              </c:strCache>
            </c:strRef>
          </c:cat>
          <c:val>
            <c:numRef>
              <c:f>'[3]12 b)'!$J$10:$J$17</c:f>
              <c:numCache>
                <c:formatCode>General</c:formatCode>
                <c:ptCount val="8"/>
                <c:pt idx="0">
                  <c:v>0.05</c:v>
                </c:pt>
                <c:pt idx="1">
                  <c:v>3.3333333333333333E-2</c:v>
                </c:pt>
                <c:pt idx="2">
                  <c:v>0.11666666666666667</c:v>
                </c:pt>
                <c:pt idx="3">
                  <c:v>0.28333333333333333</c:v>
                </c:pt>
                <c:pt idx="4">
                  <c:v>0.26666666666666666</c:v>
                </c:pt>
                <c:pt idx="5">
                  <c:v>0.1</c:v>
                </c:pt>
                <c:pt idx="6">
                  <c:v>0.1</c:v>
                </c:pt>
                <c:pt idx="7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C-47A9-9E44-F574CD22E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5750408"/>
        <c:axId val="565751192"/>
      </c:barChart>
      <c:catAx>
        <c:axId val="565750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sz="110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960818232899876"/>
              <c:y val="0.74723388743073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751192"/>
        <c:crosses val="autoZero"/>
        <c:auto val="1"/>
        <c:lblAlgn val="ctr"/>
        <c:lblOffset val="100"/>
        <c:noMultiLvlLbl val="0"/>
      </c:catAx>
      <c:valAx>
        <c:axId val="56575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fi</a:t>
                </a:r>
                <a:endParaRPr lang="pt-PT" b="1">
                  <a:solidFill>
                    <a:sysClr val="windowText" lastClr="000000"/>
                  </a:solidFill>
                  <a:latin typeface="Arial Narrow" panose="020B0606020202030204" pitchFamily="34" charset="0"/>
                </a:endParaRPr>
              </a:p>
            </c:rich>
          </c:tx>
          <c:layout>
            <c:manualLayout>
              <c:xMode val="edge"/>
              <c:yMode val="edge"/>
              <c:x val="9.5822418158884154E-4"/>
              <c:y val="2.69714202391367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750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3 - Concentração</a:t>
            </a: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de lípidos no leite, em g/L</a:t>
            </a:r>
          </a:p>
          <a:p>
            <a:pPr>
              <a:defRPr sz="1200">
                <a:solidFill>
                  <a:sysClr val="windowText" lastClr="000000"/>
                </a:solidFill>
                <a:latin typeface="Arial Narrow" panose="020B0606020202030204" pitchFamily="34" charset="0"/>
              </a:defRPr>
            </a:pP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- Frequência acumulada absoluta.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18705555555555559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025390644223682E-2"/>
          <c:y val="2.5428331875182269E-2"/>
          <c:w val="0.91397460935577624"/>
          <c:h val="0.697739501312335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'[3]12 b)'!$C$10:$C$17</c:f>
              <c:strCache>
                <c:ptCount val="8"/>
                <c:pt idx="0">
                  <c:v>17 a 19,1</c:v>
                </c:pt>
                <c:pt idx="1">
                  <c:v>19,1 a 21,2</c:v>
                </c:pt>
                <c:pt idx="2">
                  <c:v>21,2 a 23,3</c:v>
                </c:pt>
                <c:pt idx="3">
                  <c:v>23,3 a 25,4</c:v>
                </c:pt>
                <c:pt idx="4">
                  <c:v>25,4 a 27,5</c:v>
                </c:pt>
                <c:pt idx="5">
                  <c:v>27,5 a 29,6</c:v>
                </c:pt>
                <c:pt idx="6">
                  <c:v>29,6 a 31,7</c:v>
                </c:pt>
                <c:pt idx="7">
                  <c:v>31,7 a 33,8</c:v>
                </c:pt>
              </c:strCache>
            </c:strRef>
          </c:cat>
          <c:val>
            <c:numRef>
              <c:f>'[3]12 b)'!$K$10:$K$17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12</c:v>
                </c:pt>
                <c:pt idx="3">
                  <c:v>29</c:v>
                </c:pt>
                <c:pt idx="4">
                  <c:v>45</c:v>
                </c:pt>
                <c:pt idx="5">
                  <c:v>51</c:v>
                </c:pt>
                <c:pt idx="6">
                  <c:v>57</c:v>
                </c:pt>
                <c:pt idx="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A-4E85-85C6-820488B01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5751584"/>
        <c:axId val="570742448"/>
      </c:barChart>
      <c:catAx>
        <c:axId val="56575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sz="110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960818232899876"/>
              <c:y val="0.74723388743073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0742448"/>
        <c:crosses val="autoZero"/>
        <c:auto val="1"/>
        <c:lblAlgn val="ctr"/>
        <c:lblOffset val="100"/>
        <c:noMultiLvlLbl val="0"/>
      </c:catAx>
      <c:valAx>
        <c:axId val="570742448"/>
        <c:scaling>
          <c:orientation val="minMax"/>
          <c:max val="6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Ni</a:t>
                </a:r>
                <a:endParaRPr lang="pt-PT" b="1">
                  <a:solidFill>
                    <a:sysClr val="windowText" lastClr="000000"/>
                  </a:solidFill>
                  <a:latin typeface="Arial Narrow" panose="020B0606020202030204" pitchFamily="34" charset="0"/>
                </a:endParaRPr>
              </a:p>
            </c:rich>
          </c:tx>
          <c:layout>
            <c:manualLayout>
              <c:xMode val="edge"/>
              <c:yMode val="edge"/>
              <c:x val="2.3090848095640579E-2"/>
              <c:y val="3.8010548958148974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75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4 - Concentração</a:t>
            </a: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de lípidos no leite, em g/L</a:t>
            </a:r>
          </a:p>
          <a:p>
            <a:pPr>
              <a:defRPr sz="1200">
                <a:solidFill>
                  <a:sysClr val="windowText" lastClr="000000"/>
                </a:solidFill>
                <a:latin typeface="Arial Narrow" panose="020B0606020202030204" pitchFamily="34" charset="0"/>
              </a:defRPr>
            </a:pP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- Frequência acumulada relativa.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18705555555555559"/>
          <c:y val="0.8586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6025390644223682E-2"/>
          <c:y val="2.5428331875182269E-2"/>
          <c:w val="0.91397460935577624"/>
          <c:h val="0.697739501312335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'[3]12 b)'!$C$10:$C$17</c:f>
              <c:strCache>
                <c:ptCount val="8"/>
                <c:pt idx="0">
                  <c:v>17 a 19,1</c:v>
                </c:pt>
                <c:pt idx="1">
                  <c:v>19,1 a 21,2</c:v>
                </c:pt>
                <c:pt idx="2">
                  <c:v>21,2 a 23,3</c:v>
                </c:pt>
                <c:pt idx="3">
                  <c:v>23,3 a 25,4</c:v>
                </c:pt>
                <c:pt idx="4">
                  <c:v>25,4 a 27,5</c:v>
                </c:pt>
                <c:pt idx="5">
                  <c:v>27,5 a 29,6</c:v>
                </c:pt>
                <c:pt idx="6">
                  <c:v>29,6 a 31,7</c:v>
                </c:pt>
                <c:pt idx="7">
                  <c:v>31,7 a 33,8</c:v>
                </c:pt>
              </c:strCache>
            </c:strRef>
          </c:cat>
          <c:val>
            <c:numRef>
              <c:f>'[3]12 b)'!$L$10:$L$17</c:f>
              <c:numCache>
                <c:formatCode>General</c:formatCode>
                <c:ptCount val="8"/>
                <c:pt idx="0">
                  <c:v>0.05</c:v>
                </c:pt>
                <c:pt idx="1">
                  <c:v>8.3333333333333343E-2</c:v>
                </c:pt>
                <c:pt idx="2">
                  <c:v>0.2</c:v>
                </c:pt>
                <c:pt idx="3">
                  <c:v>0.48333333333333334</c:v>
                </c:pt>
                <c:pt idx="4">
                  <c:v>0.75</c:v>
                </c:pt>
                <c:pt idx="5">
                  <c:v>0.85</c:v>
                </c:pt>
                <c:pt idx="6">
                  <c:v>0.95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A-46C8-A3FF-7B132BFDE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70739312"/>
        <c:axId val="570740488"/>
      </c:barChart>
      <c:catAx>
        <c:axId val="57073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sz="110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960818232899876"/>
              <c:y val="0.74723388743073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0740488"/>
        <c:crosses val="autoZero"/>
        <c:auto val="1"/>
        <c:lblAlgn val="ctr"/>
        <c:lblOffset val="100"/>
        <c:noMultiLvlLbl val="0"/>
      </c:catAx>
      <c:valAx>
        <c:axId val="570740488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Fi</a:t>
                </a:r>
                <a:endParaRPr lang="pt-PT" b="1">
                  <a:solidFill>
                    <a:sysClr val="windowText" lastClr="000000"/>
                  </a:solidFill>
                  <a:latin typeface="Arial Narrow" panose="020B0606020202030204" pitchFamily="34" charset="0"/>
                </a:endParaRPr>
              </a:p>
            </c:rich>
          </c:tx>
          <c:layout>
            <c:manualLayout>
              <c:xMode val="edge"/>
              <c:yMode val="edge"/>
              <c:x val="1.2069337722952258E-2"/>
              <c:y val="3.823272090988625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073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</a:t>
            </a: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5 - Concentração de lípidos no leite</a:t>
            </a:r>
          </a:p>
          <a:p>
            <a:pPr>
              <a:defRPr sz="1200">
                <a:solidFill>
                  <a:sysClr val="windowText" lastClr="000000"/>
                </a:solidFill>
                <a:latin typeface="Arial Narrow" panose="020B0606020202030204" pitchFamily="34" charset="0"/>
              </a:defRPr>
            </a:pPr>
            <a:r>
              <a:rPr lang="pt-PT" sz="1200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- Diagrama de caixa de bigodes</a:t>
            </a:r>
            <a:endParaRPr lang="pt-PT" sz="12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22573600174978128"/>
          <c:y val="0.856481481481481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1.413488292359155E-2"/>
          <c:y val="2.5428331875182269E-2"/>
          <c:w val="0.97499219783649305"/>
          <c:h val="0.7596883219317531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pt-PT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'[3]12 c)'!$Y$10:$Y$14</c:f>
              <c:numCache>
                <c:formatCode>General</c:formatCode>
                <c:ptCount val="5"/>
                <c:pt idx="0">
                  <c:v>17</c:v>
                </c:pt>
                <c:pt idx="1">
                  <c:v>23.670588235294122</c:v>
                </c:pt>
                <c:pt idx="2">
                  <c:v>25.531250000000007</c:v>
                </c:pt>
                <c:pt idx="3">
                  <c:v>27.500000000000007</c:v>
                </c:pt>
                <c:pt idx="4">
                  <c:v>33.800000000000011</c:v>
                </c:pt>
              </c:numCache>
            </c:numRef>
          </c:xVal>
          <c:yVal>
            <c:numRef>
              <c:f>'[3]12 c)'!$Z$10:$Z$14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A9-43CD-B200-FE3A80A0F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445256"/>
        <c:axId val="564446432"/>
      </c:scatterChart>
      <c:valAx>
        <c:axId val="564445256"/>
        <c:scaling>
          <c:orientation val="minMax"/>
          <c:max val="40"/>
          <c:min val="10"/>
        </c:scaling>
        <c:delete val="1"/>
        <c:axPos val="b"/>
        <c:numFmt formatCode="General" sourceLinked="1"/>
        <c:majorTickMark val="none"/>
        <c:minorTickMark val="none"/>
        <c:tickLblPos val="nextTo"/>
        <c:crossAx val="564446432"/>
        <c:crosses val="autoZero"/>
        <c:crossBetween val="midCat"/>
      </c:valAx>
      <c:valAx>
        <c:axId val="564446432"/>
        <c:scaling>
          <c:orientation val="minMax"/>
          <c:max val="1.6"/>
          <c:min val="0.4"/>
        </c:scaling>
        <c:delete val="1"/>
        <c:axPos val="l"/>
        <c:numFmt formatCode="General" sourceLinked="1"/>
        <c:majorTickMark val="none"/>
        <c:minorTickMark val="none"/>
        <c:tickLblPos val="nextTo"/>
        <c:crossAx val="56444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Figura 1 - Peso de uma banana, em g</a:t>
            </a:r>
          </a:p>
          <a:p>
            <a:pPr>
              <a:defRPr sz="1100">
                <a:solidFill>
                  <a:schemeClr val="tx1"/>
                </a:solidFill>
                <a:latin typeface="Arial Narrow" panose="020B0606020202030204" pitchFamily="34" charset="0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 - Frequência simples absoluta</a:t>
            </a:r>
          </a:p>
        </c:rich>
      </c:tx>
      <c:layout>
        <c:manualLayout>
          <c:xMode val="edge"/>
          <c:yMode val="edge"/>
          <c:x val="0.31217546849195793"/>
          <c:y val="0.86802356155973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'[4]12 a)'!$D$9:$D$13</c:f>
              <c:strCache>
                <c:ptCount val="5"/>
                <c:pt idx="0">
                  <c:v>160 a 180</c:v>
                </c:pt>
                <c:pt idx="1">
                  <c:v>180 a 200</c:v>
                </c:pt>
                <c:pt idx="2">
                  <c:v>200 a 220</c:v>
                </c:pt>
                <c:pt idx="3">
                  <c:v>220 a 240</c:v>
                </c:pt>
                <c:pt idx="4">
                  <c:v>240 a 260</c:v>
                </c:pt>
              </c:strCache>
            </c:strRef>
          </c:cat>
          <c:val>
            <c:numRef>
              <c:f>'[4]12 a)'!$K$9:$K$13</c:f>
              <c:numCache>
                <c:formatCode>General</c:formatCode>
                <c:ptCount val="5"/>
                <c:pt idx="0">
                  <c:v>19</c:v>
                </c:pt>
                <c:pt idx="1">
                  <c:v>27</c:v>
                </c:pt>
                <c:pt idx="2">
                  <c:v>21</c:v>
                </c:pt>
                <c:pt idx="3">
                  <c:v>18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4-4C54-8C5B-904329E7D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6517272"/>
        <c:axId val="566513744"/>
      </c:barChart>
      <c:catAx>
        <c:axId val="566517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x</a:t>
                </a:r>
              </a:p>
            </c:rich>
          </c:tx>
          <c:layout>
            <c:manualLayout>
              <c:xMode val="edge"/>
              <c:yMode val="edge"/>
              <c:x val="0.95922090988626418"/>
              <c:y val="0.7935301837270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6513744"/>
        <c:crosses val="autoZero"/>
        <c:auto val="1"/>
        <c:lblAlgn val="ctr"/>
        <c:lblOffset val="100"/>
        <c:noMultiLvlLbl val="0"/>
      </c:catAx>
      <c:valAx>
        <c:axId val="5665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tx1"/>
                    </a:solidFill>
                    <a:latin typeface="Arial Narrow" panose="020B0606020202030204" pitchFamily="34" charset="0"/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4.51775298920968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651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Figura 2 - Peso de uma banana, em g</a:t>
            </a:r>
          </a:p>
          <a:p>
            <a:pPr>
              <a:defRPr sz="1100">
                <a:solidFill>
                  <a:schemeClr val="tx1"/>
                </a:solidFill>
                <a:latin typeface="Arial Narrow" panose="020B0606020202030204" pitchFamily="34" charset="0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 - Frequência simples relativa</a:t>
            </a:r>
          </a:p>
        </c:rich>
      </c:tx>
      <c:layout>
        <c:manualLayout>
          <c:xMode val="edge"/>
          <c:yMode val="edge"/>
          <c:x val="0.31217546849195793"/>
          <c:y val="0.86802356155973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'[4]12 a)'!$D$9:$D$13</c:f>
              <c:strCache>
                <c:ptCount val="5"/>
                <c:pt idx="0">
                  <c:v>160 a 180</c:v>
                </c:pt>
                <c:pt idx="1">
                  <c:v>180 a 200</c:v>
                </c:pt>
                <c:pt idx="2">
                  <c:v>200 a 220</c:v>
                </c:pt>
                <c:pt idx="3">
                  <c:v>220 a 240</c:v>
                </c:pt>
                <c:pt idx="4">
                  <c:v>240 a 260</c:v>
                </c:pt>
              </c:strCache>
            </c:strRef>
          </c:cat>
          <c:val>
            <c:numRef>
              <c:f>'[4]12 a)'!$L$9:$L$13</c:f>
              <c:numCache>
                <c:formatCode>General</c:formatCode>
                <c:ptCount val="5"/>
                <c:pt idx="0">
                  <c:v>0.19</c:v>
                </c:pt>
                <c:pt idx="1">
                  <c:v>0.27</c:v>
                </c:pt>
                <c:pt idx="2">
                  <c:v>0.21</c:v>
                </c:pt>
                <c:pt idx="3">
                  <c:v>0.18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C-4A7F-BD52-026893790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8323600"/>
        <c:axId val="568320072"/>
      </c:barChart>
      <c:catAx>
        <c:axId val="56832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x</a:t>
                </a:r>
              </a:p>
            </c:rich>
          </c:tx>
          <c:layout>
            <c:manualLayout>
              <c:xMode val="edge"/>
              <c:yMode val="edge"/>
              <c:x val="0.95922090988626418"/>
              <c:y val="0.7935301837270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320072"/>
        <c:crosses val="autoZero"/>
        <c:auto val="1"/>
        <c:lblAlgn val="ctr"/>
        <c:lblOffset val="100"/>
        <c:noMultiLvlLbl val="0"/>
      </c:catAx>
      <c:valAx>
        <c:axId val="5683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tx1"/>
                    </a:solidFill>
                    <a:latin typeface="Arial Narrow" panose="020B0606020202030204" pitchFamily="34" charset="0"/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4.51775298920968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832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Figura 3 - Peso de uma banana, em g</a:t>
            </a:r>
          </a:p>
          <a:p>
            <a:pPr>
              <a:defRPr sz="1100">
                <a:solidFill>
                  <a:schemeClr val="tx1"/>
                </a:solidFill>
                <a:latin typeface="Arial Narrow" panose="020B0606020202030204" pitchFamily="34" charset="0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 - Frequência acumulada absoluta</a:t>
            </a:r>
          </a:p>
        </c:rich>
      </c:tx>
      <c:layout>
        <c:manualLayout>
          <c:xMode val="edge"/>
          <c:yMode val="edge"/>
          <c:x val="0.31217546849195793"/>
          <c:y val="0.86802356155973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'[4]12 a)'!$D$9:$D$13</c:f>
              <c:strCache>
                <c:ptCount val="5"/>
                <c:pt idx="0">
                  <c:v>160 a 180</c:v>
                </c:pt>
                <c:pt idx="1">
                  <c:v>180 a 200</c:v>
                </c:pt>
                <c:pt idx="2">
                  <c:v>200 a 220</c:v>
                </c:pt>
                <c:pt idx="3">
                  <c:v>220 a 240</c:v>
                </c:pt>
                <c:pt idx="4">
                  <c:v>240 a 260</c:v>
                </c:pt>
              </c:strCache>
            </c:strRef>
          </c:cat>
          <c:val>
            <c:numRef>
              <c:f>'[4]12 a)'!$M$9:$M$13</c:f>
              <c:numCache>
                <c:formatCode>General</c:formatCode>
                <c:ptCount val="5"/>
                <c:pt idx="0">
                  <c:v>19</c:v>
                </c:pt>
                <c:pt idx="1">
                  <c:v>46</c:v>
                </c:pt>
                <c:pt idx="2">
                  <c:v>67</c:v>
                </c:pt>
                <c:pt idx="3">
                  <c:v>85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5-49E6-8DE1-729D280D2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77865656"/>
        <c:axId val="577874248"/>
      </c:barChart>
      <c:catAx>
        <c:axId val="577865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x</a:t>
                </a:r>
              </a:p>
            </c:rich>
          </c:tx>
          <c:layout>
            <c:manualLayout>
              <c:xMode val="edge"/>
              <c:yMode val="edge"/>
              <c:x val="0.95922090988626418"/>
              <c:y val="0.7935301837270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7874248"/>
        <c:crosses val="autoZero"/>
        <c:auto val="1"/>
        <c:lblAlgn val="ctr"/>
        <c:lblOffset val="100"/>
        <c:noMultiLvlLbl val="0"/>
      </c:catAx>
      <c:valAx>
        <c:axId val="57787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tx1"/>
                    </a:solidFill>
                    <a:latin typeface="Arial Narrow" panose="020B0606020202030204" pitchFamily="34" charset="0"/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4.51775298920968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786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Figura 4 - Peso de uma banana, em g</a:t>
            </a:r>
          </a:p>
          <a:p>
            <a:pPr>
              <a:defRPr sz="1100">
                <a:solidFill>
                  <a:schemeClr val="tx1"/>
                </a:solidFill>
                <a:latin typeface="Arial Narrow" panose="020B0606020202030204" pitchFamily="34" charset="0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 - Frequência acumulada relativa</a:t>
            </a:r>
          </a:p>
        </c:rich>
      </c:tx>
      <c:layout>
        <c:manualLayout>
          <c:xMode val="edge"/>
          <c:yMode val="edge"/>
          <c:x val="0.31217546849195793"/>
          <c:y val="0.86802356155973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'[4]12 a)'!$D$9:$D$13</c:f>
              <c:strCache>
                <c:ptCount val="5"/>
                <c:pt idx="0">
                  <c:v>160 a 180</c:v>
                </c:pt>
                <c:pt idx="1">
                  <c:v>180 a 200</c:v>
                </c:pt>
                <c:pt idx="2">
                  <c:v>200 a 220</c:v>
                </c:pt>
                <c:pt idx="3">
                  <c:v>220 a 240</c:v>
                </c:pt>
                <c:pt idx="4">
                  <c:v>240 a 260</c:v>
                </c:pt>
              </c:strCache>
            </c:strRef>
          </c:cat>
          <c:val>
            <c:numRef>
              <c:f>'[4]12 a)'!$M$9:$M$13</c:f>
              <c:numCache>
                <c:formatCode>General</c:formatCode>
                <c:ptCount val="5"/>
                <c:pt idx="0">
                  <c:v>19</c:v>
                </c:pt>
                <c:pt idx="1">
                  <c:v>46</c:v>
                </c:pt>
                <c:pt idx="2">
                  <c:v>67</c:v>
                </c:pt>
                <c:pt idx="3">
                  <c:v>85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D-40BA-BB69-45EA43418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5699912"/>
        <c:axId val="565702264"/>
      </c:barChart>
      <c:catAx>
        <c:axId val="565699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x</a:t>
                </a:r>
              </a:p>
            </c:rich>
          </c:tx>
          <c:layout>
            <c:manualLayout>
              <c:xMode val="edge"/>
              <c:yMode val="edge"/>
              <c:x val="0.95922090988626418"/>
              <c:y val="0.7935301837270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702264"/>
        <c:crosses val="autoZero"/>
        <c:auto val="1"/>
        <c:lblAlgn val="ctr"/>
        <c:lblOffset val="100"/>
        <c:noMultiLvlLbl val="0"/>
      </c:catAx>
      <c:valAx>
        <c:axId val="56570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tx1"/>
                    </a:solidFill>
                    <a:latin typeface="Arial Narrow" panose="020B0606020202030204" pitchFamily="34" charset="0"/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4.51775298920968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699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Figura 1 - Tempo de espera, em minutos</a:t>
            </a:r>
          </a:p>
          <a:p>
            <a:pPr>
              <a:defRPr sz="1100">
                <a:solidFill>
                  <a:schemeClr val="tx1"/>
                </a:solidFill>
                <a:latin typeface="Arial Narrow" panose="020B0606020202030204" pitchFamily="34" charset="0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 - Frequência simples absoluta</a:t>
            </a:r>
          </a:p>
        </c:rich>
      </c:tx>
      <c:layout>
        <c:manualLayout>
          <c:xMode val="edge"/>
          <c:yMode val="edge"/>
          <c:x val="0.31217546849195793"/>
          <c:y val="0.86802356155973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'[3]13 b)'!$B$11:$B$16</c:f>
              <c:strCache>
                <c:ptCount val="6"/>
                <c:pt idx="0">
                  <c:v>0 a 10</c:v>
                </c:pt>
                <c:pt idx="1">
                  <c:v>10 a 20</c:v>
                </c:pt>
                <c:pt idx="2">
                  <c:v>20 a 30</c:v>
                </c:pt>
                <c:pt idx="3">
                  <c:v>30 a 40</c:v>
                </c:pt>
                <c:pt idx="4">
                  <c:v>40 a 50</c:v>
                </c:pt>
                <c:pt idx="5">
                  <c:v>50 a 60</c:v>
                </c:pt>
              </c:strCache>
            </c:strRef>
          </c:cat>
          <c:val>
            <c:numRef>
              <c:f>'[4]12 a)'!$K$9:$K$13</c:f>
              <c:numCache>
                <c:formatCode>General</c:formatCode>
                <c:ptCount val="5"/>
                <c:pt idx="0">
                  <c:v>19</c:v>
                </c:pt>
                <c:pt idx="1">
                  <c:v>27</c:v>
                </c:pt>
                <c:pt idx="2">
                  <c:v>21</c:v>
                </c:pt>
                <c:pt idx="3">
                  <c:v>18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4-4C54-8C5B-904329E7D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5697560"/>
        <c:axId val="565705792"/>
      </c:barChart>
      <c:catAx>
        <c:axId val="565697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x</a:t>
                </a:r>
              </a:p>
            </c:rich>
          </c:tx>
          <c:layout>
            <c:manualLayout>
              <c:xMode val="edge"/>
              <c:yMode val="edge"/>
              <c:x val="0.95922090988626418"/>
              <c:y val="0.7935301837270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705792"/>
        <c:crosses val="autoZero"/>
        <c:auto val="1"/>
        <c:lblAlgn val="ctr"/>
        <c:lblOffset val="100"/>
        <c:noMultiLvlLbl val="0"/>
      </c:catAx>
      <c:valAx>
        <c:axId val="5657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tx1"/>
                    </a:solidFill>
                    <a:latin typeface="Arial Narrow" panose="020B0606020202030204" pitchFamily="34" charset="0"/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4.51775298920968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69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Figura 2 - </a:t>
            </a:r>
            <a:r>
              <a:rPr lang="pt-PT" sz="1100" b="0" i="0" u="none" strike="noStrike" baseline="0">
                <a:effectLst/>
              </a:rPr>
              <a:t>Tempo de espera, em minutos</a:t>
            </a:r>
          </a:p>
          <a:p>
            <a:pPr>
              <a:defRPr sz="1100">
                <a:solidFill>
                  <a:schemeClr val="tx1"/>
                </a:solidFill>
                <a:latin typeface="Arial Narrow" panose="020B0606020202030204" pitchFamily="34" charset="0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 - Frequência simples relativa</a:t>
            </a:r>
          </a:p>
        </c:rich>
      </c:tx>
      <c:layout>
        <c:manualLayout>
          <c:xMode val="edge"/>
          <c:yMode val="edge"/>
          <c:x val="0.31217546849195793"/>
          <c:y val="0.86802356155973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'[3]13 b)'!$B$11:$B$16</c:f>
              <c:strCache>
                <c:ptCount val="6"/>
                <c:pt idx="0">
                  <c:v>0 a 10</c:v>
                </c:pt>
                <c:pt idx="1">
                  <c:v>10 a 20</c:v>
                </c:pt>
                <c:pt idx="2">
                  <c:v>20 a 30</c:v>
                </c:pt>
                <c:pt idx="3">
                  <c:v>30 a 40</c:v>
                </c:pt>
                <c:pt idx="4">
                  <c:v>40 a 50</c:v>
                </c:pt>
                <c:pt idx="5">
                  <c:v>50 a 60</c:v>
                </c:pt>
              </c:strCache>
            </c:strRef>
          </c:cat>
          <c:val>
            <c:numRef>
              <c:f>'[4]12 a)'!$L$9:$L$13</c:f>
              <c:numCache>
                <c:formatCode>General</c:formatCode>
                <c:ptCount val="5"/>
                <c:pt idx="0">
                  <c:v>0.19</c:v>
                </c:pt>
                <c:pt idx="1">
                  <c:v>0.27</c:v>
                </c:pt>
                <c:pt idx="2">
                  <c:v>0.21</c:v>
                </c:pt>
                <c:pt idx="3">
                  <c:v>0.18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C-4A7F-BD52-026893790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5700696"/>
        <c:axId val="565703832"/>
      </c:barChart>
      <c:catAx>
        <c:axId val="565700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x</a:t>
                </a:r>
              </a:p>
            </c:rich>
          </c:tx>
          <c:layout>
            <c:manualLayout>
              <c:xMode val="edge"/>
              <c:yMode val="edge"/>
              <c:x val="0.95922090988626418"/>
              <c:y val="0.7935301837270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703832"/>
        <c:crosses val="autoZero"/>
        <c:auto val="1"/>
        <c:lblAlgn val="ctr"/>
        <c:lblOffset val="100"/>
        <c:noMultiLvlLbl val="0"/>
      </c:catAx>
      <c:valAx>
        <c:axId val="56570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tx1"/>
                    </a:solidFill>
                    <a:latin typeface="Arial Narrow" panose="020B0606020202030204" pitchFamily="34" charset="0"/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4.51775298920968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700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Figura 3 - </a:t>
            </a:r>
            <a:r>
              <a:rPr lang="pt-PT" sz="1100" b="0" i="0" u="none" strike="noStrike" baseline="0">
                <a:effectLst/>
              </a:rPr>
              <a:t>Tempo de espera, em minuto</a:t>
            </a:r>
          </a:p>
          <a:p>
            <a:pPr>
              <a:defRPr sz="1100">
                <a:solidFill>
                  <a:schemeClr val="tx1"/>
                </a:solidFill>
                <a:latin typeface="Arial Narrow" panose="020B0606020202030204" pitchFamily="34" charset="0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 - Frequência acumulada absoluta</a:t>
            </a:r>
          </a:p>
        </c:rich>
      </c:tx>
      <c:layout>
        <c:manualLayout>
          <c:xMode val="edge"/>
          <c:yMode val="edge"/>
          <c:x val="0.31217546849195793"/>
          <c:y val="0.86802356155973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'[3]13 b)'!$B$11:$B$16</c:f>
              <c:strCache>
                <c:ptCount val="6"/>
                <c:pt idx="0">
                  <c:v>0 a 10</c:v>
                </c:pt>
                <c:pt idx="1">
                  <c:v>10 a 20</c:v>
                </c:pt>
                <c:pt idx="2">
                  <c:v>20 a 30</c:v>
                </c:pt>
                <c:pt idx="3">
                  <c:v>30 a 40</c:v>
                </c:pt>
                <c:pt idx="4">
                  <c:v>40 a 50</c:v>
                </c:pt>
                <c:pt idx="5">
                  <c:v>50 a 60</c:v>
                </c:pt>
              </c:strCache>
            </c:strRef>
          </c:cat>
          <c:val>
            <c:numRef>
              <c:f>'[4]12 a)'!$M$9:$M$13</c:f>
              <c:numCache>
                <c:formatCode>General</c:formatCode>
                <c:ptCount val="5"/>
                <c:pt idx="0">
                  <c:v>19</c:v>
                </c:pt>
                <c:pt idx="1">
                  <c:v>46</c:v>
                </c:pt>
                <c:pt idx="2">
                  <c:v>67</c:v>
                </c:pt>
                <c:pt idx="3">
                  <c:v>85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5-49E6-8DE1-729D280D2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5696776"/>
        <c:axId val="565697952"/>
      </c:barChart>
      <c:catAx>
        <c:axId val="565696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x</a:t>
                </a:r>
              </a:p>
            </c:rich>
          </c:tx>
          <c:layout>
            <c:manualLayout>
              <c:xMode val="edge"/>
              <c:yMode val="edge"/>
              <c:x val="0.95922090988626418"/>
              <c:y val="0.7935301837270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697952"/>
        <c:crosses val="autoZero"/>
        <c:auto val="1"/>
        <c:lblAlgn val="ctr"/>
        <c:lblOffset val="100"/>
        <c:noMultiLvlLbl val="0"/>
      </c:catAx>
      <c:valAx>
        <c:axId val="5656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tx1"/>
                    </a:solidFill>
                    <a:latin typeface="Arial Narrow" panose="020B0606020202030204" pitchFamily="34" charset="0"/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4.51775298920968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696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Figura 4 - </a:t>
            </a:r>
            <a:r>
              <a:rPr lang="pt-PT" sz="1100" b="0" i="0" u="none" strike="noStrike" baseline="0">
                <a:effectLst/>
              </a:rPr>
              <a:t>Tempo de espera, em minutos</a:t>
            </a:r>
          </a:p>
          <a:p>
            <a:pPr>
              <a:defRPr sz="1100">
                <a:solidFill>
                  <a:schemeClr val="tx1"/>
                </a:solidFill>
                <a:latin typeface="Arial Narrow" panose="020B0606020202030204" pitchFamily="34" charset="0"/>
              </a:defRPr>
            </a:pPr>
            <a:r>
              <a:rPr lang="pt-PT" sz="1100">
                <a:solidFill>
                  <a:schemeClr val="tx1"/>
                </a:solidFill>
                <a:latin typeface="Arial Narrow" panose="020B0606020202030204" pitchFamily="34" charset="0"/>
              </a:rPr>
              <a:t> - Frequência acumulada relativa</a:t>
            </a:r>
          </a:p>
        </c:rich>
      </c:tx>
      <c:layout>
        <c:manualLayout>
          <c:xMode val="edge"/>
          <c:yMode val="edge"/>
          <c:x val="0.31217546849195793"/>
          <c:y val="0.86802356155973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'[3]13 b)'!$B$11:$B$16</c:f>
              <c:strCache>
                <c:ptCount val="6"/>
                <c:pt idx="0">
                  <c:v>0 a 10</c:v>
                </c:pt>
                <c:pt idx="1">
                  <c:v>10 a 20</c:v>
                </c:pt>
                <c:pt idx="2">
                  <c:v>20 a 30</c:v>
                </c:pt>
                <c:pt idx="3">
                  <c:v>30 a 40</c:v>
                </c:pt>
                <c:pt idx="4">
                  <c:v>40 a 50</c:v>
                </c:pt>
                <c:pt idx="5">
                  <c:v>50 a 60</c:v>
                </c:pt>
              </c:strCache>
            </c:strRef>
          </c:cat>
          <c:val>
            <c:numRef>
              <c:f>'[4]12 a)'!$M$9:$M$13</c:f>
              <c:numCache>
                <c:formatCode>General</c:formatCode>
                <c:ptCount val="5"/>
                <c:pt idx="0">
                  <c:v>19</c:v>
                </c:pt>
                <c:pt idx="1">
                  <c:v>46</c:v>
                </c:pt>
                <c:pt idx="2">
                  <c:v>67</c:v>
                </c:pt>
                <c:pt idx="3">
                  <c:v>85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D-40BA-BB69-45EA43418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5707360"/>
        <c:axId val="565704224"/>
      </c:barChart>
      <c:catAx>
        <c:axId val="56570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x</a:t>
                </a:r>
              </a:p>
            </c:rich>
          </c:tx>
          <c:layout>
            <c:manualLayout>
              <c:xMode val="edge"/>
              <c:yMode val="edge"/>
              <c:x val="0.95922090988626418"/>
              <c:y val="0.7935301837270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704224"/>
        <c:crosses val="autoZero"/>
        <c:auto val="1"/>
        <c:lblAlgn val="ctr"/>
        <c:lblOffset val="100"/>
        <c:noMultiLvlLbl val="0"/>
      </c:catAx>
      <c:valAx>
        <c:axId val="56570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tx1"/>
                    </a:solidFill>
                    <a:latin typeface="Arial Narrow" panose="020B0606020202030204" pitchFamily="34" charset="0"/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4.51775298920968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70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/>
              <a:t>Figura 1 - Frequêcia do consumo de vinho.</a:t>
            </a:r>
          </a:p>
          <a:p>
            <a:pPr>
              <a:defRPr sz="1200"/>
            </a:pPr>
            <a:r>
              <a:rPr lang="pt-PT" sz="1200"/>
              <a:t>Frequências simples absolutas.</a:t>
            </a:r>
          </a:p>
        </c:rich>
      </c:tx>
      <c:layout>
        <c:manualLayout>
          <c:xMode val="edge"/>
          <c:yMode val="edge"/>
          <c:x val="0.24656233595800525"/>
          <c:y val="0.84666666666666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674591353164187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'14 A'!$E$7:$E$11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Só fins de semana e festas</c:v>
                </c:pt>
                <c:pt idx="3">
                  <c:v>Diariamente jantar</c:v>
                </c:pt>
                <c:pt idx="4">
                  <c:v>Diariamente almoço e jantar</c:v>
                </c:pt>
              </c:strCache>
            </c:strRef>
          </c:cat>
          <c:val>
            <c:numRef>
              <c:f>'14 A'!$F$7:$F$11</c:f>
              <c:numCache>
                <c:formatCode>General</c:formatCode>
                <c:ptCount val="5"/>
                <c:pt idx="0">
                  <c:v>14</c:v>
                </c:pt>
                <c:pt idx="1">
                  <c:v>5</c:v>
                </c:pt>
                <c:pt idx="2">
                  <c:v>17</c:v>
                </c:pt>
                <c:pt idx="3">
                  <c:v>18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5-4166-A6F0-10AB00ACA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699520"/>
        <c:axId val="565703048"/>
      </c:barChart>
      <c:catAx>
        <c:axId val="56569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6226268591426067"/>
              <c:y val="0.8352974628171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565703048"/>
        <c:crosses val="autoZero"/>
        <c:auto val="1"/>
        <c:lblAlgn val="ctr"/>
        <c:lblOffset val="100"/>
        <c:noMultiLvlLbl val="0"/>
      </c:catAx>
      <c:valAx>
        <c:axId val="56570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5.8584864391951E-3"/>
              <c:y val="2.829104695246429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56569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/>
              <a:t>Figura 2 - Frequêcia do consumo de vinho.</a:t>
            </a:r>
          </a:p>
          <a:p>
            <a:pPr>
              <a:defRPr sz="1200"/>
            </a:pPr>
            <a:r>
              <a:rPr lang="pt-PT" sz="1200"/>
              <a:t>Frequências simples relativas.</a:t>
            </a:r>
          </a:p>
        </c:rich>
      </c:tx>
      <c:layout>
        <c:manualLayout>
          <c:xMode val="edge"/>
          <c:yMode val="edge"/>
          <c:x val="0.24656233595800525"/>
          <c:y val="0.84666666666666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092738407699"/>
          <c:y val="2.5428331875182269E-2"/>
          <c:w val="0.88341907261592301"/>
          <c:h val="0.674591353164187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'14 A'!$E$7:$E$11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Só fins de semana e festas</c:v>
                </c:pt>
                <c:pt idx="3">
                  <c:v>Diariamente jantar</c:v>
                </c:pt>
                <c:pt idx="4">
                  <c:v>Diariamente almoço e jantar</c:v>
                </c:pt>
              </c:strCache>
            </c:strRef>
          </c:cat>
          <c:val>
            <c:numRef>
              <c:f>'14 A'!$G$7:$G$11</c:f>
              <c:numCache>
                <c:formatCode>0.000</c:formatCode>
                <c:ptCount val="5"/>
                <c:pt idx="0">
                  <c:v>0.14000000000000001</c:v>
                </c:pt>
                <c:pt idx="1">
                  <c:v>0.05</c:v>
                </c:pt>
                <c:pt idx="2">
                  <c:v>0.17</c:v>
                </c:pt>
                <c:pt idx="3">
                  <c:v>0.18</c:v>
                </c:pt>
                <c:pt idx="4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9-47C1-8125-B464DC1B2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703440"/>
        <c:axId val="565704616"/>
      </c:barChart>
      <c:catAx>
        <c:axId val="56570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6226268591426067"/>
              <c:y val="0.8352974628171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565704616"/>
        <c:crosses val="autoZero"/>
        <c:auto val="1"/>
        <c:lblAlgn val="ctr"/>
        <c:lblOffset val="100"/>
        <c:noMultiLvlLbl val="0"/>
      </c:catAx>
      <c:valAx>
        <c:axId val="56570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5.8584864391951E-3"/>
              <c:y val="2.829104695246429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56570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/>
              <a:t>Figura 3 - Frequêcia do consumo de vinho.</a:t>
            </a:r>
          </a:p>
          <a:p>
            <a:pPr>
              <a:defRPr sz="1200"/>
            </a:pPr>
            <a:r>
              <a:rPr lang="pt-PT" sz="1200"/>
              <a:t>Frequências acumuladas </a:t>
            </a:r>
            <a:r>
              <a:rPr lang="pt-PT" sz="1200" baseline="0"/>
              <a:t> absolut</a:t>
            </a:r>
            <a:r>
              <a:rPr lang="pt-PT" sz="1200"/>
              <a:t>as.</a:t>
            </a:r>
          </a:p>
        </c:rich>
      </c:tx>
      <c:layout>
        <c:manualLayout>
          <c:xMode val="edge"/>
          <c:yMode val="edge"/>
          <c:x val="0.24656233595800525"/>
          <c:y val="0.84666666666666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092738407699"/>
          <c:y val="2.5428331875182269E-2"/>
          <c:w val="0.88341907261592301"/>
          <c:h val="0.674591353164187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'14 A'!$E$7:$E$11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Só fins de semana e festas</c:v>
                </c:pt>
                <c:pt idx="3">
                  <c:v>Diariamente jantar</c:v>
                </c:pt>
                <c:pt idx="4">
                  <c:v>Diariamente almoço e jantar</c:v>
                </c:pt>
              </c:strCache>
            </c:strRef>
          </c:cat>
          <c:val>
            <c:numRef>
              <c:f>'14 A'!$H$7:$H$11</c:f>
              <c:numCache>
                <c:formatCode>General</c:formatCode>
                <c:ptCount val="5"/>
                <c:pt idx="0">
                  <c:v>14</c:v>
                </c:pt>
                <c:pt idx="1">
                  <c:v>19</c:v>
                </c:pt>
                <c:pt idx="2">
                  <c:v>36</c:v>
                </c:pt>
                <c:pt idx="3">
                  <c:v>54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6-49A1-AD4E-EB8AC7663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706184"/>
        <c:axId val="565706576"/>
      </c:barChart>
      <c:catAx>
        <c:axId val="565706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6226268591426067"/>
              <c:y val="0.8352974628171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565706576"/>
        <c:crosses val="autoZero"/>
        <c:auto val="1"/>
        <c:lblAlgn val="ctr"/>
        <c:lblOffset val="100"/>
        <c:noMultiLvlLbl val="0"/>
      </c:catAx>
      <c:valAx>
        <c:axId val="5657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5.8584864391951E-3"/>
              <c:y val="2.829104695246429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565706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/>
              <a:t>Figura 4 - Frequêcia do consumo de vinho.</a:t>
            </a:r>
          </a:p>
          <a:p>
            <a:pPr>
              <a:defRPr sz="1200"/>
            </a:pPr>
            <a:r>
              <a:rPr lang="pt-PT" sz="1200"/>
              <a:t>Frequências acumuladas </a:t>
            </a:r>
            <a:r>
              <a:rPr lang="pt-PT" sz="1200" baseline="0"/>
              <a:t> relativas</a:t>
            </a:r>
            <a:r>
              <a:rPr lang="pt-PT" sz="1200"/>
              <a:t>.</a:t>
            </a:r>
          </a:p>
        </c:rich>
      </c:tx>
      <c:layout>
        <c:manualLayout>
          <c:xMode val="edge"/>
          <c:yMode val="edge"/>
          <c:x val="0.24656233595800525"/>
          <c:y val="0.84666666666666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092738407699"/>
          <c:y val="2.5428331875182269E-2"/>
          <c:w val="0.88341907261592301"/>
          <c:h val="0.674591353164187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'14 A'!$E$7:$E$11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Só fins de semana e festas</c:v>
                </c:pt>
                <c:pt idx="3">
                  <c:v>Diariamente jantar</c:v>
                </c:pt>
                <c:pt idx="4">
                  <c:v>Diariamente almoço e jantar</c:v>
                </c:pt>
              </c:strCache>
            </c:strRef>
          </c:cat>
          <c:val>
            <c:numRef>
              <c:f>'14 A'!$I$7:$I$11</c:f>
              <c:numCache>
                <c:formatCode>0.000</c:formatCode>
                <c:ptCount val="5"/>
                <c:pt idx="0">
                  <c:v>0.14000000000000001</c:v>
                </c:pt>
                <c:pt idx="1">
                  <c:v>0.19</c:v>
                </c:pt>
                <c:pt idx="2">
                  <c:v>0.36</c:v>
                </c:pt>
                <c:pt idx="3">
                  <c:v>0.54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8-410F-8424-86047CC96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707752"/>
        <c:axId val="565695600"/>
      </c:barChart>
      <c:catAx>
        <c:axId val="565707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6226268591426067"/>
              <c:y val="0.8352974628171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565695600"/>
        <c:crosses val="autoZero"/>
        <c:auto val="1"/>
        <c:lblAlgn val="ctr"/>
        <c:lblOffset val="100"/>
        <c:noMultiLvlLbl val="0"/>
      </c:catAx>
      <c:valAx>
        <c:axId val="5656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5.8584864391951E-3"/>
              <c:y val="2.829104695246429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565707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 b="1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Figura 5 - Frequência de consumo de vinho. Frequências simples.</a:t>
            </a:r>
          </a:p>
        </c:rich>
      </c:tx>
      <c:layout>
        <c:manualLayout>
          <c:xMode val="edge"/>
          <c:yMode val="edge"/>
          <c:x val="0.13279855971063562"/>
          <c:y val="0.8655788895454521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2952942239126188E-2"/>
          <c:y val="4.3935794008634317E-3"/>
          <c:w val="0.82231731783745321"/>
          <c:h val="0.8061585014793378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FC-4543-B6B7-B4B91C40BB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FC-4543-B6B7-B4B91C40BB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FC-4543-B6B7-B4B91C40BB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7FC-4543-B6B7-B4B91C40BBCF}"/>
              </c:ext>
            </c:extLst>
          </c:dPt>
          <c:dPt>
            <c:idx val="4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7FC-4543-B6B7-B4B91C40BBC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pt-PT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C7FC-4543-B6B7-B4B91C40BBCF}"/>
                </c:ext>
              </c:extLst>
            </c:dLbl>
            <c:dLbl>
              <c:idx val="1"/>
              <c:layout>
                <c:manualLayout>
                  <c:x val="-1.2863415769732357E-2"/>
                  <c:y val="1.632269469393588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FC-4543-B6B7-B4B91C40BBC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pt-PT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C7FC-4543-B6B7-B4B91C40BB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'14 A'!$E$7:$E$11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Só fins de semana e festas</c:v>
                </c:pt>
                <c:pt idx="3">
                  <c:v>Diariamente jantar</c:v>
                </c:pt>
                <c:pt idx="4">
                  <c:v>Diariamente almoço e jantar</c:v>
                </c:pt>
              </c:strCache>
            </c:strRef>
          </c:cat>
          <c:val>
            <c:numRef>
              <c:f>'14 A'!$F$7:$F$11</c:f>
              <c:numCache>
                <c:formatCode>General</c:formatCode>
                <c:ptCount val="5"/>
                <c:pt idx="0">
                  <c:v>14</c:v>
                </c:pt>
                <c:pt idx="1">
                  <c:v>5</c:v>
                </c:pt>
                <c:pt idx="2">
                  <c:v>17</c:v>
                </c:pt>
                <c:pt idx="3">
                  <c:v>18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FC-4543-B6B7-B4B91C40B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/>
              <a:t>Figura 1 - Preferência do tipo de vinho.</a:t>
            </a:r>
          </a:p>
          <a:p>
            <a:pPr>
              <a:defRPr sz="1200"/>
            </a:pPr>
            <a:r>
              <a:rPr lang="pt-PT" sz="1200"/>
              <a:t>Frequências simples absolutas.</a:t>
            </a:r>
          </a:p>
        </c:rich>
      </c:tx>
      <c:layout>
        <c:manualLayout>
          <c:xMode val="edge"/>
          <c:yMode val="edge"/>
          <c:x val="0.24656233595800525"/>
          <c:y val="0.84666666666666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674591353164187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'14 B'!$E$7:$E$9</c:f>
              <c:strCache>
                <c:ptCount val="3"/>
                <c:pt idx="0">
                  <c:v>Branco</c:v>
                </c:pt>
                <c:pt idx="1">
                  <c:v>Tinto</c:v>
                </c:pt>
                <c:pt idx="2">
                  <c:v>Sem preferência</c:v>
                </c:pt>
              </c:strCache>
            </c:strRef>
          </c:cat>
          <c:val>
            <c:numRef>
              <c:f>'14 B'!$F$7:$F$9</c:f>
              <c:numCache>
                <c:formatCode>General</c:formatCode>
                <c:ptCount val="3"/>
                <c:pt idx="0">
                  <c:v>27</c:v>
                </c:pt>
                <c:pt idx="1">
                  <c:v>41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7-4710-9145-E8D45FE7E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708928"/>
        <c:axId val="397749944"/>
      </c:barChart>
      <c:catAx>
        <c:axId val="56570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6226268591426067"/>
              <c:y val="0.8352974628171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397749944"/>
        <c:crosses val="autoZero"/>
        <c:auto val="1"/>
        <c:lblAlgn val="ctr"/>
        <c:lblOffset val="100"/>
        <c:noMultiLvlLbl val="0"/>
      </c:catAx>
      <c:valAx>
        <c:axId val="39774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ni</a:t>
                </a:r>
              </a:p>
            </c:rich>
          </c:tx>
          <c:layout>
            <c:manualLayout>
              <c:xMode val="edge"/>
              <c:yMode val="edge"/>
              <c:x val="5.8584864391951E-3"/>
              <c:y val="2.829104695246429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56570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sz="1200" b="1">
                <a:solidFill>
                  <a:sysClr val="windowText" lastClr="000000"/>
                </a:solidFill>
              </a:rPr>
              <a:t>Figura</a:t>
            </a:r>
            <a:r>
              <a:rPr lang="pt-PT" sz="1200" b="1" baseline="0">
                <a:solidFill>
                  <a:sysClr val="windowText" lastClr="000000"/>
                </a:solidFill>
              </a:rPr>
              <a:t> 3 - Preferência do tipo de vinho. Frequências simples.</a:t>
            </a:r>
            <a:endParaRPr lang="pt-PT" sz="12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4896894814505807"/>
          <c:y val="0.875054921028246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0979024284101281E-2"/>
          <c:y val="0"/>
          <c:w val="0.80914974188148936"/>
          <c:h val="0.8703357885622404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DF-46DE-BB8C-1181E2C369D2}"/>
              </c:ext>
            </c:extLst>
          </c:dPt>
          <c:dPt>
            <c:idx val="1"/>
            <c:bubble3D val="0"/>
            <c:spPr>
              <a:solidFill>
                <a:srgbClr val="C25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DF-46DE-BB8C-1181E2C369D2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DF-46DE-BB8C-1181E2C369D2}"/>
              </c:ext>
            </c:extLst>
          </c:dPt>
          <c:dLbls>
            <c:dLbl>
              <c:idx val="0"/>
              <c:layout>
                <c:manualLayout>
                  <c:x val="-0.24848828576838777"/>
                  <c:y val="0.2133285507229911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pt-PT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802700231740428"/>
                      <c:h val="0.13171601032913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5DF-46DE-BB8C-1181E2C369D2}"/>
                </c:ext>
              </c:extLst>
            </c:dLbl>
            <c:dLbl>
              <c:idx val="1"/>
              <c:layout>
                <c:manualLayout>
                  <c:x val="-6.7859956475397248E-2"/>
                  <c:y val="-0.2697411709712864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pt-PT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772032910762289"/>
                      <c:h val="0.13171601032913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5DF-46DE-BB8C-1181E2C369D2}"/>
                </c:ext>
              </c:extLst>
            </c:dLbl>
            <c:dLbl>
              <c:idx val="2"/>
              <c:layout>
                <c:manualLayout>
                  <c:x val="0.21737104892696907"/>
                  <c:y val="0.1509846280194961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pt-PT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908600789286234"/>
                      <c:h val="0.1666549265485188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5DF-46DE-BB8C-1181E2C369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'14 B'!$E$7:$E$9</c:f>
              <c:strCache>
                <c:ptCount val="3"/>
                <c:pt idx="0">
                  <c:v>Branco</c:v>
                </c:pt>
                <c:pt idx="1">
                  <c:v>Tinto</c:v>
                </c:pt>
                <c:pt idx="2">
                  <c:v>Sem preferência</c:v>
                </c:pt>
              </c:strCache>
            </c:strRef>
          </c:cat>
          <c:val>
            <c:numRef>
              <c:f>'14 B'!$F$7:$F$9</c:f>
              <c:numCache>
                <c:formatCode>General</c:formatCode>
                <c:ptCount val="3"/>
                <c:pt idx="0">
                  <c:v>27</c:v>
                </c:pt>
                <c:pt idx="1">
                  <c:v>41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DF-46DE-BB8C-1181E2C36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pt-PT" sz="1200"/>
              <a:t>Figura 2 - Preferência do tipo de vinho.</a:t>
            </a:r>
          </a:p>
          <a:p>
            <a:pPr>
              <a:defRPr sz="1200"/>
            </a:pPr>
            <a:r>
              <a:rPr lang="pt-PT" sz="1200"/>
              <a:t>Frequências simples relativas.</a:t>
            </a:r>
          </a:p>
        </c:rich>
      </c:tx>
      <c:layout>
        <c:manualLayout>
          <c:xMode val="edge"/>
          <c:yMode val="edge"/>
          <c:x val="0.24656233595800525"/>
          <c:y val="0.84666666666666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674591353164187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'14 B'!$E$7:$E$9</c:f>
              <c:strCache>
                <c:ptCount val="3"/>
                <c:pt idx="0">
                  <c:v>Branco</c:v>
                </c:pt>
                <c:pt idx="1">
                  <c:v>Tinto</c:v>
                </c:pt>
                <c:pt idx="2">
                  <c:v>Sem preferência</c:v>
                </c:pt>
              </c:strCache>
            </c:strRef>
          </c:cat>
          <c:val>
            <c:numRef>
              <c:f>'14 B'!$F$7:$F$9</c:f>
              <c:numCache>
                <c:formatCode>General</c:formatCode>
                <c:ptCount val="3"/>
                <c:pt idx="0">
                  <c:v>27</c:v>
                </c:pt>
                <c:pt idx="1">
                  <c:v>41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5-44D1-A0DF-C2CED00CE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755040"/>
        <c:axId val="397753080"/>
      </c:barChart>
      <c:catAx>
        <c:axId val="39775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xi</a:t>
                </a:r>
              </a:p>
            </c:rich>
          </c:tx>
          <c:layout>
            <c:manualLayout>
              <c:xMode val="edge"/>
              <c:yMode val="edge"/>
              <c:x val="0.96226268591426067"/>
              <c:y val="0.8352974628171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397753080"/>
        <c:crosses val="autoZero"/>
        <c:auto val="1"/>
        <c:lblAlgn val="ctr"/>
        <c:lblOffset val="100"/>
        <c:noMultiLvlLbl val="0"/>
      </c:catAx>
      <c:valAx>
        <c:axId val="39775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pt-PT" b="1">
                    <a:solidFill>
                      <a:sysClr val="windowText" lastClr="000000"/>
                    </a:solidFill>
                  </a:rPr>
                  <a:t>fi</a:t>
                </a:r>
              </a:p>
            </c:rich>
          </c:tx>
          <c:layout>
            <c:manualLayout>
              <c:xMode val="edge"/>
              <c:yMode val="edge"/>
              <c:x val="5.8584864391951E-3"/>
              <c:y val="2.829104695246429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PT"/>
          </a:p>
        </c:txPr>
        <c:crossAx val="39775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BB4-4363-B1A8-B541DBDD50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BB4-4363-B1A8-B541DBDD50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BB4-4363-B1A8-B541DBDD50A9}"/>
              </c:ext>
            </c:extLst>
          </c:dPt>
          <c:cat>
            <c:strRef>
              <c:f>'3D'!$B$7:$B$9</c:f>
              <c:strCache>
                <c:ptCount val="3"/>
                <c:pt idx="0">
                  <c:v>André</c:v>
                </c:pt>
                <c:pt idx="1">
                  <c:v>Beto</c:v>
                </c:pt>
                <c:pt idx="2">
                  <c:v>Cacá</c:v>
                </c:pt>
              </c:strCache>
            </c:strRef>
          </c:cat>
          <c:val>
            <c:numRef>
              <c:f>'3D'!$C$7:$C$9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B4-4363-B1A8-B541DBDD5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59-4569-9CE1-F0D9A586D7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59-4569-9CE1-F0D9A586D7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59-4569-9CE1-F0D9A586D7C2}"/>
              </c:ext>
            </c:extLst>
          </c:dPt>
          <c:val>
            <c:numRef>
              <c:f>'3D'!$C$7:$C$9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59-4569-9CE1-F0D9A586D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image" Target="../media/image8.png"/><Relationship Id="rId4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wmf"/><Relationship Id="rId4" Type="http://schemas.openxmlformats.org/officeDocument/2006/relationships/image" Target="../media/image7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10.wmf"/><Relationship Id="rId1" Type="http://schemas.openxmlformats.org/officeDocument/2006/relationships/image" Target="../media/image9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_rels/vmlDrawing7.vml.rels><?xml version="1.0" encoding="UTF-8" standalone="yes"?>
<Relationships xmlns="http://schemas.openxmlformats.org/package/2006/relationships"><Relationship Id="rId8" Type="http://schemas.openxmlformats.org/officeDocument/2006/relationships/image" Target="../media/image20.wmf"/><Relationship Id="rId13" Type="http://schemas.openxmlformats.org/officeDocument/2006/relationships/image" Target="../media/image25.emf"/><Relationship Id="rId3" Type="http://schemas.openxmlformats.org/officeDocument/2006/relationships/image" Target="../media/image15.emf"/><Relationship Id="rId7" Type="http://schemas.openxmlformats.org/officeDocument/2006/relationships/image" Target="../media/image19.emf"/><Relationship Id="rId12" Type="http://schemas.openxmlformats.org/officeDocument/2006/relationships/image" Target="../media/image24.wmf"/><Relationship Id="rId2" Type="http://schemas.openxmlformats.org/officeDocument/2006/relationships/image" Target="../media/image14.emf"/><Relationship Id="rId1" Type="http://schemas.openxmlformats.org/officeDocument/2006/relationships/image" Target="../media/image10.wmf"/><Relationship Id="rId6" Type="http://schemas.openxmlformats.org/officeDocument/2006/relationships/image" Target="../media/image18.emf"/><Relationship Id="rId11" Type="http://schemas.openxmlformats.org/officeDocument/2006/relationships/image" Target="../media/image23.wmf"/><Relationship Id="rId5" Type="http://schemas.openxmlformats.org/officeDocument/2006/relationships/image" Target="../media/image17.emf"/><Relationship Id="rId10" Type="http://schemas.openxmlformats.org/officeDocument/2006/relationships/image" Target="../media/image22.wmf"/><Relationship Id="rId4" Type="http://schemas.openxmlformats.org/officeDocument/2006/relationships/image" Target="../media/image16.emf"/><Relationship Id="rId9" Type="http://schemas.openxmlformats.org/officeDocument/2006/relationships/image" Target="../media/image21.emf"/></Relationships>
</file>

<file path=xl/drawings/_rels/vmlDrawing8.vml.rels><?xml version="1.0" encoding="UTF-8" standalone="yes"?>
<Relationships xmlns="http://schemas.openxmlformats.org/package/2006/relationships"><Relationship Id="rId8" Type="http://schemas.openxmlformats.org/officeDocument/2006/relationships/image" Target="../media/image32.emf"/><Relationship Id="rId13" Type="http://schemas.openxmlformats.org/officeDocument/2006/relationships/image" Target="../media/image24.wmf"/><Relationship Id="rId3" Type="http://schemas.openxmlformats.org/officeDocument/2006/relationships/image" Target="../media/image27.emf"/><Relationship Id="rId7" Type="http://schemas.openxmlformats.org/officeDocument/2006/relationships/image" Target="../media/image31.emf"/><Relationship Id="rId12" Type="http://schemas.openxmlformats.org/officeDocument/2006/relationships/image" Target="../media/image20.wmf"/><Relationship Id="rId2" Type="http://schemas.openxmlformats.org/officeDocument/2006/relationships/image" Target="../media/image26.emf"/><Relationship Id="rId1" Type="http://schemas.openxmlformats.org/officeDocument/2006/relationships/image" Target="../media/image10.wmf"/><Relationship Id="rId6" Type="http://schemas.openxmlformats.org/officeDocument/2006/relationships/image" Target="../media/image30.emf"/><Relationship Id="rId11" Type="http://schemas.openxmlformats.org/officeDocument/2006/relationships/image" Target="../media/image34.emf"/><Relationship Id="rId5" Type="http://schemas.openxmlformats.org/officeDocument/2006/relationships/image" Target="../media/image29.emf"/><Relationship Id="rId10" Type="http://schemas.openxmlformats.org/officeDocument/2006/relationships/image" Target="../media/image22.wmf"/><Relationship Id="rId4" Type="http://schemas.openxmlformats.org/officeDocument/2006/relationships/image" Target="../media/image28.emf"/><Relationship Id="rId9" Type="http://schemas.openxmlformats.org/officeDocument/2006/relationships/image" Target="../media/image33.emf"/></Relationships>
</file>

<file path=xl/drawings/_rels/vmlDrawing9.vml.rels><?xml version="1.0" encoding="UTF-8" standalone="yes"?>
<Relationships xmlns="http://schemas.openxmlformats.org/package/2006/relationships"><Relationship Id="rId8" Type="http://schemas.openxmlformats.org/officeDocument/2006/relationships/image" Target="../media/image32.emf"/><Relationship Id="rId13" Type="http://schemas.openxmlformats.org/officeDocument/2006/relationships/image" Target="../media/image24.wmf"/><Relationship Id="rId3" Type="http://schemas.openxmlformats.org/officeDocument/2006/relationships/image" Target="../media/image27.emf"/><Relationship Id="rId7" Type="http://schemas.openxmlformats.org/officeDocument/2006/relationships/image" Target="../media/image31.emf"/><Relationship Id="rId12" Type="http://schemas.openxmlformats.org/officeDocument/2006/relationships/image" Target="../media/image20.wmf"/><Relationship Id="rId2" Type="http://schemas.openxmlformats.org/officeDocument/2006/relationships/image" Target="../media/image26.emf"/><Relationship Id="rId1" Type="http://schemas.openxmlformats.org/officeDocument/2006/relationships/image" Target="../media/image10.wmf"/><Relationship Id="rId6" Type="http://schemas.openxmlformats.org/officeDocument/2006/relationships/image" Target="../media/image30.emf"/><Relationship Id="rId11" Type="http://schemas.openxmlformats.org/officeDocument/2006/relationships/image" Target="../media/image34.emf"/><Relationship Id="rId5" Type="http://schemas.openxmlformats.org/officeDocument/2006/relationships/image" Target="../media/image29.emf"/><Relationship Id="rId10" Type="http://schemas.openxmlformats.org/officeDocument/2006/relationships/image" Target="../media/image22.wmf"/><Relationship Id="rId4" Type="http://schemas.openxmlformats.org/officeDocument/2006/relationships/image" Target="../media/image28.emf"/><Relationship Id="rId9" Type="http://schemas.openxmlformats.org/officeDocument/2006/relationships/image" Target="../media/image33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w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w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990600</xdr:colOff>
          <xdr:row>26</xdr:row>
          <xdr:rowOff>222250</xdr:rowOff>
        </xdr:from>
        <xdr:to>
          <xdr:col>12</xdr:col>
          <xdr:colOff>393700</xdr:colOff>
          <xdr:row>29</xdr:row>
          <xdr:rowOff>88900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61232</xdr:colOff>
      <xdr:row>45</xdr:row>
      <xdr:rowOff>149678</xdr:rowOff>
    </xdr:from>
    <xdr:to>
      <xdr:col>14</xdr:col>
      <xdr:colOff>116007</xdr:colOff>
      <xdr:row>51</xdr:row>
      <xdr:rowOff>13609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9647464"/>
          <a:ext cx="4579150" cy="1279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361950</xdr:colOff>
          <xdr:row>11</xdr:row>
          <xdr:rowOff>171450</xdr:rowOff>
        </xdr:from>
        <xdr:to>
          <xdr:col>5</xdr:col>
          <xdr:colOff>488950</xdr:colOff>
          <xdr:row>12</xdr:row>
          <xdr:rowOff>184150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450850</xdr:colOff>
          <xdr:row>32</xdr:row>
          <xdr:rowOff>152400</xdr:rowOff>
        </xdr:from>
        <xdr:to>
          <xdr:col>7</xdr:col>
          <xdr:colOff>571500</xdr:colOff>
          <xdr:row>34</xdr:row>
          <xdr:rowOff>12700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501162</xdr:colOff>
      <xdr:row>4</xdr:row>
      <xdr:rowOff>32238</xdr:rowOff>
    </xdr:from>
    <xdr:to>
      <xdr:col>20</xdr:col>
      <xdr:colOff>196362</xdr:colOff>
      <xdr:row>19</xdr:row>
      <xdr:rowOff>126755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0.18958</cdr:x>
      <cdr:y>0.15625</cdr:y>
    </cdr:from>
    <cdr:to>
      <cdr:x>0.35</cdr:x>
      <cdr:y>0.31597</cdr:y>
    </cdr:to>
    <cdr:sp macro="" textlink="">
      <cdr:nvSpPr>
        <cdr:cNvPr id="2" name="Retângulo 1"/>
        <cdr:cNvSpPr/>
      </cdr:nvSpPr>
      <cdr:spPr>
        <a:xfrm xmlns:a="http://schemas.openxmlformats.org/drawingml/2006/main">
          <a:off x="866775" y="428625"/>
          <a:ext cx="733425" cy="43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PT"/>
        </a:p>
      </cdr:txBody>
    </cdr:sp>
  </cdr:relSizeAnchor>
  <cdr:relSizeAnchor xmlns:cdr="http://schemas.openxmlformats.org/drawingml/2006/chartDrawing">
    <cdr:from>
      <cdr:x>0.24375</cdr:x>
      <cdr:y>0.15278</cdr:y>
    </cdr:from>
    <cdr:to>
      <cdr:x>0.24479</cdr:x>
      <cdr:y>0.31597</cdr:y>
    </cdr:to>
    <cdr:cxnSp macro="">
      <cdr:nvCxnSpPr>
        <cdr:cNvPr id="4" name="Conexão reta 3">
          <a:extLst xmlns:a="http://schemas.openxmlformats.org/drawingml/2006/main">
            <a:ext uri="{FF2B5EF4-FFF2-40B4-BE49-F238E27FC236}">
              <a16:creationId xmlns:a16="http://schemas.microsoft.com/office/drawing/2014/main" id="{3E260BB5-2024-4F92-BD3D-6BB1F9EFA2FD}"/>
            </a:ext>
          </a:extLst>
        </cdr:cNvPr>
        <cdr:cNvCxnSpPr/>
      </cdr:nvCxnSpPr>
      <cdr:spPr>
        <a:xfrm xmlns:a="http://schemas.openxmlformats.org/drawingml/2006/main" flipH="1">
          <a:off x="1114425" y="419100"/>
          <a:ext cx="4763" cy="447675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0.02986</cdr:x>
      <cdr:y>0.16088</cdr:y>
    </cdr:from>
    <cdr:to>
      <cdr:x>0.0309</cdr:x>
      <cdr:y>0.32407</cdr:y>
    </cdr:to>
    <cdr:cxnSp macro="">
      <cdr:nvCxnSpPr>
        <cdr:cNvPr id="6" name="Conexão reta 5">
          <a:extLst xmlns:a="http://schemas.openxmlformats.org/drawingml/2006/main">
            <a:ext uri="{FF2B5EF4-FFF2-40B4-BE49-F238E27FC236}">
              <a16:creationId xmlns:a16="http://schemas.microsoft.com/office/drawing/2014/main" id="{FED3C6ED-1E8D-4BFF-B3C6-976D347951E8}"/>
            </a:ext>
          </a:extLst>
        </cdr:cNvPr>
        <cdr:cNvCxnSpPr/>
      </cdr:nvCxnSpPr>
      <cdr:spPr>
        <a:xfrm xmlns:a="http://schemas.openxmlformats.org/drawingml/2006/main" flipH="1">
          <a:off x="136525" y="441325"/>
          <a:ext cx="4763" cy="447675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0.89028</cdr:x>
      <cdr:y>0.15741</cdr:y>
    </cdr:from>
    <cdr:to>
      <cdr:x>0.89132</cdr:x>
      <cdr:y>0.3206</cdr:y>
    </cdr:to>
    <cdr:cxnSp macro="">
      <cdr:nvCxnSpPr>
        <cdr:cNvPr id="7" name="Conexão reta 6">
          <a:extLst xmlns:a="http://schemas.openxmlformats.org/drawingml/2006/main">
            <a:ext uri="{FF2B5EF4-FFF2-40B4-BE49-F238E27FC236}">
              <a16:creationId xmlns:a16="http://schemas.microsoft.com/office/drawing/2014/main" id="{76CA7068-9FF3-4044-A602-87C6D046B4A9}"/>
            </a:ext>
          </a:extLst>
        </cdr:cNvPr>
        <cdr:cNvCxnSpPr/>
      </cdr:nvCxnSpPr>
      <cdr:spPr>
        <a:xfrm xmlns:a="http://schemas.openxmlformats.org/drawingml/2006/main" flipH="1">
          <a:off x="4070350" y="431800"/>
          <a:ext cx="4763" cy="447675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0.02986</cdr:x>
      <cdr:y>0.23611</cdr:y>
    </cdr:from>
    <cdr:to>
      <cdr:x>0.18958</cdr:x>
      <cdr:y>0.23727</cdr:y>
    </cdr:to>
    <cdr:cxnSp macro="">
      <cdr:nvCxnSpPr>
        <cdr:cNvPr id="8" name="Conexão reta 7">
          <a:extLst xmlns:a="http://schemas.openxmlformats.org/drawingml/2006/main">
            <a:ext uri="{FF2B5EF4-FFF2-40B4-BE49-F238E27FC236}">
              <a16:creationId xmlns:a16="http://schemas.microsoft.com/office/drawing/2014/main" id="{70C520A3-2A64-44E9-88B3-73EA6E4B38DD}"/>
            </a:ext>
          </a:extLst>
        </cdr:cNvPr>
        <cdr:cNvCxnSpPr>
          <a:stCxn xmlns:a="http://schemas.openxmlformats.org/drawingml/2006/main" id="2" idx="1"/>
        </cdr:cNvCxnSpPr>
      </cdr:nvCxnSpPr>
      <cdr:spPr>
        <a:xfrm xmlns:a="http://schemas.openxmlformats.org/drawingml/2006/main" flipH="1">
          <a:off x="136526" y="647700"/>
          <a:ext cx="730249" cy="3175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0.35069</cdr:x>
      <cdr:y>0.23958</cdr:y>
    </cdr:from>
    <cdr:to>
      <cdr:x>0.89167</cdr:x>
      <cdr:y>0.2419</cdr:y>
    </cdr:to>
    <cdr:cxnSp macro="">
      <cdr:nvCxnSpPr>
        <cdr:cNvPr id="10" name="Conexão reta 9">
          <a:extLst xmlns:a="http://schemas.openxmlformats.org/drawingml/2006/main">
            <a:ext uri="{FF2B5EF4-FFF2-40B4-BE49-F238E27FC236}">
              <a16:creationId xmlns:a16="http://schemas.microsoft.com/office/drawing/2014/main" id="{D29BBA8D-6122-48BE-86AF-2D5F1830E4E8}"/>
            </a:ext>
          </a:extLst>
        </cdr:cNvPr>
        <cdr:cNvCxnSpPr/>
      </cdr:nvCxnSpPr>
      <cdr:spPr>
        <a:xfrm xmlns:a="http://schemas.openxmlformats.org/drawingml/2006/main" flipH="1">
          <a:off x="1603376" y="657225"/>
          <a:ext cx="2473324" cy="635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11</xdr:row>
          <xdr:rowOff>0</xdr:rowOff>
        </xdr:from>
        <xdr:to>
          <xdr:col>5</xdr:col>
          <xdr:colOff>152400</xdr:colOff>
          <xdr:row>11</xdr:row>
          <xdr:rowOff>184150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4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88900</xdr:colOff>
          <xdr:row>10</xdr:row>
          <xdr:rowOff>152400</xdr:rowOff>
        </xdr:from>
        <xdr:to>
          <xdr:col>15</xdr:col>
          <xdr:colOff>209550</xdr:colOff>
          <xdr:row>11</xdr:row>
          <xdr:rowOff>171450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4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361950</xdr:colOff>
          <xdr:row>10</xdr:row>
          <xdr:rowOff>171450</xdr:rowOff>
        </xdr:from>
        <xdr:to>
          <xdr:col>15</xdr:col>
          <xdr:colOff>488950</xdr:colOff>
          <xdr:row>11</xdr:row>
          <xdr:rowOff>184150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5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165100</xdr:colOff>
          <xdr:row>10</xdr:row>
          <xdr:rowOff>152400</xdr:rowOff>
        </xdr:from>
        <xdr:to>
          <xdr:col>5</xdr:col>
          <xdr:colOff>285750</xdr:colOff>
          <xdr:row>11</xdr:row>
          <xdr:rowOff>171450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5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5</xdr:row>
      <xdr:rowOff>176893</xdr:rowOff>
    </xdr:from>
    <xdr:to>
      <xdr:col>5</xdr:col>
      <xdr:colOff>210911</xdr:colOff>
      <xdr:row>13</xdr:row>
      <xdr:rowOff>6803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884589" y="1143000"/>
          <a:ext cx="1387929" cy="13539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1046619</xdr:colOff>
      <xdr:row>14</xdr:row>
      <xdr:rowOff>173494</xdr:rowOff>
    </xdr:from>
    <xdr:to>
      <xdr:col>4</xdr:col>
      <xdr:colOff>890137</xdr:colOff>
      <xdr:row>18</xdr:row>
      <xdr:rowOff>187098</xdr:rowOff>
    </xdr:to>
    <xdr:sp macro="" textlink="">
      <xdr:nvSpPr>
        <xdr:cNvPr id="2" name="Nota de aviso rectangular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3165932" y="3078619"/>
          <a:ext cx="986518" cy="862917"/>
        </a:xfrm>
        <a:prstGeom prst="wedgeRectCallout">
          <a:avLst>
            <a:gd name="adj1" fmla="val 230837"/>
            <a:gd name="adj2" fmla="val -128870"/>
          </a:avLst>
        </a:prstGeom>
        <a:solidFill>
          <a:schemeClr val="accent6">
            <a:lumMod val="40000"/>
            <a:lumOff val="60000"/>
            <a:alpha val="48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 b="1">
              <a:solidFill>
                <a:sysClr val="windowText" lastClr="000000"/>
              </a:solidFill>
              <a:latin typeface="Arial Narrow" panose="020B0606020202030204" pitchFamily="34" charset="0"/>
            </a:rPr>
            <a:t>7,76 %</a:t>
          </a:r>
          <a:r>
            <a:rPr lang="pt-PT" sz="12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dos valores amostrais são o valor 3.</a:t>
          </a:r>
          <a:endParaRPr lang="pt-PT" sz="1200" b="1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3</xdr:col>
      <xdr:colOff>777875</xdr:colOff>
      <xdr:row>20</xdr:row>
      <xdr:rowOff>0</xdr:rowOff>
    </xdr:from>
    <xdr:to>
      <xdr:col>4</xdr:col>
      <xdr:colOff>669018</xdr:colOff>
      <xdr:row>23</xdr:row>
      <xdr:rowOff>98653</xdr:rowOff>
    </xdr:to>
    <xdr:sp macro="" textlink="">
      <xdr:nvSpPr>
        <xdr:cNvPr id="3" name="Nota de aviso rectangular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2897188" y="4191000"/>
          <a:ext cx="1034143" cy="844778"/>
        </a:xfrm>
        <a:prstGeom prst="wedgeRectCallout">
          <a:avLst>
            <a:gd name="adj1" fmla="val 347283"/>
            <a:gd name="adj2" fmla="val -185393"/>
          </a:avLst>
        </a:prstGeom>
        <a:solidFill>
          <a:schemeClr val="accent6">
            <a:lumMod val="40000"/>
            <a:lumOff val="60000"/>
            <a:alpha val="58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 b="1">
              <a:solidFill>
                <a:sysClr val="windowText" lastClr="000000"/>
              </a:solidFill>
              <a:latin typeface="Arial Narrow" panose="020B0606020202030204" pitchFamily="34" charset="0"/>
            </a:rPr>
            <a:t>Na amostra, 56 valores são iguais ou inferiores a 6</a:t>
          </a:r>
          <a:r>
            <a:rPr lang="pt-PT" sz="12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.</a:t>
          </a:r>
          <a:endParaRPr lang="pt-PT" sz="1200" b="1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3</xdr:col>
      <xdr:colOff>1002848</xdr:colOff>
      <xdr:row>10</xdr:row>
      <xdr:rowOff>3857</xdr:rowOff>
    </xdr:from>
    <xdr:to>
      <xdr:col>4</xdr:col>
      <xdr:colOff>846366</xdr:colOff>
      <xdr:row>13</xdr:row>
      <xdr:rowOff>210230</xdr:rowOff>
    </xdr:to>
    <xdr:sp macro="" textlink="">
      <xdr:nvSpPr>
        <xdr:cNvPr id="4" name="Nota de aviso rectangular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3122161" y="2051732"/>
          <a:ext cx="986518" cy="833436"/>
        </a:xfrm>
        <a:prstGeom prst="wedgeRectCallout">
          <a:avLst>
            <a:gd name="adj1" fmla="val 154975"/>
            <a:gd name="adj2" fmla="val -14935"/>
          </a:avLst>
        </a:prstGeom>
        <a:solidFill>
          <a:schemeClr val="accent6">
            <a:lumMod val="40000"/>
            <a:lumOff val="60000"/>
            <a:alpha val="48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 b="1">
              <a:solidFill>
                <a:sysClr val="windowText" lastClr="000000"/>
              </a:solidFill>
              <a:latin typeface="Arial Narrow" panose="020B0606020202030204" pitchFamily="34" charset="0"/>
            </a:rPr>
            <a:t>9 </a:t>
          </a:r>
          <a:r>
            <a:rPr lang="pt-PT" sz="12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dos valores amostrais são o valor 3.</a:t>
          </a:r>
          <a:endParaRPr lang="pt-PT" sz="1200" b="1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</xdr:col>
      <xdr:colOff>952499</xdr:colOff>
      <xdr:row>21</xdr:row>
      <xdr:rowOff>230640</xdr:rowOff>
    </xdr:from>
    <xdr:to>
      <xdr:col>6</xdr:col>
      <xdr:colOff>382134</xdr:colOff>
      <xdr:row>25</xdr:row>
      <xdr:rowOff>54883</xdr:rowOff>
    </xdr:to>
    <xdr:sp macro="" textlink="">
      <xdr:nvSpPr>
        <xdr:cNvPr id="5" name="Nota de aviso rectangular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4214812" y="4667703"/>
          <a:ext cx="1033010" cy="816430"/>
        </a:xfrm>
        <a:prstGeom prst="wedgeRectCallout">
          <a:avLst>
            <a:gd name="adj1" fmla="val 340704"/>
            <a:gd name="adj2" fmla="val -227893"/>
          </a:avLst>
        </a:prstGeom>
        <a:solidFill>
          <a:schemeClr val="accent6">
            <a:lumMod val="40000"/>
            <a:lumOff val="60000"/>
            <a:alpha val="58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 b="1">
              <a:solidFill>
                <a:sysClr val="windowText" lastClr="000000"/>
              </a:solidFill>
              <a:latin typeface="Arial Narrow" panose="020B0606020202030204" pitchFamily="34" charset="0"/>
            </a:rPr>
            <a:t>Na amostra, 64,7 %valores são iguais ou inferiores a 7</a:t>
          </a:r>
          <a:r>
            <a:rPr lang="pt-PT" sz="12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.</a:t>
          </a:r>
          <a:endParaRPr lang="pt-PT" sz="1200" b="1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22</xdr:col>
      <xdr:colOff>66903</xdr:colOff>
      <xdr:row>1</xdr:row>
      <xdr:rowOff>28802</xdr:rowOff>
    </xdr:from>
    <xdr:to>
      <xdr:col>29</xdr:col>
      <xdr:colOff>352651</xdr:colOff>
      <xdr:row>14</xdr:row>
      <xdr:rowOff>137885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381001</xdr:colOff>
      <xdr:row>1</xdr:row>
      <xdr:rowOff>6123</xdr:rowOff>
    </xdr:from>
    <xdr:to>
      <xdr:col>37</xdr:col>
      <xdr:colOff>55564</xdr:colOff>
      <xdr:row>14</xdr:row>
      <xdr:rowOff>115206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61234</xdr:colOff>
      <xdr:row>14</xdr:row>
      <xdr:rowOff>145143</xdr:rowOff>
    </xdr:from>
    <xdr:to>
      <xdr:col>29</xdr:col>
      <xdr:colOff>346982</xdr:colOff>
      <xdr:row>26</xdr:row>
      <xdr:rowOff>188459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363991</xdr:colOff>
      <xdr:row>14</xdr:row>
      <xdr:rowOff>122463</xdr:rowOff>
    </xdr:from>
    <xdr:to>
      <xdr:col>37</xdr:col>
      <xdr:colOff>38554</xdr:colOff>
      <xdr:row>26</xdr:row>
      <xdr:rowOff>165780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133350</xdr:colOff>
          <xdr:row>8</xdr:row>
          <xdr:rowOff>165100</xdr:rowOff>
        </xdr:from>
        <xdr:to>
          <xdr:col>18</xdr:col>
          <xdr:colOff>438150</xdr:colOff>
          <xdr:row>11</xdr:row>
          <xdr:rowOff>107950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B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412749</xdr:colOff>
      <xdr:row>15</xdr:row>
      <xdr:rowOff>63501</xdr:rowOff>
    </xdr:from>
    <xdr:to>
      <xdr:col>8</xdr:col>
      <xdr:colOff>476249</xdr:colOff>
      <xdr:row>16</xdr:row>
      <xdr:rowOff>2</xdr:rowOff>
    </xdr:to>
    <xdr:sp macro="" textlink="">
      <xdr:nvSpPr>
        <xdr:cNvPr id="10" name="Seta para a esquerda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4667249" y="3167064"/>
          <a:ext cx="1611313" cy="134938"/>
        </a:xfrm>
        <a:prstGeom prst="leftArrow">
          <a:avLst/>
        </a:prstGeom>
        <a:solidFill>
          <a:srgbClr val="FF0000">
            <a:alpha val="27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454025</xdr:colOff>
      <xdr:row>16</xdr:row>
      <xdr:rowOff>96837</xdr:rowOff>
    </xdr:from>
    <xdr:to>
      <xdr:col>6</xdr:col>
      <xdr:colOff>436563</xdr:colOff>
      <xdr:row>17</xdr:row>
      <xdr:rowOff>55560</xdr:rowOff>
    </xdr:to>
    <xdr:sp macro="" textlink="">
      <xdr:nvSpPr>
        <xdr:cNvPr id="14" name="Seta para a esquerda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4708525" y="3430587"/>
          <a:ext cx="593726" cy="188911"/>
        </a:xfrm>
        <a:prstGeom prst="leftArrow">
          <a:avLst/>
        </a:prstGeom>
        <a:solidFill>
          <a:srgbClr val="00B050">
            <a:alpha val="27000"/>
          </a:srgb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454024</xdr:colOff>
      <xdr:row>13</xdr:row>
      <xdr:rowOff>33338</xdr:rowOff>
    </xdr:from>
    <xdr:to>
      <xdr:col>8</xdr:col>
      <xdr:colOff>517524</xdr:colOff>
      <xdr:row>13</xdr:row>
      <xdr:rowOff>200026</xdr:rowOff>
    </xdr:to>
    <xdr:sp macro="" textlink="">
      <xdr:nvSpPr>
        <xdr:cNvPr id="15" name="Seta para a esquerda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4708524" y="2708276"/>
          <a:ext cx="1611313" cy="166688"/>
        </a:xfrm>
        <a:prstGeom prst="leftArrow">
          <a:avLst/>
        </a:prstGeom>
        <a:solidFill>
          <a:srgbClr val="7030A0">
            <a:alpha val="27000"/>
          </a:srgb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447671</xdr:colOff>
      <xdr:row>16</xdr:row>
      <xdr:rowOff>26988</xdr:rowOff>
    </xdr:from>
    <xdr:to>
      <xdr:col>8</xdr:col>
      <xdr:colOff>511171</xdr:colOff>
      <xdr:row>16</xdr:row>
      <xdr:rowOff>193676</xdr:rowOff>
    </xdr:to>
    <xdr:sp macro="" textlink="">
      <xdr:nvSpPr>
        <xdr:cNvPr id="16" name="Seta para a esquerda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/>
      </xdr:nvSpPr>
      <xdr:spPr>
        <a:xfrm>
          <a:off x="4702171" y="3360738"/>
          <a:ext cx="1611313" cy="166688"/>
        </a:xfrm>
        <a:prstGeom prst="leftArrow">
          <a:avLst/>
        </a:prstGeom>
        <a:solidFill>
          <a:srgbClr val="7030A0">
            <a:alpha val="27000"/>
          </a:srgb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76200</xdr:colOff>
          <xdr:row>28</xdr:row>
          <xdr:rowOff>57150</xdr:rowOff>
        </xdr:from>
        <xdr:to>
          <xdr:col>19</xdr:col>
          <xdr:colOff>184150</xdr:colOff>
          <xdr:row>30</xdr:row>
          <xdr:rowOff>88900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B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365125</xdr:colOff>
      <xdr:row>28</xdr:row>
      <xdr:rowOff>39688</xdr:rowOff>
    </xdr:from>
    <xdr:to>
      <xdr:col>18</xdr:col>
      <xdr:colOff>357188</xdr:colOff>
      <xdr:row>29</xdr:row>
      <xdr:rowOff>214313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11120438" y="6183313"/>
          <a:ext cx="603250" cy="3651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31750</xdr:colOff>
      <xdr:row>18</xdr:row>
      <xdr:rowOff>182563</xdr:rowOff>
    </xdr:from>
    <xdr:to>
      <xdr:col>11</xdr:col>
      <xdr:colOff>706437</xdr:colOff>
      <xdr:row>20</xdr:row>
      <xdr:rowOff>31750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10128250" y="3937001"/>
          <a:ext cx="674687" cy="2857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146050</xdr:colOff>
          <xdr:row>19</xdr:row>
          <xdr:rowOff>247650</xdr:rowOff>
        </xdr:from>
        <xdr:to>
          <xdr:col>10</xdr:col>
          <xdr:colOff>704850</xdr:colOff>
          <xdr:row>21</xdr:row>
          <xdr:rowOff>114300</xdr:rowOff>
        </xdr:to>
        <xdr:sp macro="" textlink="">
          <xdr:nvSpPr>
            <xdr:cNvPr id="11269" name="Object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B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50800</xdr:colOff>
          <xdr:row>19</xdr:row>
          <xdr:rowOff>222250</xdr:rowOff>
        </xdr:from>
        <xdr:to>
          <xdr:col>11</xdr:col>
          <xdr:colOff>685800</xdr:colOff>
          <xdr:row>21</xdr:row>
          <xdr:rowOff>107950</xdr:rowOff>
        </xdr:to>
        <xdr:sp macro="" textlink="">
          <xdr:nvSpPr>
            <xdr:cNvPr id="11270" name="Object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B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293688</xdr:colOff>
      <xdr:row>28</xdr:row>
      <xdr:rowOff>0</xdr:rowOff>
    </xdr:from>
    <xdr:to>
      <xdr:col>19</xdr:col>
      <xdr:colOff>238125</xdr:colOff>
      <xdr:row>29</xdr:row>
      <xdr:rowOff>230187</xdr:rowOff>
    </xdr:to>
    <xdr:sp macro="" textlink="">
      <xdr:nvSpPr>
        <xdr:cNvPr id="12" name="Parênteses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11660188" y="6143625"/>
          <a:ext cx="1166812" cy="420687"/>
        </a:xfrm>
        <a:prstGeom prst="bracketPair">
          <a:avLst>
            <a:gd name="adj" fmla="val 50000"/>
          </a:avLst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17</xdr:col>
      <xdr:colOff>588965</xdr:colOff>
      <xdr:row>29</xdr:row>
      <xdr:rowOff>231775</xdr:rowOff>
    </xdr:from>
    <xdr:to>
      <xdr:col>18</xdr:col>
      <xdr:colOff>515940</xdr:colOff>
      <xdr:row>30</xdr:row>
      <xdr:rowOff>87313</xdr:rowOff>
    </xdr:to>
    <xdr:sp macro="" textlink="">
      <xdr:nvSpPr>
        <xdr:cNvPr id="23" name="Parênteses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11955465" y="6565900"/>
          <a:ext cx="538163" cy="93663"/>
        </a:xfrm>
        <a:prstGeom prst="bracketPair">
          <a:avLst>
            <a:gd name="adj" fmla="val 50000"/>
          </a:avLst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16</xdr:col>
      <xdr:colOff>555625</xdr:colOff>
      <xdr:row>35</xdr:row>
      <xdr:rowOff>71436</xdr:rowOff>
    </xdr:from>
    <xdr:to>
      <xdr:col>23</xdr:col>
      <xdr:colOff>358775</xdr:colOff>
      <xdr:row>44</xdr:row>
      <xdr:rowOff>3173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0938" y="7675561"/>
          <a:ext cx="4081463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87312</xdr:colOff>
      <xdr:row>19</xdr:row>
      <xdr:rowOff>0</xdr:rowOff>
    </xdr:from>
    <xdr:to>
      <xdr:col>10</xdr:col>
      <xdr:colOff>761999</xdr:colOff>
      <xdr:row>20</xdr:row>
      <xdr:rowOff>39687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/>
      </xdr:nvSpPr>
      <xdr:spPr>
        <a:xfrm>
          <a:off x="9366250" y="3944938"/>
          <a:ext cx="674687" cy="285749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17</xdr:col>
      <xdr:colOff>412751</xdr:colOff>
      <xdr:row>8</xdr:row>
      <xdr:rowOff>87313</xdr:rowOff>
    </xdr:from>
    <xdr:to>
      <xdr:col>18</xdr:col>
      <xdr:colOff>500063</xdr:colOff>
      <xdr:row>10</xdr:row>
      <xdr:rowOff>182564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14287501" y="1746251"/>
          <a:ext cx="698500" cy="484188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600808</xdr:colOff>
      <xdr:row>10</xdr:row>
      <xdr:rowOff>87923</xdr:rowOff>
    </xdr:from>
    <xdr:to>
      <xdr:col>6</xdr:col>
      <xdr:colOff>564174</xdr:colOff>
      <xdr:row>16</xdr:row>
      <xdr:rowOff>139211</xdr:rowOff>
    </xdr:to>
    <xdr:sp macro="" textlink="">
      <xdr:nvSpPr>
        <xdr:cNvPr id="2" name="Chaveta à esquerda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3191608" y="1611923"/>
          <a:ext cx="572966" cy="1241913"/>
        </a:xfrm>
        <a:prstGeom prst="leftBrac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23</xdr:col>
      <xdr:colOff>197828</xdr:colOff>
      <xdr:row>3</xdr:row>
      <xdr:rowOff>20515</xdr:rowOff>
    </xdr:from>
    <xdr:to>
      <xdr:col>30</xdr:col>
      <xdr:colOff>512886</xdr:colOff>
      <xdr:row>16</xdr:row>
      <xdr:rowOff>169984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534866</xdr:colOff>
      <xdr:row>3</xdr:row>
      <xdr:rowOff>7327</xdr:rowOff>
    </xdr:from>
    <xdr:to>
      <xdr:col>38</xdr:col>
      <xdr:colOff>241789</xdr:colOff>
      <xdr:row>16</xdr:row>
      <xdr:rowOff>156796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212481</xdr:colOff>
      <xdr:row>16</xdr:row>
      <xdr:rowOff>146538</xdr:rowOff>
    </xdr:from>
    <xdr:to>
      <xdr:col>30</xdr:col>
      <xdr:colOff>527539</xdr:colOff>
      <xdr:row>30</xdr:row>
      <xdr:rowOff>105507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520212</xdr:colOff>
      <xdr:row>16</xdr:row>
      <xdr:rowOff>161192</xdr:rowOff>
    </xdr:from>
    <xdr:to>
      <xdr:col>38</xdr:col>
      <xdr:colOff>227135</xdr:colOff>
      <xdr:row>30</xdr:row>
      <xdr:rowOff>120161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38100</xdr:colOff>
          <xdr:row>9</xdr:row>
          <xdr:rowOff>114300</xdr:rowOff>
        </xdr:from>
        <xdr:to>
          <xdr:col>20</xdr:col>
          <xdr:colOff>336550</xdr:colOff>
          <xdr:row>12</xdr:row>
          <xdr:rowOff>57150</xdr:rowOff>
        </xdr:to>
        <xdr:sp macro="" textlink="">
          <xdr:nvSpPr>
            <xdr:cNvPr id="19457" name="Object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C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361950</xdr:colOff>
          <xdr:row>10</xdr:row>
          <xdr:rowOff>171450</xdr:rowOff>
        </xdr:from>
        <xdr:to>
          <xdr:col>17</xdr:col>
          <xdr:colOff>488950</xdr:colOff>
          <xdr:row>12</xdr:row>
          <xdr:rowOff>0</xdr:rowOff>
        </xdr:to>
        <xdr:sp macro="" textlink="">
          <xdr:nvSpPr>
            <xdr:cNvPr id="19458" name="Object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0C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366346</xdr:colOff>
      <xdr:row>9</xdr:row>
      <xdr:rowOff>51289</xdr:rowOff>
    </xdr:from>
    <xdr:to>
      <xdr:col>20</xdr:col>
      <xdr:colOff>315058</xdr:colOff>
      <xdr:row>11</xdr:row>
      <xdr:rowOff>87923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12625021" y="1356214"/>
          <a:ext cx="558312" cy="44620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12</xdr:col>
      <xdr:colOff>137746</xdr:colOff>
      <xdr:row>17</xdr:row>
      <xdr:rowOff>29308</xdr:rowOff>
    </xdr:from>
    <xdr:to>
      <xdr:col>12</xdr:col>
      <xdr:colOff>564173</xdr:colOff>
      <xdr:row>17</xdr:row>
      <xdr:rowOff>218342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8272096" y="2924908"/>
          <a:ext cx="426427" cy="16998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31750</xdr:colOff>
          <xdr:row>29</xdr:row>
          <xdr:rowOff>0</xdr:rowOff>
        </xdr:from>
        <xdr:to>
          <xdr:col>21</xdr:col>
          <xdr:colOff>342900</xdr:colOff>
          <xdr:row>31</xdr:row>
          <xdr:rowOff>57150</xdr:rowOff>
        </xdr:to>
        <xdr:sp macro="" textlink="">
          <xdr:nvSpPr>
            <xdr:cNvPr id="19459" name="Object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0C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271098</xdr:colOff>
      <xdr:row>28</xdr:row>
      <xdr:rowOff>175846</xdr:rowOff>
    </xdr:from>
    <xdr:to>
      <xdr:col>20</xdr:col>
      <xdr:colOff>345831</xdr:colOff>
      <xdr:row>30</xdr:row>
      <xdr:rowOff>115765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12529773" y="5490796"/>
          <a:ext cx="684333" cy="301869"/>
        </a:xfrm>
        <a:prstGeom prst="ellipse">
          <a:avLst/>
        </a:prstGeom>
        <a:noFill/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13</xdr:col>
      <xdr:colOff>131885</xdr:colOff>
      <xdr:row>17</xdr:row>
      <xdr:rowOff>14654</xdr:rowOff>
    </xdr:from>
    <xdr:to>
      <xdr:col>13</xdr:col>
      <xdr:colOff>644770</xdr:colOff>
      <xdr:row>17</xdr:row>
      <xdr:rowOff>227135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8952035" y="2910254"/>
          <a:ext cx="512885" cy="183906"/>
        </a:xfrm>
        <a:prstGeom prst="ellipse">
          <a:avLst/>
        </a:prstGeom>
        <a:noFill/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69850</xdr:colOff>
          <xdr:row>31</xdr:row>
          <xdr:rowOff>133350</xdr:rowOff>
        </xdr:from>
        <xdr:to>
          <xdr:col>20</xdr:col>
          <xdr:colOff>184150</xdr:colOff>
          <xdr:row>33</xdr:row>
          <xdr:rowOff>19050</xdr:rowOff>
        </xdr:to>
        <xdr:sp macro="" textlink="">
          <xdr:nvSpPr>
            <xdr:cNvPr id="19460" name="Object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0C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95250</xdr:colOff>
          <xdr:row>33</xdr:row>
          <xdr:rowOff>152400</xdr:rowOff>
        </xdr:from>
        <xdr:to>
          <xdr:col>20</xdr:col>
          <xdr:colOff>165100</xdr:colOff>
          <xdr:row>35</xdr:row>
          <xdr:rowOff>127000</xdr:rowOff>
        </xdr:to>
        <xdr:sp macro="" textlink="">
          <xdr:nvSpPr>
            <xdr:cNvPr id="19461" name="Object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0C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23</xdr:col>
      <xdr:colOff>212480</xdr:colOff>
      <xdr:row>30</xdr:row>
      <xdr:rowOff>102576</xdr:rowOff>
    </xdr:from>
    <xdr:to>
      <xdr:col>30</xdr:col>
      <xdr:colOff>527538</xdr:colOff>
      <xdr:row>39</xdr:row>
      <xdr:rowOff>1465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0.03045</cdr:x>
      <cdr:y>0.25704</cdr:y>
    </cdr:from>
    <cdr:to>
      <cdr:x>0.57372</cdr:x>
      <cdr:y>0.49751</cdr:y>
    </cdr:to>
    <cdr:sp macro="" textlink="">
      <cdr:nvSpPr>
        <cdr:cNvPr id="2" name="Retângulo 1"/>
        <cdr:cNvSpPr/>
      </cdr:nvSpPr>
      <cdr:spPr>
        <a:xfrm xmlns:a="http://schemas.openxmlformats.org/drawingml/2006/main">
          <a:off x="139221" y="454262"/>
          <a:ext cx="2483818" cy="4249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PT"/>
        </a:p>
      </cdr:txBody>
    </cdr:sp>
  </cdr:relSizeAnchor>
  <cdr:relSizeAnchor xmlns:cdr="http://schemas.openxmlformats.org/drawingml/2006/chartDrawing">
    <cdr:from>
      <cdr:x>0.29968</cdr:x>
      <cdr:y>0.26949</cdr:y>
    </cdr:from>
    <cdr:to>
      <cdr:x>0.29968</cdr:x>
      <cdr:y>0.50581</cdr:y>
    </cdr:to>
    <cdr:cxnSp macro="">
      <cdr:nvCxnSpPr>
        <cdr:cNvPr id="4" name="Conexão reta 3">
          <a:extLst xmlns:a="http://schemas.openxmlformats.org/drawingml/2006/main">
            <a:ext uri="{FF2B5EF4-FFF2-40B4-BE49-F238E27FC236}">
              <a16:creationId xmlns:a16="http://schemas.microsoft.com/office/drawing/2014/main" id="{C9443FAD-A0A5-18C6-20EC-33B74F5B5647}"/>
            </a:ext>
          </a:extLst>
        </cdr:cNvPr>
        <cdr:cNvCxnSpPr/>
      </cdr:nvCxnSpPr>
      <cdr:spPr>
        <a:xfrm xmlns:a="http://schemas.openxmlformats.org/drawingml/2006/main">
          <a:off x="1370122" y="476250"/>
          <a:ext cx="0" cy="41763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0.02393</cdr:x>
      <cdr:y>0.25677</cdr:y>
    </cdr:from>
    <cdr:to>
      <cdr:x>0.02393</cdr:x>
      <cdr:y>0.49309</cdr:y>
    </cdr:to>
    <cdr:cxnSp macro="">
      <cdr:nvCxnSpPr>
        <cdr:cNvPr id="5" name="Conexão reta 4">
          <a:extLst xmlns:a="http://schemas.openxmlformats.org/drawingml/2006/main">
            <a:ext uri="{FF2B5EF4-FFF2-40B4-BE49-F238E27FC236}">
              <a16:creationId xmlns:a16="http://schemas.microsoft.com/office/drawing/2014/main" id="{4AB27807-C4CE-1DC9-FF27-24C650C12053}"/>
            </a:ext>
          </a:extLst>
        </cdr:cNvPr>
        <cdr:cNvCxnSpPr/>
      </cdr:nvCxnSpPr>
      <cdr:spPr>
        <a:xfrm xmlns:a="http://schemas.openxmlformats.org/drawingml/2006/main">
          <a:off x="109396" y="453778"/>
          <a:ext cx="0" cy="41763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0.84605</cdr:x>
      <cdr:y>0.26921</cdr:y>
    </cdr:from>
    <cdr:to>
      <cdr:x>0.84605</cdr:x>
      <cdr:y>0.50553</cdr:y>
    </cdr:to>
    <cdr:cxnSp macro="">
      <cdr:nvCxnSpPr>
        <cdr:cNvPr id="6" name="Conexão reta 5">
          <a:extLst xmlns:a="http://schemas.openxmlformats.org/drawingml/2006/main">
            <a:ext uri="{FF2B5EF4-FFF2-40B4-BE49-F238E27FC236}">
              <a16:creationId xmlns:a16="http://schemas.microsoft.com/office/drawing/2014/main" id="{D67EF998-6005-FDB9-DBE6-FF132899BC5D}"/>
            </a:ext>
          </a:extLst>
        </cdr:cNvPr>
        <cdr:cNvCxnSpPr/>
      </cdr:nvCxnSpPr>
      <cdr:spPr>
        <a:xfrm xmlns:a="http://schemas.openxmlformats.org/drawingml/2006/main">
          <a:off x="3868141" y="475762"/>
          <a:ext cx="0" cy="41763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0.57692</cdr:x>
      <cdr:y>0.38143</cdr:y>
    </cdr:from>
    <cdr:to>
      <cdr:x>0.84295</cdr:x>
      <cdr:y>0.38558</cdr:y>
    </cdr:to>
    <cdr:cxnSp macro="">
      <cdr:nvCxnSpPr>
        <cdr:cNvPr id="8" name="Conexão reta 7">
          <a:extLst xmlns:a="http://schemas.openxmlformats.org/drawingml/2006/main">
            <a:ext uri="{FF2B5EF4-FFF2-40B4-BE49-F238E27FC236}">
              <a16:creationId xmlns:a16="http://schemas.microsoft.com/office/drawing/2014/main" id="{A62970E9-C654-D24D-BE4B-37A9A0B4142F}"/>
            </a:ext>
          </a:extLst>
        </cdr:cNvPr>
        <cdr:cNvCxnSpPr/>
      </cdr:nvCxnSpPr>
      <cdr:spPr>
        <a:xfrm xmlns:a="http://schemas.openxmlformats.org/drawingml/2006/main" flipV="1">
          <a:off x="2637698" y="674078"/>
          <a:ext cx="1216264" cy="733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346980</xdr:colOff>
      <xdr:row>1</xdr:row>
      <xdr:rowOff>176891</xdr:rowOff>
    </xdr:from>
    <xdr:to>
      <xdr:col>19</xdr:col>
      <xdr:colOff>251732</xdr:colOff>
      <xdr:row>9</xdr:row>
      <xdr:rowOff>34017</xdr:rowOff>
    </xdr:to>
    <xdr:sp macro="" textlink="">
      <xdr:nvSpPr>
        <xdr:cNvPr id="2" name="Nota de aviso rectangular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0144123" y="374195"/>
          <a:ext cx="1741716" cy="1455965"/>
        </a:xfrm>
        <a:prstGeom prst="wedgeRectCallout">
          <a:avLst>
            <a:gd name="adj1" fmla="val -54923"/>
            <a:gd name="adj2" fmla="val 154114"/>
          </a:avLst>
        </a:prstGeom>
        <a:solidFill>
          <a:srgbClr val="FF0000">
            <a:alpha val="6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Exceção!!</a:t>
          </a:r>
        </a:p>
        <a:p>
          <a:pPr algn="l"/>
          <a:r>
            <a:rPr lang="pt-PT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Há um Ni exatamente igual a 3n/4.</a:t>
          </a:r>
        </a:p>
        <a:p>
          <a:pPr algn="l"/>
          <a:r>
            <a:rPr lang="pt-PT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Por</a:t>
          </a:r>
          <a:r>
            <a:rPr lang="pt-PT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esse motivo, o Q3 é igual è média entre este valor de xi e o valor do xi seguinte.</a:t>
          </a:r>
          <a:endParaRPr lang="pt-PT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pt-PT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19</xdr:col>
      <xdr:colOff>578304</xdr:colOff>
      <xdr:row>4</xdr:row>
      <xdr:rowOff>122464</xdr:rowOff>
    </xdr:from>
    <xdr:to>
      <xdr:col>27</xdr:col>
      <xdr:colOff>318407</xdr:colOff>
      <xdr:row>21</xdr:row>
      <xdr:rowOff>72118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2411" y="932089"/>
          <a:ext cx="4638675" cy="3426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312964</xdr:colOff>
      <xdr:row>1</xdr:row>
      <xdr:rowOff>170089</xdr:rowOff>
    </xdr:from>
    <xdr:to>
      <xdr:col>19</xdr:col>
      <xdr:colOff>210911</xdr:colOff>
      <xdr:row>9</xdr:row>
      <xdr:rowOff>40822</xdr:rowOff>
    </xdr:to>
    <xdr:sp macro="" textlink="">
      <xdr:nvSpPr>
        <xdr:cNvPr id="4" name="Nota de aviso rectangular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10110107" y="367393"/>
          <a:ext cx="1734911" cy="1469572"/>
        </a:xfrm>
        <a:prstGeom prst="wedgeRectCallout">
          <a:avLst>
            <a:gd name="adj1" fmla="val -79144"/>
            <a:gd name="adj2" fmla="val 55229"/>
          </a:avLst>
        </a:prstGeom>
        <a:solidFill>
          <a:srgbClr val="FF0000">
            <a:alpha val="2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87924</xdr:colOff>
      <xdr:row>1</xdr:row>
      <xdr:rowOff>131884</xdr:rowOff>
    </xdr:from>
    <xdr:to>
      <xdr:col>24</xdr:col>
      <xdr:colOff>29309</xdr:colOff>
      <xdr:row>3</xdr:row>
      <xdr:rowOff>131885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3128597" y="329711"/>
          <a:ext cx="11840308" cy="4249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38</xdr:col>
      <xdr:colOff>564173</xdr:colOff>
      <xdr:row>1</xdr:row>
      <xdr:rowOff>24178</xdr:rowOff>
    </xdr:from>
    <xdr:to>
      <xdr:col>46</xdr:col>
      <xdr:colOff>271096</xdr:colOff>
      <xdr:row>13</xdr:row>
      <xdr:rowOff>63743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293076</xdr:colOff>
      <xdr:row>1</xdr:row>
      <xdr:rowOff>29308</xdr:rowOff>
    </xdr:from>
    <xdr:to>
      <xdr:col>53</xdr:col>
      <xdr:colOff>608134</xdr:colOff>
      <xdr:row>13</xdr:row>
      <xdr:rowOff>68873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556846</xdr:colOff>
      <xdr:row>13</xdr:row>
      <xdr:rowOff>58615</xdr:rowOff>
    </xdr:from>
    <xdr:to>
      <xdr:col>46</xdr:col>
      <xdr:colOff>263769</xdr:colOff>
      <xdr:row>27</xdr:row>
      <xdr:rowOff>54219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300402</xdr:colOff>
      <xdr:row>13</xdr:row>
      <xdr:rowOff>58615</xdr:rowOff>
    </xdr:from>
    <xdr:to>
      <xdr:col>54</xdr:col>
      <xdr:colOff>7326</xdr:colOff>
      <xdr:row>27</xdr:row>
      <xdr:rowOff>54219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129268</xdr:colOff>
      <xdr:row>17</xdr:row>
      <xdr:rowOff>47623</xdr:rowOff>
    </xdr:from>
    <xdr:to>
      <xdr:col>19</xdr:col>
      <xdr:colOff>374197</xdr:colOff>
      <xdr:row>20</xdr:row>
      <xdr:rowOff>136071</xdr:rowOff>
    </xdr:to>
    <xdr:sp macro="" textlink="">
      <xdr:nvSpPr>
        <xdr:cNvPr id="3" name="Nota de aviso rectangular arredondada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9378043" y="2971798"/>
          <a:ext cx="1464129" cy="659948"/>
        </a:xfrm>
        <a:prstGeom prst="wedgeRoundRectCallout">
          <a:avLst>
            <a:gd name="adj1" fmla="val 72768"/>
            <a:gd name="adj2" fmla="val -123532"/>
            <a:gd name="adj3" fmla="val 16667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PT" sz="1200" b="1">
              <a:solidFill>
                <a:sysClr val="windowText" lastClr="000000"/>
              </a:solidFill>
              <a:latin typeface="Arial Narrow" panose="020B0606020202030204" pitchFamily="34" charset="0"/>
            </a:rPr>
            <a:t>Verificar sempre se Lsup k ≥ x</a:t>
          </a:r>
          <a:r>
            <a:rPr lang="pt-PT" sz="12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máx.</a:t>
          </a:r>
          <a:endParaRPr lang="pt-PT" sz="1200" b="1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19</xdr:col>
      <xdr:colOff>449035</xdr:colOff>
      <xdr:row>17</xdr:row>
      <xdr:rowOff>142876</xdr:rowOff>
    </xdr:from>
    <xdr:to>
      <xdr:col>21</xdr:col>
      <xdr:colOff>266700</xdr:colOff>
      <xdr:row>20</xdr:row>
      <xdr:rowOff>115661</xdr:rowOff>
    </xdr:to>
    <xdr:sp macro="" textlink="">
      <xdr:nvSpPr>
        <xdr:cNvPr id="4" name="Nota de aviso rectangular arredondada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10917010" y="3067051"/>
          <a:ext cx="1036865" cy="544285"/>
        </a:xfrm>
        <a:prstGeom prst="wedgeRoundRectCallout">
          <a:avLst>
            <a:gd name="adj1" fmla="val -6059"/>
            <a:gd name="adj2" fmla="val -154663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PT" sz="1200" b="1">
              <a:solidFill>
                <a:sysClr val="windowText" lastClr="000000"/>
              </a:solidFill>
              <a:latin typeface="Arial Narrow" panose="020B0606020202030204" pitchFamily="34" charset="0"/>
            </a:rPr>
            <a:t>33,80 ≥ 33,79</a:t>
          </a:r>
        </a:p>
        <a:p>
          <a:pPr algn="ctr"/>
          <a:r>
            <a:rPr lang="pt-PT" sz="12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OK!</a:t>
          </a:r>
          <a:endParaRPr lang="pt-PT" sz="1200" b="1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12</xdr:col>
      <xdr:colOff>292553</xdr:colOff>
      <xdr:row>2</xdr:row>
      <xdr:rowOff>129268</xdr:rowOff>
    </xdr:from>
    <xdr:to>
      <xdr:col>16</xdr:col>
      <xdr:colOff>455840</xdr:colOff>
      <xdr:row>5</xdr:row>
      <xdr:rowOff>0</xdr:rowOff>
    </xdr:to>
    <xdr:sp macro="" textlink="">
      <xdr:nvSpPr>
        <xdr:cNvPr id="5" name="Seta para a direita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4988378" y="300718"/>
          <a:ext cx="4106637" cy="385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103188</xdr:colOff>
      <xdr:row>5</xdr:row>
      <xdr:rowOff>243681</xdr:rowOff>
    </xdr:from>
    <xdr:to>
      <xdr:col>19</xdr:col>
      <xdr:colOff>396875</xdr:colOff>
      <xdr:row>19</xdr:row>
      <xdr:rowOff>169068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388938</xdr:colOff>
      <xdr:row>6</xdr:row>
      <xdr:rowOff>15875</xdr:rowOff>
    </xdr:from>
    <xdr:to>
      <xdr:col>27</xdr:col>
      <xdr:colOff>71437</xdr:colOff>
      <xdr:row>19</xdr:row>
      <xdr:rowOff>187325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95249</xdr:colOff>
      <xdr:row>19</xdr:row>
      <xdr:rowOff>190501</xdr:rowOff>
    </xdr:from>
    <xdr:to>
      <xdr:col>19</xdr:col>
      <xdr:colOff>388936</xdr:colOff>
      <xdr:row>33</xdr:row>
      <xdr:rowOff>84139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420688</xdr:colOff>
      <xdr:row>19</xdr:row>
      <xdr:rowOff>198437</xdr:rowOff>
    </xdr:from>
    <xdr:to>
      <xdr:col>27</xdr:col>
      <xdr:colOff>103187</xdr:colOff>
      <xdr:row>33</xdr:row>
      <xdr:rowOff>92075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304800</xdr:colOff>
          <xdr:row>7</xdr:row>
          <xdr:rowOff>0</xdr:rowOff>
        </xdr:from>
        <xdr:to>
          <xdr:col>16</xdr:col>
          <xdr:colOff>431800</xdr:colOff>
          <xdr:row>7</xdr:row>
          <xdr:rowOff>190500</xdr:rowOff>
        </xdr:to>
        <xdr:sp macro="" textlink="">
          <xdr:nvSpPr>
            <xdr:cNvPr id="30721" name="Object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12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203200</xdr:colOff>
          <xdr:row>4</xdr:row>
          <xdr:rowOff>19050</xdr:rowOff>
        </xdr:from>
        <xdr:to>
          <xdr:col>9</xdr:col>
          <xdr:colOff>355600</xdr:colOff>
          <xdr:row>4</xdr:row>
          <xdr:rowOff>241300</xdr:rowOff>
        </xdr:to>
        <xdr:sp macro="" textlink="">
          <xdr:nvSpPr>
            <xdr:cNvPr id="30722" name="Object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12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14</xdr:row>
          <xdr:rowOff>76200</xdr:rowOff>
        </xdr:from>
        <xdr:to>
          <xdr:col>10</xdr:col>
          <xdr:colOff>57150</xdr:colOff>
          <xdr:row>16</xdr:row>
          <xdr:rowOff>50800</xdr:rowOff>
        </xdr:to>
        <xdr:sp macro="" textlink="">
          <xdr:nvSpPr>
            <xdr:cNvPr id="30723" name="Object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12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12700</xdr:colOff>
          <xdr:row>5</xdr:row>
          <xdr:rowOff>152400</xdr:rowOff>
        </xdr:from>
        <xdr:to>
          <xdr:col>19</xdr:col>
          <xdr:colOff>317500</xdr:colOff>
          <xdr:row>8</xdr:row>
          <xdr:rowOff>107950</xdr:rowOff>
        </xdr:to>
        <xdr:sp macro="" textlink="">
          <xdr:nvSpPr>
            <xdr:cNvPr id="30724" name="Object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00000000-0008-0000-1200-00000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127000</xdr:colOff>
          <xdr:row>3</xdr:row>
          <xdr:rowOff>190500</xdr:rowOff>
        </xdr:from>
        <xdr:to>
          <xdr:col>11</xdr:col>
          <xdr:colOff>279400</xdr:colOff>
          <xdr:row>4</xdr:row>
          <xdr:rowOff>209550</xdr:rowOff>
        </xdr:to>
        <xdr:sp macro="" textlink="">
          <xdr:nvSpPr>
            <xdr:cNvPr id="30725" name="Object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00000000-0008-0000-1200-00000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14654</xdr:colOff>
      <xdr:row>12</xdr:row>
      <xdr:rowOff>190500</xdr:rowOff>
    </xdr:from>
    <xdr:to>
      <xdr:col>11</xdr:col>
      <xdr:colOff>505557</xdr:colOff>
      <xdr:row>14</xdr:row>
      <xdr:rowOff>14653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/>
      </xdr:nvSpPr>
      <xdr:spPr>
        <a:xfrm>
          <a:off x="4653329" y="2676525"/>
          <a:ext cx="490903" cy="24325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18</xdr:col>
      <xdr:colOff>271096</xdr:colOff>
      <xdr:row>5</xdr:row>
      <xdr:rowOff>102577</xdr:rowOff>
    </xdr:from>
    <xdr:to>
      <xdr:col>19</xdr:col>
      <xdr:colOff>329711</xdr:colOff>
      <xdr:row>7</xdr:row>
      <xdr:rowOff>168519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/>
      </xdr:nvSpPr>
      <xdr:spPr>
        <a:xfrm>
          <a:off x="8805496" y="1150327"/>
          <a:ext cx="668215" cy="44694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534865</xdr:colOff>
      <xdr:row>9</xdr:row>
      <xdr:rowOff>7327</xdr:rowOff>
    </xdr:from>
    <xdr:to>
      <xdr:col>8</xdr:col>
      <xdr:colOff>139211</xdr:colOff>
      <xdr:row>10</xdr:row>
      <xdr:rowOff>9086</xdr:rowOff>
    </xdr:to>
    <xdr:sp macro="" textlink="">
      <xdr:nvSpPr>
        <xdr:cNvPr id="12" name="Seta para a esquerda 1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/>
      </xdr:nvSpPr>
      <xdr:spPr>
        <a:xfrm>
          <a:off x="2439865" y="1836127"/>
          <a:ext cx="833071" cy="211309"/>
        </a:xfrm>
        <a:prstGeom prst="leftArrow">
          <a:avLst/>
        </a:prstGeom>
        <a:solidFill>
          <a:schemeClr val="accent1">
            <a:alpha val="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12700</xdr:colOff>
          <xdr:row>8</xdr:row>
          <xdr:rowOff>31750</xdr:rowOff>
        </xdr:from>
        <xdr:to>
          <xdr:col>21</xdr:col>
          <xdr:colOff>355600</xdr:colOff>
          <xdr:row>10</xdr:row>
          <xdr:rowOff>127000</xdr:rowOff>
        </xdr:to>
        <xdr:sp macro="" textlink="">
          <xdr:nvSpPr>
            <xdr:cNvPr id="30726" name="Object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00000000-0008-0000-1200-00000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508000</xdr:colOff>
          <xdr:row>14</xdr:row>
          <xdr:rowOff>165100</xdr:rowOff>
        </xdr:from>
        <xdr:to>
          <xdr:col>12</xdr:col>
          <xdr:colOff>0</xdr:colOff>
          <xdr:row>16</xdr:row>
          <xdr:rowOff>146050</xdr:rowOff>
        </xdr:to>
        <xdr:sp macro="" textlink="">
          <xdr:nvSpPr>
            <xdr:cNvPr id="30727" name="Object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00000000-0008-0000-1200-00000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412750</xdr:colOff>
          <xdr:row>16</xdr:row>
          <xdr:rowOff>133350</xdr:rowOff>
        </xdr:from>
        <xdr:to>
          <xdr:col>10</xdr:col>
          <xdr:colOff>412750</xdr:colOff>
          <xdr:row>17</xdr:row>
          <xdr:rowOff>171450</xdr:rowOff>
        </xdr:to>
        <xdr:sp macro="" textlink="">
          <xdr:nvSpPr>
            <xdr:cNvPr id="30728" name="Object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00000000-0008-0000-1200-00000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50800</xdr:colOff>
          <xdr:row>12</xdr:row>
          <xdr:rowOff>38100</xdr:rowOff>
        </xdr:from>
        <xdr:to>
          <xdr:col>21</xdr:col>
          <xdr:colOff>114300</xdr:colOff>
          <xdr:row>14</xdr:row>
          <xdr:rowOff>57150</xdr:rowOff>
        </xdr:to>
        <xdr:sp macro="" textlink="">
          <xdr:nvSpPr>
            <xdr:cNvPr id="30729" name="Object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00000000-0008-0000-1200-00000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31750</xdr:colOff>
          <xdr:row>27</xdr:row>
          <xdr:rowOff>171450</xdr:rowOff>
        </xdr:from>
        <xdr:to>
          <xdr:col>21</xdr:col>
          <xdr:colOff>336550</xdr:colOff>
          <xdr:row>29</xdr:row>
          <xdr:rowOff>165100</xdr:rowOff>
        </xdr:to>
        <xdr:sp macro="" textlink="">
          <xdr:nvSpPr>
            <xdr:cNvPr id="30730" name="Object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00000000-0008-0000-1200-00000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50800</xdr:colOff>
          <xdr:row>33</xdr:row>
          <xdr:rowOff>95250</xdr:rowOff>
        </xdr:from>
        <xdr:to>
          <xdr:col>20</xdr:col>
          <xdr:colOff>133350</xdr:colOff>
          <xdr:row>35</xdr:row>
          <xdr:rowOff>127000</xdr:rowOff>
        </xdr:to>
        <xdr:sp macro="" textlink="">
          <xdr:nvSpPr>
            <xdr:cNvPr id="30731" name="Object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12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307731</xdr:colOff>
      <xdr:row>33</xdr:row>
      <xdr:rowOff>43961</xdr:rowOff>
    </xdr:from>
    <xdr:to>
      <xdr:col>19</xdr:col>
      <xdr:colOff>366346</xdr:colOff>
      <xdr:row>35</xdr:row>
      <xdr:rowOff>14654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/>
      </xdr:nvSpPr>
      <xdr:spPr>
        <a:xfrm>
          <a:off x="8842131" y="7130561"/>
          <a:ext cx="668215" cy="399318"/>
        </a:xfrm>
        <a:prstGeom prst="ellipse">
          <a:avLst/>
        </a:prstGeom>
        <a:noFill/>
        <a:ln w="158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127000</xdr:colOff>
          <xdr:row>4</xdr:row>
          <xdr:rowOff>38100</xdr:rowOff>
        </xdr:from>
        <xdr:to>
          <xdr:col>12</xdr:col>
          <xdr:colOff>279400</xdr:colOff>
          <xdr:row>5</xdr:row>
          <xdr:rowOff>0</xdr:rowOff>
        </xdr:to>
        <xdr:sp macro="" textlink="">
          <xdr:nvSpPr>
            <xdr:cNvPr id="30732" name="Object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00000000-0008-0000-12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14654</xdr:colOff>
      <xdr:row>12</xdr:row>
      <xdr:rowOff>190499</xdr:rowOff>
    </xdr:from>
    <xdr:to>
      <xdr:col>12</xdr:col>
      <xdr:colOff>564173</xdr:colOff>
      <xdr:row>14</xdr:row>
      <xdr:rowOff>43961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/>
      </xdr:nvSpPr>
      <xdr:spPr>
        <a:xfrm>
          <a:off x="5167679" y="2676524"/>
          <a:ext cx="549519" cy="272562"/>
        </a:xfrm>
        <a:prstGeom prst="ellipse">
          <a:avLst/>
        </a:prstGeom>
        <a:noFill/>
        <a:ln w="158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</xdr:colOff>
          <xdr:row>14</xdr:row>
          <xdr:rowOff>190500</xdr:rowOff>
        </xdr:from>
        <xdr:to>
          <xdr:col>12</xdr:col>
          <xdr:colOff>571500</xdr:colOff>
          <xdr:row>15</xdr:row>
          <xdr:rowOff>222250</xdr:rowOff>
        </xdr:to>
        <xdr:sp macro="" textlink="">
          <xdr:nvSpPr>
            <xdr:cNvPr id="30733" name="Object 13" hidden="1">
              <a:extLst>
                <a:ext uri="{63B3BB69-23CF-44E3-9099-C40C66FF867C}">
                  <a14:compatExt spid="_x0000_s30733"/>
                </a:ext>
                <a:ext uri="{FF2B5EF4-FFF2-40B4-BE49-F238E27FC236}">
                  <a16:creationId xmlns:a16="http://schemas.microsoft.com/office/drawing/2014/main" id="{00000000-0008-0000-12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38</xdr:row>
          <xdr:rowOff>0</xdr:rowOff>
        </xdr:from>
        <xdr:to>
          <xdr:col>19</xdr:col>
          <xdr:colOff>127000</xdr:colOff>
          <xdr:row>38</xdr:row>
          <xdr:rowOff>190500</xdr:rowOff>
        </xdr:to>
        <xdr:sp macro="" textlink="">
          <xdr:nvSpPr>
            <xdr:cNvPr id="30734" name="Object 14" hidden="1">
              <a:extLst>
                <a:ext uri="{63B3BB69-23CF-44E3-9099-C40C66FF867C}">
                  <a14:compatExt spid="_x0000_s30734"/>
                </a:ext>
                <a:ext uri="{FF2B5EF4-FFF2-40B4-BE49-F238E27FC236}">
                  <a16:creationId xmlns:a16="http://schemas.microsoft.com/office/drawing/2014/main" id="{00000000-0008-0000-12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38100</xdr:colOff>
          <xdr:row>29</xdr:row>
          <xdr:rowOff>184150</xdr:rowOff>
        </xdr:from>
        <xdr:to>
          <xdr:col>26</xdr:col>
          <xdr:colOff>419100</xdr:colOff>
          <xdr:row>32</xdr:row>
          <xdr:rowOff>57150</xdr:rowOff>
        </xdr:to>
        <xdr:sp macro="" textlink="">
          <xdr:nvSpPr>
            <xdr:cNvPr id="30735" name="Object 15" hidden="1">
              <a:extLst>
                <a:ext uri="{63B3BB69-23CF-44E3-9099-C40C66FF867C}">
                  <a14:compatExt spid="_x0000_s30735"/>
                </a:ext>
                <a:ext uri="{FF2B5EF4-FFF2-40B4-BE49-F238E27FC236}">
                  <a16:creationId xmlns:a16="http://schemas.microsoft.com/office/drawing/2014/main" id="{00000000-0008-0000-12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25</xdr:col>
      <xdr:colOff>73268</xdr:colOff>
      <xdr:row>7</xdr:row>
      <xdr:rowOff>178044</xdr:rowOff>
    </xdr:from>
    <xdr:to>
      <xdr:col>32</xdr:col>
      <xdr:colOff>366346</xdr:colOff>
      <xdr:row>18</xdr:row>
      <xdr:rowOff>21980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0.4525</cdr:x>
      <cdr:y>0.38452</cdr:y>
    </cdr:from>
    <cdr:to>
      <cdr:x>0.58293</cdr:x>
      <cdr:y>0.53353</cdr:y>
    </cdr:to>
    <cdr:sp macro="" textlink="">
      <cdr:nvSpPr>
        <cdr:cNvPr id="2" name="Retângulo 1"/>
        <cdr:cNvSpPr/>
      </cdr:nvSpPr>
      <cdr:spPr>
        <a:xfrm xmlns:a="http://schemas.openxmlformats.org/drawingml/2006/main">
          <a:off x="2058865" y="869706"/>
          <a:ext cx="593481" cy="3370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PT"/>
        </a:p>
      </cdr:txBody>
    </cdr:sp>
  </cdr:relSizeAnchor>
  <cdr:relSizeAnchor xmlns:cdr="http://schemas.openxmlformats.org/drawingml/2006/chartDrawing">
    <cdr:from>
      <cdr:x>0.24155</cdr:x>
      <cdr:y>0.40071</cdr:y>
    </cdr:from>
    <cdr:to>
      <cdr:x>0.24155</cdr:x>
      <cdr:y>0.52705</cdr:y>
    </cdr:to>
    <cdr:cxnSp macro="">
      <cdr:nvCxnSpPr>
        <cdr:cNvPr id="4" name="Conexão reta 3">
          <a:extLst xmlns:a="http://schemas.openxmlformats.org/drawingml/2006/main">
            <a:ext uri="{FF2B5EF4-FFF2-40B4-BE49-F238E27FC236}">
              <a16:creationId xmlns:a16="http://schemas.microsoft.com/office/drawing/2014/main" id="{EB04B9F3-02D9-4C6A-2898-6DAF6285B95E}"/>
            </a:ext>
          </a:extLst>
        </cdr:cNvPr>
        <cdr:cNvCxnSpPr/>
      </cdr:nvCxnSpPr>
      <cdr:spPr>
        <a:xfrm xmlns:a="http://schemas.openxmlformats.org/drawingml/2006/main" flipH="1">
          <a:off x="1099039" y="906341"/>
          <a:ext cx="1" cy="28575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0.79055</cdr:x>
      <cdr:y>0.41119</cdr:y>
    </cdr:from>
    <cdr:to>
      <cdr:x>0.79055</cdr:x>
      <cdr:y>0.53752</cdr:y>
    </cdr:to>
    <cdr:cxnSp macro="">
      <cdr:nvCxnSpPr>
        <cdr:cNvPr id="7" name="Conexão reta 6">
          <a:extLst xmlns:a="http://schemas.openxmlformats.org/drawingml/2006/main">
            <a:ext uri="{FF2B5EF4-FFF2-40B4-BE49-F238E27FC236}">
              <a16:creationId xmlns:a16="http://schemas.microsoft.com/office/drawing/2014/main" id="{4B468EBD-6A0E-0A50-F893-B8CE24EDF61D}"/>
            </a:ext>
          </a:extLst>
        </cdr:cNvPr>
        <cdr:cNvCxnSpPr/>
      </cdr:nvCxnSpPr>
      <cdr:spPr>
        <a:xfrm xmlns:a="http://schemas.openxmlformats.org/drawingml/2006/main" flipH="1">
          <a:off x="3597031" y="930031"/>
          <a:ext cx="1" cy="28575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0.52254</cdr:x>
      <cdr:y>0.39423</cdr:y>
    </cdr:from>
    <cdr:to>
      <cdr:x>0.52324</cdr:x>
      <cdr:y>0.53428</cdr:y>
    </cdr:to>
    <cdr:cxnSp macro="">
      <cdr:nvCxnSpPr>
        <cdr:cNvPr id="8" name="Conexão reta 7">
          <a:extLst xmlns:a="http://schemas.openxmlformats.org/drawingml/2006/main">
            <a:ext uri="{FF2B5EF4-FFF2-40B4-BE49-F238E27FC236}">
              <a16:creationId xmlns:a16="http://schemas.microsoft.com/office/drawing/2014/main" id="{30B09168-554A-3989-CD3F-7951C0637AC4}"/>
            </a:ext>
          </a:extLst>
        </cdr:cNvPr>
        <cdr:cNvCxnSpPr/>
      </cdr:nvCxnSpPr>
      <cdr:spPr>
        <a:xfrm xmlns:a="http://schemas.openxmlformats.org/drawingml/2006/main">
          <a:off x="2377587" y="891687"/>
          <a:ext cx="3176" cy="31676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0.24155</cdr:x>
      <cdr:y>0.4655</cdr:y>
    </cdr:from>
    <cdr:to>
      <cdr:x>0.45411</cdr:x>
      <cdr:y>0.4655</cdr:y>
    </cdr:to>
    <cdr:cxnSp macro="">
      <cdr:nvCxnSpPr>
        <cdr:cNvPr id="10" name="Conexão reta 9">
          <a:extLst xmlns:a="http://schemas.openxmlformats.org/drawingml/2006/main">
            <a:ext uri="{FF2B5EF4-FFF2-40B4-BE49-F238E27FC236}">
              <a16:creationId xmlns:a16="http://schemas.microsoft.com/office/drawing/2014/main" id="{03AF9318-2318-DA4D-33C6-3EDAF41570D3}"/>
            </a:ext>
          </a:extLst>
        </cdr:cNvPr>
        <cdr:cNvCxnSpPr/>
      </cdr:nvCxnSpPr>
      <cdr:spPr>
        <a:xfrm xmlns:a="http://schemas.openxmlformats.org/drawingml/2006/main">
          <a:off x="1099039" y="1052879"/>
          <a:ext cx="967153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0.58604</cdr:x>
      <cdr:y>0.45881</cdr:y>
    </cdr:from>
    <cdr:to>
      <cdr:x>0.79549</cdr:x>
      <cdr:y>0.4655</cdr:y>
    </cdr:to>
    <cdr:cxnSp macro="">
      <cdr:nvCxnSpPr>
        <cdr:cNvPr id="13" name="Conexão reta 12">
          <a:extLst xmlns:a="http://schemas.openxmlformats.org/drawingml/2006/main">
            <a:ext uri="{FF2B5EF4-FFF2-40B4-BE49-F238E27FC236}">
              <a16:creationId xmlns:a16="http://schemas.microsoft.com/office/drawing/2014/main" id="{8A35B99D-12C3-ACA8-520C-36A4E8B051F0}"/>
            </a:ext>
          </a:extLst>
        </cdr:cNvPr>
        <cdr:cNvCxnSpPr/>
      </cdr:nvCxnSpPr>
      <cdr:spPr>
        <a:xfrm xmlns:a="http://schemas.openxmlformats.org/drawingml/2006/main">
          <a:off x="2666513" y="1037736"/>
          <a:ext cx="952988" cy="1514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567047</xdr:colOff>
      <xdr:row>5</xdr:row>
      <xdr:rowOff>4855</xdr:rowOff>
    </xdr:from>
    <xdr:to>
      <xdr:col>32</xdr:col>
      <xdr:colOff>269515</xdr:colOff>
      <xdr:row>18</xdr:row>
      <xdr:rowOff>149727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361950</xdr:colOff>
          <xdr:row>8</xdr:row>
          <xdr:rowOff>171450</xdr:rowOff>
        </xdr:from>
        <xdr:to>
          <xdr:col>19</xdr:col>
          <xdr:colOff>488950</xdr:colOff>
          <xdr:row>10</xdr:row>
          <xdr:rowOff>0</xdr:rowOff>
        </xdr:to>
        <xdr:sp macro="" textlink="">
          <xdr:nvSpPr>
            <xdr:cNvPr id="32769" name="Object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00000000-0008-0000-1300-00000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317500</xdr:colOff>
          <xdr:row>8</xdr:row>
          <xdr:rowOff>190500</xdr:rowOff>
        </xdr:from>
        <xdr:to>
          <xdr:col>12</xdr:col>
          <xdr:colOff>469900</xdr:colOff>
          <xdr:row>10</xdr:row>
          <xdr:rowOff>19050</xdr:rowOff>
        </xdr:to>
        <xdr:sp macro="" textlink="">
          <xdr:nvSpPr>
            <xdr:cNvPr id="32770" name="Object 2" hidden="1">
              <a:extLst>
                <a:ext uri="{63B3BB69-23CF-44E3-9099-C40C66FF867C}">
                  <a14:compatExt spid="_x0000_s32770"/>
                </a:ext>
                <a:ext uri="{FF2B5EF4-FFF2-40B4-BE49-F238E27FC236}">
                  <a16:creationId xmlns:a16="http://schemas.microsoft.com/office/drawing/2014/main" id="{00000000-0008-0000-1300-00000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165100</xdr:colOff>
          <xdr:row>16</xdr:row>
          <xdr:rowOff>171450</xdr:rowOff>
        </xdr:from>
        <xdr:to>
          <xdr:col>13</xdr:col>
          <xdr:colOff>546100</xdr:colOff>
          <xdr:row>18</xdr:row>
          <xdr:rowOff>69850</xdr:rowOff>
        </xdr:to>
        <xdr:sp macro="" textlink="">
          <xdr:nvSpPr>
            <xdr:cNvPr id="32771" name="Object 3" hidden="1">
              <a:extLst>
                <a:ext uri="{63B3BB69-23CF-44E3-9099-C40C66FF867C}">
                  <a14:compatExt spid="_x0000_s32771"/>
                </a:ext>
                <a:ext uri="{FF2B5EF4-FFF2-40B4-BE49-F238E27FC236}">
                  <a16:creationId xmlns:a16="http://schemas.microsoft.com/office/drawing/2014/main" id="{00000000-0008-0000-1300-00000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114300</xdr:colOff>
          <xdr:row>7</xdr:row>
          <xdr:rowOff>146050</xdr:rowOff>
        </xdr:from>
        <xdr:to>
          <xdr:col>22</xdr:col>
          <xdr:colOff>546100</xdr:colOff>
          <xdr:row>10</xdr:row>
          <xdr:rowOff>107950</xdr:rowOff>
        </xdr:to>
        <xdr:sp macro="" textlink="">
          <xdr:nvSpPr>
            <xdr:cNvPr id="32772" name="Object 4" hidden="1">
              <a:extLst>
                <a:ext uri="{63B3BB69-23CF-44E3-9099-C40C66FF867C}">
                  <a14:compatExt spid="_x0000_s32772"/>
                </a:ext>
                <a:ext uri="{FF2B5EF4-FFF2-40B4-BE49-F238E27FC236}">
                  <a16:creationId xmlns:a16="http://schemas.microsoft.com/office/drawing/2014/main" id="{00000000-0008-0000-1300-00000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146050</xdr:colOff>
          <xdr:row>8</xdr:row>
          <xdr:rowOff>171450</xdr:rowOff>
        </xdr:from>
        <xdr:to>
          <xdr:col>14</xdr:col>
          <xdr:colOff>488950</xdr:colOff>
          <xdr:row>10</xdr:row>
          <xdr:rowOff>19050</xdr:rowOff>
        </xdr:to>
        <xdr:sp macro="" textlink="">
          <xdr:nvSpPr>
            <xdr:cNvPr id="32773" name="Object 5" hidden="1">
              <a:extLst>
                <a:ext uri="{63B3BB69-23CF-44E3-9099-C40C66FF867C}">
                  <a14:compatExt spid="_x0000_s32773"/>
                </a:ext>
                <a:ext uri="{FF2B5EF4-FFF2-40B4-BE49-F238E27FC236}">
                  <a16:creationId xmlns:a16="http://schemas.microsoft.com/office/drawing/2014/main" id="{00000000-0008-0000-1300-00000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228600</xdr:colOff>
          <xdr:row>19</xdr:row>
          <xdr:rowOff>12700</xdr:rowOff>
        </xdr:from>
        <xdr:to>
          <xdr:col>13</xdr:col>
          <xdr:colOff>412750</xdr:colOff>
          <xdr:row>20</xdr:row>
          <xdr:rowOff>50800</xdr:rowOff>
        </xdr:to>
        <xdr:sp macro="" textlink="">
          <xdr:nvSpPr>
            <xdr:cNvPr id="32774" name="Object 6" hidden="1">
              <a:extLst>
                <a:ext uri="{63B3BB69-23CF-44E3-9099-C40C66FF867C}">
                  <a14:compatExt spid="_x0000_s32774"/>
                </a:ext>
                <a:ext uri="{FF2B5EF4-FFF2-40B4-BE49-F238E27FC236}">
                  <a16:creationId xmlns:a16="http://schemas.microsoft.com/office/drawing/2014/main" id="{00000000-0008-0000-1300-00000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152400</xdr:colOff>
          <xdr:row>15</xdr:row>
          <xdr:rowOff>127000</xdr:rowOff>
        </xdr:from>
        <xdr:to>
          <xdr:col>24</xdr:col>
          <xdr:colOff>527050</xdr:colOff>
          <xdr:row>17</xdr:row>
          <xdr:rowOff>127000</xdr:rowOff>
        </xdr:to>
        <xdr:sp macro="" textlink="">
          <xdr:nvSpPr>
            <xdr:cNvPr id="32775" name="Object 7" hidden="1">
              <a:extLst>
                <a:ext uri="{63B3BB69-23CF-44E3-9099-C40C66FF867C}">
                  <a14:compatExt spid="_x0000_s32775"/>
                </a:ext>
                <a:ext uri="{FF2B5EF4-FFF2-40B4-BE49-F238E27FC236}">
                  <a16:creationId xmlns:a16="http://schemas.microsoft.com/office/drawing/2014/main" id="{00000000-0008-0000-1300-00000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24</xdr:col>
      <xdr:colOff>605118</xdr:colOff>
      <xdr:row>19</xdr:row>
      <xdr:rowOff>97117</xdr:rowOff>
    </xdr:from>
    <xdr:to>
      <xdr:col>32</xdr:col>
      <xdr:colOff>307586</xdr:colOff>
      <xdr:row>34</xdr:row>
      <xdr:rowOff>32812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59764</xdr:colOff>
      <xdr:row>4</xdr:row>
      <xdr:rowOff>164353</xdr:rowOff>
    </xdr:from>
    <xdr:to>
      <xdr:col>40</xdr:col>
      <xdr:colOff>374821</xdr:colOff>
      <xdr:row>18</xdr:row>
      <xdr:rowOff>122460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29882</xdr:colOff>
      <xdr:row>19</xdr:row>
      <xdr:rowOff>134470</xdr:rowOff>
    </xdr:from>
    <xdr:to>
      <xdr:col>40</xdr:col>
      <xdr:colOff>344939</xdr:colOff>
      <xdr:row>34</xdr:row>
      <xdr:rowOff>70165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69850</xdr:colOff>
          <xdr:row>26</xdr:row>
          <xdr:rowOff>203200</xdr:rowOff>
        </xdr:from>
        <xdr:to>
          <xdr:col>24</xdr:col>
          <xdr:colOff>374650</xdr:colOff>
          <xdr:row>29</xdr:row>
          <xdr:rowOff>38100</xdr:rowOff>
        </xdr:to>
        <xdr:sp macro="" textlink="">
          <xdr:nvSpPr>
            <xdr:cNvPr id="32776" name="Object 8" hidden="1">
              <a:extLst>
                <a:ext uri="{63B3BB69-23CF-44E3-9099-C40C66FF867C}">
                  <a14:compatExt spid="_x0000_s32776"/>
                </a:ext>
                <a:ext uri="{FF2B5EF4-FFF2-40B4-BE49-F238E27FC236}">
                  <a16:creationId xmlns:a16="http://schemas.microsoft.com/office/drawing/2014/main" id="{00000000-0008-0000-1300-00000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69850</xdr:colOff>
          <xdr:row>29</xdr:row>
          <xdr:rowOff>127000</xdr:rowOff>
        </xdr:from>
        <xdr:to>
          <xdr:col>24</xdr:col>
          <xdr:colOff>450850</xdr:colOff>
          <xdr:row>31</xdr:row>
          <xdr:rowOff>184150</xdr:rowOff>
        </xdr:to>
        <xdr:sp macro="" textlink="">
          <xdr:nvSpPr>
            <xdr:cNvPr id="32777" name="Object 9" hidden="1">
              <a:extLst>
                <a:ext uri="{63B3BB69-23CF-44E3-9099-C40C66FF867C}">
                  <a14:compatExt spid="_x0000_s32777"/>
                </a:ext>
                <a:ext uri="{FF2B5EF4-FFF2-40B4-BE49-F238E27FC236}">
                  <a16:creationId xmlns:a16="http://schemas.microsoft.com/office/drawing/2014/main" id="{00000000-0008-0000-1300-00000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19050</xdr:colOff>
          <xdr:row>33</xdr:row>
          <xdr:rowOff>38100</xdr:rowOff>
        </xdr:from>
        <xdr:to>
          <xdr:col>23</xdr:col>
          <xdr:colOff>107950</xdr:colOff>
          <xdr:row>35</xdr:row>
          <xdr:rowOff>127000</xdr:rowOff>
        </xdr:to>
        <xdr:sp macro="" textlink="">
          <xdr:nvSpPr>
            <xdr:cNvPr id="32778" name="Object 10" hidden="1">
              <a:extLst>
                <a:ext uri="{63B3BB69-23CF-44E3-9099-C40C66FF867C}">
                  <a14:compatExt spid="_x0000_s32778"/>
                </a:ext>
                <a:ext uri="{FF2B5EF4-FFF2-40B4-BE49-F238E27FC236}">
                  <a16:creationId xmlns:a16="http://schemas.microsoft.com/office/drawing/2014/main" id="{00000000-0008-0000-1300-00000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127000</xdr:colOff>
          <xdr:row>8</xdr:row>
          <xdr:rowOff>152400</xdr:rowOff>
        </xdr:from>
        <xdr:to>
          <xdr:col>15</xdr:col>
          <xdr:colOff>546100</xdr:colOff>
          <xdr:row>10</xdr:row>
          <xdr:rowOff>12700</xdr:rowOff>
        </xdr:to>
        <xdr:sp macro="" textlink="">
          <xdr:nvSpPr>
            <xdr:cNvPr id="32779" name="Object 11" hidden="1">
              <a:extLst>
                <a:ext uri="{63B3BB69-23CF-44E3-9099-C40C66FF867C}">
                  <a14:compatExt spid="_x0000_s32779"/>
                </a:ext>
                <a:ext uri="{FF2B5EF4-FFF2-40B4-BE49-F238E27FC236}">
                  <a16:creationId xmlns:a16="http://schemas.microsoft.com/office/drawing/2014/main" id="{00000000-0008-0000-1300-00000B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57150</xdr:colOff>
          <xdr:row>10</xdr:row>
          <xdr:rowOff>400050</xdr:rowOff>
        </xdr:from>
        <xdr:to>
          <xdr:col>24</xdr:col>
          <xdr:colOff>127000</xdr:colOff>
          <xdr:row>11</xdr:row>
          <xdr:rowOff>419100</xdr:rowOff>
        </xdr:to>
        <xdr:sp macro="" textlink="">
          <xdr:nvSpPr>
            <xdr:cNvPr id="32780" name="Object 12" hidden="1">
              <a:extLst>
                <a:ext uri="{63B3BB69-23CF-44E3-9099-C40C66FF867C}">
                  <a14:compatExt spid="_x0000_s32780"/>
                </a:ext>
                <a:ext uri="{FF2B5EF4-FFF2-40B4-BE49-F238E27FC236}">
                  <a16:creationId xmlns:a16="http://schemas.microsoft.com/office/drawing/2014/main" id="{00000000-0008-0000-1300-00000C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0</xdr:colOff>
          <xdr:row>38</xdr:row>
          <xdr:rowOff>0</xdr:rowOff>
        </xdr:from>
        <xdr:to>
          <xdr:col>22</xdr:col>
          <xdr:colOff>127000</xdr:colOff>
          <xdr:row>38</xdr:row>
          <xdr:rowOff>190500</xdr:rowOff>
        </xdr:to>
        <xdr:sp macro="" textlink="">
          <xdr:nvSpPr>
            <xdr:cNvPr id="32781" name="Object 13" hidden="1">
              <a:extLst>
                <a:ext uri="{63B3BB69-23CF-44E3-9099-C40C66FF867C}">
                  <a14:compatExt spid="_x0000_s32781"/>
                </a:ext>
                <a:ext uri="{FF2B5EF4-FFF2-40B4-BE49-F238E27FC236}">
                  <a16:creationId xmlns:a16="http://schemas.microsoft.com/office/drawing/2014/main" id="{00000000-0008-0000-1300-00000D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567047</xdr:colOff>
      <xdr:row>5</xdr:row>
      <xdr:rowOff>4855</xdr:rowOff>
    </xdr:from>
    <xdr:to>
      <xdr:col>32</xdr:col>
      <xdr:colOff>269515</xdr:colOff>
      <xdr:row>18</xdr:row>
      <xdr:rowOff>149727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361950</xdr:colOff>
          <xdr:row>8</xdr:row>
          <xdr:rowOff>171450</xdr:rowOff>
        </xdr:from>
        <xdr:to>
          <xdr:col>19</xdr:col>
          <xdr:colOff>488950</xdr:colOff>
          <xdr:row>10</xdr:row>
          <xdr:rowOff>0</xdr:rowOff>
        </xdr:to>
        <xdr:sp macro="" textlink="">
          <xdr:nvSpPr>
            <xdr:cNvPr id="33793" name="Object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14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317500</xdr:colOff>
          <xdr:row>8</xdr:row>
          <xdr:rowOff>190500</xdr:rowOff>
        </xdr:from>
        <xdr:to>
          <xdr:col>12</xdr:col>
          <xdr:colOff>469900</xdr:colOff>
          <xdr:row>10</xdr:row>
          <xdr:rowOff>19050</xdr:rowOff>
        </xdr:to>
        <xdr:sp macro="" textlink="">
          <xdr:nvSpPr>
            <xdr:cNvPr id="33794" name="Object 2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14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165100</xdr:colOff>
          <xdr:row>17</xdr:row>
          <xdr:rowOff>171450</xdr:rowOff>
        </xdr:from>
        <xdr:to>
          <xdr:col>13</xdr:col>
          <xdr:colOff>546100</xdr:colOff>
          <xdr:row>19</xdr:row>
          <xdr:rowOff>69850</xdr:rowOff>
        </xdr:to>
        <xdr:sp macro="" textlink="">
          <xdr:nvSpPr>
            <xdr:cNvPr id="33795" name="Object 3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14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114300</xdr:colOff>
          <xdr:row>7</xdr:row>
          <xdr:rowOff>146050</xdr:rowOff>
        </xdr:from>
        <xdr:to>
          <xdr:col>22</xdr:col>
          <xdr:colOff>546100</xdr:colOff>
          <xdr:row>10</xdr:row>
          <xdr:rowOff>107950</xdr:rowOff>
        </xdr:to>
        <xdr:sp macro="" textlink="">
          <xdr:nvSpPr>
            <xdr:cNvPr id="33796" name="Object 4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14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146050</xdr:colOff>
          <xdr:row>8</xdr:row>
          <xdr:rowOff>171450</xdr:rowOff>
        </xdr:from>
        <xdr:to>
          <xdr:col>14</xdr:col>
          <xdr:colOff>488950</xdr:colOff>
          <xdr:row>10</xdr:row>
          <xdr:rowOff>19050</xdr:rowOff>
        </xdr:to>
        <xdr:sp macro="" textlink="">
          <xdr:nvSpPr>
            <xdr:cNvPr id="33797" name="Object 5" hidden="1">
              <a:extLst>
                <a:ext uri="{63B3BB69-23CF-44E3-9099-C40C66FF867C}">
                  <a14:compatExt spid="_x0000_s33797"/>
                </a:ext>
                <a:ext uri="{FF2B5EF4-FFF2-40B4-BE49-F238E27FC236}">
                  <a16:creationId xmlns:a16="http://schemas.microsoft.com/office/drawing/2014/main" id="{00000000-0008-0000-1400-00000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228600</xdr:colOff>
          <xdr:row>20</xdr:row>
          <xdr:rowOff>12700</xdr:rowOff>
        </xdr:from>
        <xdr:to>
          <xdr:col>13</xdr:col>
          <xdr:colOff>412750</xdr:colOff>
          <xdr:row>21</xdr:row>
          <xdr:rowOff>50800</xdr:rowOff>
        </xdr:to>
        <xdr:sp macro="" textlink="">
          <xdr:nvSpPr>
            <xdr:cNvPr id="33798" name="Object 6" hidden="1">
              <a:extLst>
                <a:ext uri="{63B3BB69-23CF-44E3-9099-C40C66FF867C}">
                  <a14:compatExt spid="_x0000_s33798"/>
                </a:ext>
                <a:ext uri="{FF2B5EF4-FFF2-40B4-BE49-F238E27FC236}">
                  <a16:creationId xmlns:a16="http://schemas.microsoft.com/office/drawing/2014/main" id="{00000000-0008-0000-1400-00000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152400</xdr:colOff>
          <xdr:row>15</xdr:row>
          <xdr:rowOff>127000</xdr:rowOff>
        </xdr:from>
        <xdr:to>
          <xdr:col>24</xdr:col>
          <xdr:colOff>527050</xdr:colOff>
          <xdr:row>17</xdr:row>
          <xdr:rowOff>127000</xdr:rowOff>
        </xdr:to>
        <xdr:sp macro="" textlink="">
          <xdr:nvSpPr>
            <xdr:cNvPr id="33799" name="Object 7" hidden="1">
              <a:extLst>
                <a:ext uri="{63B3BB69-23CF-44E3-9099-C40C66FF867C}">
                  <a14:compatExt spid="_x0000_s33799"/>
                </a:ext>
                <a:ext uri="{FF2B5EF4-FFF2-40B4-BE49-F238E27FC236}">
                  <a16:creationId xmlns:a16="http://schemas.microsoft.com/office/drawing/2014/main" id="{00000000-0008-0000-1400-000007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24</xdr:col>
      <xdr:colOff>605118</xdr:colOff>
      <xdr:row>19</xdr:row>
      <xdr:rowOff>97117</xdr:rowOff>
    </xdr:from>
    <xdr:to>
      <xdr:col>32</xdr:col>
      <xdr:colOff>307586</xdr:colOff>
      <xdr:row>34</xdr:row>
      <xdr:rowOff>32812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59764</xdr:colOff>
      <xdr:row>4</xdr:row>
      <xdr:rowOff>164353</xdr:rowOff>
    </xdr:from>
    <xdr:to>
      <xdr:col>40</xdr:col>
      <xdr:colOff>374821</xdr:colOff>
      <xdr:row>18</xdr:row>
      <xdr:rowOff>122460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29882</xdr:colOff>
      <xdr:row>19</xdr:row>
      <xdr:rowOff>134470</xdr:rowOff>
    </xdr:from>
    <xdr:to>
      <xdr:col>40</xdr:col>
      <xdr:colOff>344939</xdr:colOff>
      <xdr:row>34</xdr:row>
      <xdr:rowOff>70165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69850</xdr:colOff>
          <xdr:row>26</xdr:row>
          <xdr:rowOff>203200</xdr:rowOff>
        </xdr:from>
        <xdr:to>
          <xdr:col>24</xdr:col>
          <xdr:colOff>374650</xdr:colOff>
          <xdr:row>29</xdr:row>
          <xdr:rowOff>38100</xdr:rowOff>
        </xdr:to>
        <xdr:sp macro="" textlink="">
          <xdr:nvSpPr>
            <xdr:cNvPr id="33800" name="Object 8" hidden="1">
              <a:extLst>
                <a:ext uri="{63B3BB69-23CF-44E3-9099-C40C66FF867C}">
                  <a14:compatExt spid="_x0000_s33800"/>
                </a:ext>
                <a:ext uri="{FF2B5EF4-FFF2-40B4-BE49-F238E27FC236}">
                  <a16:creationId xmlns:a16="http://schemas.microsoft.com/office/drawing/2014/main" id="{00000000-0008-0000-1400-000008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69850</xdr:colOff>
          <xdr:row>29</xdr:row>
          <xdr:rowOff>127000</xdr:rowOff>
        </xdr:from>
        <xdr:to>
          <xdr:col>24</xdr:col>
          <xdr:colOff>450850</xdr:colOff>
          <xdr:row>31</xdr:row>
          <xdr:rowOff>184150</xdr:rowOff>
        </xdr:to>
        <xdr:sp macro="" textlink="">
          <xdr:nvSpPr>
            <xdr:cNvPr id="33801" name="Object 9" hidden="1">
              <a:extLst>
                <a:ext uri="{63B3BB69-23CF-44E3-9099-C40C66FF867C}">
                  <a14:compatExt spid="_x0000_s33801"/>
                </a:ext>
                <a:ext uri="{FF2B5EF4-FFF2-40B4-BE49-F238E27FC236}">
                  <a16:creationId xmlns:a16="http://schemas.microsoft.com/office/drawing/2014/main" id="{00000000-0008-0000-1400-000009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19050</xdr:colOff>
          <xdr:row>33</xdr:row>
          <xdr:rowOff>38100</xdr:rowOff>
        </xdr:from>
        <xdr:to>
          <xdr:col>23</xdr:col>
          <xdr:colOff>107950</xdr:colOff>
          <xdr:row>35</xdr:row>
          <xdr:rowOff>127000</xdr:rowOff>
        </xdr:to>
        <xdr:sp macro="" textlink="">
          <xdr:nvSpPr>
            <xdr:cNvPr id="33802" name="Object 10" hidden="1">
              <a:extLst>
                <a:ext uri="{63B3BB69-23CF-44E3-9099-C40C66FF867C}">
                  <a14:compatExt spid="_x0000_s33802"/>
                </a:ext>
                <a:ext uri="{FF2B5EF4-FFF2-40B4-BE49-F238E27FC236}">
                  <a16:creationId xmlns:a16="http://schemas.microsoft.com/office/drawing/2014/main" id="{00000000-0008-0000-1400-00000A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127000</xdr:colOff>
          <xdr:row>8</xdr:row>
          <xdr:rowOff>152400</xdr:rowOff>
        </xdr:from>
        <xdr:to>
          <xdr:col>15</xdr:col>
          <xdr:colOff>546100</xdr:colOff>
          <xdr:row>10</xdr:row>
          <xdr:rowOff>12700</xdr:rowOff>
        </xdr:to>
        <xdr:sp macro="" textlink="">
          <xdr:nvSpPr>
            <xdr:cNvPr id="33803" name="Object 11" hidden="1">
              <a:extLst>
                <a:ext uri="{63B3BB69-23CF-44E3-9099-C40C66FF867C}">
                  <a14:compatExt spid="_x0000_s33803"/>
                </a:ext>
                <a:ext uri="{FF2B5EF4-FFF2-40B4-BE49-F238E27FC236}">
                  <a16:creationId xmlns:a16="http://schemas.microsoft.com/office/drawing/2014/main" id="{00000000-0008-0000-1400-00000B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57150</xdr:colOff>
          <xdr:row>10</xdr:row>
          <xdr:rowOff>400050</xdr:rowOff>
        </xdr:from>
        <xdr:to>
          <xdr:col>24</xdr:col>
          <xdr:colOff>127000</xdr:colOff>
          <xdr:row>11</xdr:row>
          <xdr:rowOff>419100</xdr:rowOff>
        </xdr:to>
        <xdr:sp macro="" textlink="">
          <xdr:nvSpPr>
            <xdr:cNvPr id="33804" name="Object 12" hidden="1">
              <a:extLst>
                <a:ext uri="{63B3BB69-23CF-44E3-9099-C40C66FF867C}">
                  <a14:compatExt spid="_x0000_s33804"/>
                </a:ext>
                <a:ext uri="{FF2B5EF4-FFF2-40B4-BE49-F238E27FC236}">
                  <a16:creationId xmlns:a16="http://schemas.microsoft.com/office/drawing/2014/main" id="{00000000-0008-0000-1400-00000C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0</xdr:colOff>
          <xdr:row>38</xdr:row>
          <xdr:rowOff>0</xdr:rowOff>
        </xdr:from>
        <xdr:to>
          <xdr:col>22</xdr:col>
          <xdr:colOff>127000</xdr:colOff>
          <xdr:row>38</xdr:row>
          <xdr:rowOff>190500</xdr:rowOff>
        </xdr:to>
        <xdr:sp macro="" textlink="">
          <xdr:nvSpPr>
            <xdr:cNvPr id="33805" name="Object 13" hidden="1">
              <a:extLst>
                <a:ext uri="{63B3BB69-23CF-44E3-9099-C40C66FF867C}">
                  <a14:compatExt spid="_x0000_s33805"/>
                </a:ext>
                <a:ext uri="{FF2B5EF4-FFF2-40B4-BE49-F238E27FC236}">
                  <a16:creationId xmlns:a16="http://schemas.microsoft.com/office/drawing/2014/main" id="{00000000-0008-0000-1400-00000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304800</xdr:colOff>
          <xdr:row>9</xdr:row>
          <xdr:rowOff>0</xdr:rowOff>
        </xdr:from>
        <xdr:to>
          <xdr:col>24</xdr:col>
          <xdr:colOff>431800</xdr:colOff>
          <xdr:row>9</xdr:row>
          <xdr:rowOff>190500</xdr:rowOff>
        </xdr:to>
        <xdr:sp macro="" textlink="">
          <xdr:nvSpPr>
            <xdr:cNvPr id="34819" name="Object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15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47627</xdr:colOff>
      <xdr:row>0</xdr:row>
      <xdr:rowOff>101372</xdr:rowOff>
    </xdr:from>
    <xdr:to>
      <xdr:col>21</xdr:col>
      <xdr:colOff>333377</xdr:colOff>
      <xdr:row>14</xdr:row>
      <xdr:rowOff>116340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340178</xdr:colOff>
      <xdr:row>0</xdr:row>
      <xdr:rowOff>88445</xdr:rowOff>
    </xdr:from>
    <xdr:to>
      <xdr:col>29</xdr:col>
      <xdr:colOff>13606</xdr:colOff>
      <xdr:row>14</xdr:row>
      <xdr:rowOff>103413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61232</xdr:colOff>
      <xdr:row>14</xdr:row>
      <xdr:rowOff>108857</xdr:rowOff>
    </xdr:from>
    <xdr:to>
      <xdr:col>21</xdr:col>
      <xdr:colOff>346982</xdr:colOff>
      <xdr:row>28</xdr:row>
      <xdr:rowOff>185057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367393</xdr:colOff>
      <xdr:row>14</xdr:row>
      <xdr:rowOff>176893</xdr:rowOff>
    </xdr:from>
    <xdr:to>
      <xdr:col>29</xdr:col>
      <xdr:colOff>40821</xdr:colOff>
      <xdr:row>29</xdr:row>
      <xdr:rowOff>62593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8316</xdr:colOff>
      <xdr:row>0</xdr:row>
      <xdr:rowOff>159582</xdr:rowOff>
    </xdr:from>
    <xdr:to>
      <xdr:col>34</xdr:col>
      <xdr:colOff>226030</xdr:colOff>
      <xdr:row>18</xdr:row>
      <xdr:rowOff>30995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361950</xdr:colOff>
          <xdr:row>4</xdr:row>
          <xdr:rowOff>171450</xdr:rowOff>
        </xdr:from>
        <xdr:to>
          <xdr:col>12</xdr:col>
          <xdr:colOff>488950</xdr:colOff>
          <xdr:row>6</xdr:row>
          <xdr:rowOff>0</xdr:rowOff>
        </xdr:to>
        <xdr:sp macro="" textlink="">
          <xdr:nvSpPr>
            <xdr:cNvPr id="43009" name="Object 1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00000000-0008-0000-1600-00000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47627</xdr:colOff>
      <xdr:row>0</xdr:row>
      <xdr:rowOff>101372</xdr:rowOff>
    </xdr:from>
    <xdr:to>
      <xdr:col>21</xdr:col>
      <xdr:colOff>333377</xdr:colOff>
      <xdr:row>12</xdr:row>
      <xdr:rowOff>116340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61232</xdr:colOff>
      <xdr:row>0</xdr:row>
      <xdr:rowOff>53748</xdr:rowOff>
    </xdr:from>
    <xdr:to>
      <xdr:col>34</xdr:col>
      <xdr:colOff>278946</xdr:colOff>
      <xdr:row>15</xdr:row>
      <xdr:rowOff>115661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361950</xdr:colOff>
          <xdr:row>4</xdr:row>
          <xdr:rowOff>171450</xdr:rowOff>
        </xdr:from>
        <xdr:to>
          <xdr:col>12</xdr:col>
          <xdr:colOff>488950</xdr:colOff>
          <xdr:row>6</xdr:row>
          <xdr:rowOff>0</xdr:rowOff>
        </xdr:to>
        <xdr:sp macro="" textlink="">
          <xdr:nvSpPr>
            <xdr:cNvPr id="45057" name="Object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17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21</xdr:col>
      <xdr:colOff>322385</xdr:colOff>
      <xdr:row>0</xdr:row>
      <xdr:rowOff>95250</xdr:rowOff>
    </xdr:from>
    <xdr:to>
      <xdr:col>29</xdr:col>
      <xdr:colOff>0</xdr:colOff>
      <xdr:row>12</xdr:row>
      <xdr:rowOff>110218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156481</xdr:colOff>
      <xdr:row>2</xdr:row>
      <xdr:rowOff>155802</xdr:rowOff>
    </xdr:from>
    <xdr:to>
      <xdr:col>10</xdr:col>
      <xdr:colOff>442231</xdr:colOff>
      <xdr:row>17</xdr:row>
      <xdr:rowOff>41502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108857</xdr:colOff>
      <xdr:row>3</xdr:row>
      <xdr:rowOff>12926</xdr:rowOff>
    </xdr:from>
    <xdr:to>
      <xdr:col>17</xdr:col>
      <xdr:colOff>394607</xdr:colOff>
      <xdr:row>17</xdr:row>
      <xdr:rowOff>89126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gelina%20Santos\Documents\Estat%20EI%20EA\Cap&#237;tulo%203%20-%20Aulas%202018-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gelina%20Santos\Documents\Estat%20EI%20EA\Cap&#237;tulo%203%20-%20Aulas%20-%202020-21%20Kalin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gelina%20Santos\Documents\Estat%20EI%20EA\Cap&#237;tulo%203%20-%20Aulas%20-%202021-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gelina%20Santos\Documents\Estat%20EI%20EA\Cap&#237;tulo%203%20-%20Aulas%20-%202020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 a)"/>
      <sheetName val="2 b)"/>
      <sheetName val="Moda - Exemplos"/>
      <sheetName val="Assimetria e Curtose"/>
      <sheetName val="3"/>
      <sheetName val="4 a)"/>
      <sheetName val="4 b)"/>
      <sheetName val="7 a)"/>
      <sheetName val="7 b)"/>
      <sheetName val="Modas e medianas - exemplos"/>
      <sheetName val="9"/>
      <sheetName val="10 a)"/>
      <sheetName val="10 c)"/>
      <sheetName val="Ex Ordinais"/>
      <sheetName val="Ex Nominais"/>
      <sheetName val="11 QA"/>
      <sheetName val="11 QB"/>
      <sheetName val="3D Não"/>
    </sheetNames>
    <sheetDataSet>
      <sheetData sheetId="0"/>
      <sheetData sheetId="1">
        <row r="6">
          <cell r="M6">
            <v>0</v>
          </cell>
          <cell r="N6">
            <v>1</v>
          </cell>
        </row>
        <row r="7">
          <cell r="M7">
            <v>1.5</v>
          </cell>
          <cell r="N7">
            <v>1</v>
          </cell>
        </row>
        <row r="8">
          <cell r="M8">
            <v>2</v>
          </cell>
          <cell r="N8">
            <v>1</v>
          </cell>
        </row>
        <row r="9">
          <cell r="M9">
            <v>3</v>
          </cell>
          <cell r="N9">
            <v>1</v>
          </cell>
        </row>
        <row r="10">
          <cell r="M10">
            <v>8</v>
          </cell>
          <cell r="N10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 a)"/>
      <sheetName val="2 b)"/>
      <sheetName val="Moda - exemplos"/>
      <sheetName val="Assimetria - exemplos"/>
      <sheetName val="Curtose - exemplos"/>
      <sheetName val="4 a)"/>
      <sheetName val="4 b)"/>
      <sheetName val="Ex Disc Ag"/>
      <sheetName val="8 a)"/>
      <sheetName val="8 b)"/>
      <sheetName val="9"/>
      <sheetName val="10"/>
      <sheetName val="11 a)"/>
      <sheetName val="12 a)"/>
      <sheetName val="12 a) Kalin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">
          <cell r="H9">
            <v>0</v>
          </cell>
          <cell r="I9">
            <v>7</v>
          </cell>
          <cell r="J9">
            <v>0.28000000000000003</v>
          </cell>
          <cell r="K9">
            <v>7</v>
          </cell>
          <cell r="L9">
            <v>0.28000000000000003</v>
          </cell>
        </row>
        <row r="10">
          <cell r="H10">
            <v>1</v>
          </cell>
          <cell r="I10">
            <v>5</v>
          </cell>
          <cell r="J10">
            <v>0.2</v>
          </cell>
          <cell r="K10">
            <v>12</v>
          </cell>
          <cell r="L10">
            <v>0.48000000000000004</v>
          </cell>
        </row>
        <row r="11">
          <cell r="H11">
            <v>2</v>
          </cell>
          <cell r="I11">
            <v>4</v>
          </cell>
          <cell r="J11">
            <v>0.16</v>
          </cell>
          <cell r="K11">
            <v>16</v>
          </cell>
          <cell r="L11">
            <v>0.64</v>
          </cell>
        </row>
        <row r="12">
          <cell r="H12">
            <v>3</v>
          </cell>
          <cell r="I12">
            <v>2</v>
          </cell>
          <cell r="J12">
            <v>0.08</v>
          </cell>
          <cell r="K12">
            <v>18</v>
          </cell>
          <cell r="L12">
            <v>0.72</v>
          </cell>
        </row>
        <row r="13">
          <cell r="H13">
            <v>4</v>
          </cell>
          <cell r="I13">
            <v>5</v>
          </cell>
          <cell r="J13">
            <v>0.2</v>
          </cell>
          <cell r="K13">
            <v>23</v>
          </cell>
          <cell r="L13">
            <v>0.91999999999999993</v>
          </cell>
        </row>
        <row r="14">
          <cell r="H14">
            <v>5</v>
          </cell>
          <cell r="I14">
            <v>0</v>
          </cell>
          <cell r="J14">
            <v>0</v>
          </cell>
          <cell r="K14">
            <v>23</v>
          </cell>
          <cell r="L14">
            <v>0.91999999999999993</v>
          </cell>
        </row>
        <row r="15">
          <cell r="H15">
            <v>6</v>
          </cell>
          <cell r="I15">
            <v>2</v>
          </cell>
          <cell r="J15">
            <v>0.08</v>
          </cell>
          <cell r="K15">
            <v>25</v>
          </cell>
          <cell r="L15">
            <v>0.99999999999999989</v>
          </cell>
        </row>
        <row r="30">
          <cell r="Z30">
            <v>0</v>
          </cell>
          <cell r="AA30">
            <v>1</v>
          </cell>
        </row>
        <row r="31">
          <cell r="Z31">
            <v>0</v>
          </cell>
          <cell r="AA31">
            <v>1</v>
          </cell>
        </row>
        <row r="32">
          <cell r="Z32">
            <v>2</v>
          </cell>
          <cell r="AA32">
            <v>1</v>
          </cell>
        </row>
        <row r="33">
          <cell r="Z33">
            <v>4</v>
          </cell>
          <cell r="AA33">
            <v>1</v>
          </cell>
        </row>
        <row r="34">
          <cell r="Z34">
            <v>6</v>
          </cell>
          <cell r="AA34">
            <v>1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 a)"/>
      <sheetName val="2 b)"/>
      <sheetName val="Moda-Ex"/>
      <sheetName val="Assimteria Exemplos"/>
      <sheetName val="Curtose Exemplos"/>
      <sheetName val="4 a)"/>
      <sheetName val="4 b)"/>
      <sheetName val="Disc Agrup Exemp"/>
      <sheetName val="8 a)"/>
      <sheetName val="8 b)"/>
      <sheetName val="9 a)"/>
      <sheetName val="9 b)"/>
      <sheetName val="11"/>
      <sheetName val="12 a)"/>
      <sheetName val="12 b)"/>
      <sheetName val="12 c)"/>
      <sheetName val="13 a)"/>
      <sheetName val="13 b)"/>
      <sheetName val="13 c)"/>
      <sheetName val="14 A"/>
      <sheetName val="14 B"/>
      <sheetName val="15"/>
      <sheetName val="Exemplo - Não 3D"/>
      <sheetName val="Resum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0">
          <cell r="C10" t="str">
            <v>17 a 19,1</v>
          </cell>
          <cell r="I10">
            <v>3</v>
          </cell>
          <cell r="J10">
            <v>0.05</v>
          </cell>
          <cell r="K10">
            <v>3</v>
          </cell>
          <cell r="L10">
            <v>0.05</v>
          </cell>
        </row>
        <row r="11">
          <cell r="C11" t="str">
            <v>19,1 a 21,2</v>
          </cell>
          <cell r="I11">
            <v>2</v>
          </cell>
          <cell r="J11">
            <v>3.3333333333333333E-2</v>
          </cell>
          <cell r="K11">
            <v>5</v>
          </cell>
          <cell r="L11">
            <v>8.3333333333333343E-2</v>
          </cell>
        </row>
        <row r="12">
          <cell r="C12" t="str">
            <v>21,2 a 23,3</v>
          </cell>
          <cell r="I12">
            <v>7</v>
          </cell>
          <cell r="J12">
            <v>0.11666666666666667</v>
          </cell>
          <cell r="K12">
            <v>12</v>
          </cell>
          <cell r="L12">
            <v>0.2</v>
          </cell>
        </row>
        <row r="13">
          <cell r="C13" t="str">
            <v>23,3 a 25,4</v>
          </cell>
          <cell r="I13">
            <v>17</v>
          </cell>
          <cell r="J13">
            <v>0.28333333333333333</v>
          </cell>
          <cell r="K13">
            <v>29</v>
          </cell>
          <cell r="L13">
            <v>0.48333333333333334</v>
          </cell>
        </row>
        <row r="14">
          <cell r="C14" t="str">
            <v>25,4 a 27,5</v>
          </cell>
          <cell r="I14">
            <v>16</v>
          </cell>
          <cell r="J14">
            <v>0.26666666666666666</v>
          </cell>
          <cell r="K14">
            <v>45</v>
          </cell>
          <cell r="L14">
            <v>0.75</v>
          </cell>
        </row>
        <row r="15">
          <cell r="C15" t="str">
            <v>27,5 a 29,6</v>
          </cell>
          <cell r="I15">
            <v>6</v>
          </cell>
          <cell r="J15">
            <v>0.1</v>
          </cell>
          <cell r="K15">
            <v>51</v>
          </cell>
          <cell r="L15">
            <v>0.85</v>
          </cell>
        </row>
        <row r="16">
          <cell r="C16" t="str">
            <v>29,6 a 31,7</v>
          </cell>
          <cell r="I16">
            <v>6</v>
          </cell>
          <cell r="J16">
            <v>0.1</v>
          </cell>
          <cell r="K16">
            <v>57</v>
          </cell>
          <cell r="L16">
            <v>0.95</v>
          </cell>
        </row>
        <row r="17">
          <cell r="C17" t="str">
            <v>31,7 a 33,8</v>
          </cell>
          <cell r="I17">
            <v>3</v>
          </cell>
          <cell r="J17">
            <v>0.05</v>
          </cell>
          <cell r="K17">
            <v>60</v>
          </cell>
          <cell r="L17">
            <v>1</v>
          </cell>
        </row>
      </sheetData>
      <sheetData sheetId="15">
        <row r="10">
          <cell r="Y10">
            <v>17</v>
          </cell>
          <cell r="Z10">
            <v>1</v>
          </cell>
        </row>
        <row r="11">
          <cell r="Y11">
            <v>23.670588235294122</v>
          </cell>
          <cell r="Z11">
            <v>1</v>
          </cell>
        </row>
        <row r="12">
          <cell r="Y12">
            <v>25.531250000000007</v>
          </cell>
          <cell r="Z12">
            <v>1</v>
          </cell>
        </row>
        <row r="13">
          <cell r="Y13">
            <v>27.500000000000007</v>
          </cell>
          <cell r="Z13">
            <v>1</v>
          </cell>
        </row>
        <row r="14">
          <cell r="Y14">
            <v>33.800000000000011</v>
          </cell>
          <cell r="Z14">
            <v>1</v>
          </cell>
        </row>
      </sheetData>
      <sheetData sheetId="16"/>
      <sheetData sheetId="17">
        <row r="11">
          <cell r="B11" t="str">
            <v>0 a 10</v>
          </cell>
        </row>
        <row r="12">
          <cell r="B12" t="str">
            <v>10 a 20</v>
          </cell>
        </row>
        <row r="13">
          <cell r="B13" t="str">
            <v>20 a 30</v>
          </cell>
        </row>
        <row r="14">
          <cell r="B14" t="str">
            <v>30 a 40</v>
          </cell>
        </row>
        <row r="15">
          <cell r="B15" t="str">
            <v>40 a 50</v>
          </cell>
        </row>
        <row r="16">
          <cell r="B16" t="str">
            <v>50 a 60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 a)"/>
      <sheetName val="2 b)"/>
      <sheetName val="Moda - exemplos"/>
      <sheetName val="Assimetria - exemplos"/>
      <sheetName val="Curtose - exemplos"/>
      <sheetName val="4 a)"/>
      <sheetName val="4 b)"/>
      <sheetName val="Ex Disc Ag"/>
      <sheetName val="8 a)"/>
      <sheetName val="8 b)"/>
      <sheetName val="9"/>
      <sheetName val="10"/>
      <sheetName val="11 a)"/>
      <sheetName val="12 a)"/>
      <sheetName val="12 c)"/>
      <sheetName val="13 A"/>
      <sheetName val="13 B"/>
      <sheetName val="3D"/>
      <sheetName val="Resu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9">
          <cell r="H9">
            <v>0</v>
          </cell>
        </row>
      </sheetData>
      <sheetData sheetId="10">
        <row r="2">
          <cell r="U2">
            <v>0</v>
          </cell>
        </row>
      </sheetData>
      <sheetData sheetId="11" refreshError="1"/>
      <sheetData sheetId="12" refreshError="1"/>
      <sheetData sheetId="13">
        <row r="9">
          <cell r="D9" t="str">
            <v>160 a 180</v>
          </cell>
          <cell r="K9">
            <v>19</v>
          </cell>
          <cell r="L9">
            <v>0.19</v>
          </cell>
          <cell r="M9">
            <v>19</v>
          </cell>
        </row>
        <row r="10">
          <cell r="D10" t="str">
            <v>180 a 200</v>
          </cell>
          <cell r="K10">
            <v>27</v>
          </cell>
          <cell r="L10">
            <v>0.27</v>
          </cell>
          <cell r="M10">
            <v>46</v>
          </cell>
        </row>
        <row r="11">
          <cell r="D11" t="str">
            <v>200 a 220</v>
          </cell>
          <cell r="K11">
            <v>21</v>
          </cell>
          <cell r="L11">
            <v>0.21</v>
          </cell>
          <cell r="M11">
            <v>67</v>
          </cell>
        </row>
        <row r="12">
          <cell r="D12" t="str">
            <v>220 a 240</v>
          </cell>
          <cell r="K12">
            <v>18</v>
          </cell>
          <cell r="L12">
            <v>0.18</v>
          </cell>
          <cell r="M12">
            <v>85</v>
          </cell>
        </row>
        <row r="13">
          <cell r="D13" t="str">
            <v>240 a 260</v>
          </cell>
          <cell r="K13">
            <v>15</v>
          </cell>
          <cell r="L13">
            <v>0.15</v>
          </cell>
          <cell r="M13">
            <v>100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3.bin"/><Relationship Id="rId4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5" Type="http://schemas.openxmlformats.org/officeDocument/2006/relationships/oleObject" Target="../embeddings/oleObject5.bin"/><Relationship Id="rId4" Type="http://schemas.openxmlformats.org/officeDocument/2006/relationships/image" Target="../media/image3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Relationship Id="rId5" Type="http://schemas.openxmlformats.org/officeDocument/2006/relationships/oleObject" Target="../embeddings/oleObject7.bin"/><Relationship Id="rId4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0.bin"/><Relationship Id="rId3" Type="http://schemas.openxmlformats.org/officeDocument/2006/relationships/vmlDrawing" Target="../drawings/vmlDrawing5.vml"/><Relationship Id="rId7" Type="http://schemas.openxmlformats.org/officeDocument/2006/relationships/image" Target="../media/image5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9.bin"/><Relationship Id="rId11" Type="http://schemas.openxmlformats.org/officeDocument/2006/relationships/image" Target="../media/image7.emf"/><Relationship Id="rId5" Type="http://schemas.openxmlformats.org/officeDocument/2006/relationships/image" Target="../media/image4.wmf"/><Relationship Id="rId10" Type="http://schemas.openxmlformats.org/officeDocument/2006/relationships/oleObject" Target="../embeddings/oleObject11.bin"/><Relationship Id="rId4" Type="http://schemas.openxmlformats.org/officeDocument/2006/relationships/oleObject" Target="../embeddings/oleObject8.bin"/><Relationship Id="rId9" Type="http://schemas.openxmlformats.org/officeDocument/2006/relationships/image" Target="../media/image6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wmf"/><Relationship Id="rId3" Type="http://schemas.openxmlformats.org/officeDocument/2006/relationships/oleObject" Target="../embeddings/oleObject12.bin"/><Relationship Id="rId7" Type="http://schemas.openxmlformats.org/officeDocument/2006/relationships/oleObject" Target="../embeddings/oleObject14.bin"/><Relationship Id="rId12" Type="http://schemas.openxmlformats.org/officeDocument/2006/relationships/image" Target="../media/image12.emf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Relationship Id="rId6" Type="http://schemas.openxmlformats.org/officeDocument/2006/relationships/image" Target="../media/image10.wmf"/><Relationship Id="rId11" Type="http://schemas.openxmlformats.org/officeDocument/2006/relationships/oleObject" Target="../embeddings/oleObject16.bin"/><Relationship Id="rId5" Type="http://schemas.openxmlformats.org/officeDocument/2006/relationships/oleObject" Target="../embeddings/oleObject13.bin"/><Relationship Id="rId10" Type="http://schemas.openxmlformats.org/officeDocument/2006/relationships/image" Target="../media/image11.emf"/><Relationship Id="rId4" Type="http://schemas.openxmlformats.org/officeDocument/2006/relationships/image" Target="../media/image9.emf"/><Relationship Id="rId9" Type="http://schemas.openxmlformats.org/officeDocument/2006/relationships/oleObject" Target="../embeddings/oleObject1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9.bin"/><Relationship Id="rId13" Type="http://schemas.openxmlformats.org/officeDocument/2006/relationships/oleObject" Target="../embeddings/oleObject22.bin"/><Relationship Id="rId18" Type="http://schemas.openxmlformats.org/officeDocument/2006/relationships/image" Target="../media/image19.emf"/><Relationship Id="rId26" Type="http://schemas.openxmlformats.org/officeDocument/2006/relationships/oleObject" Target="../embeddings/oleObject29.bin"/><Relationship Id="rId3" Type="http://schemas.openxmlformats.org/officeDocument/2006/relationships/vmlDrawing" Target="../drawings/vmlDrawing7.vml"/><Relationship Id="rId21" Type="http://schemas.openxmlformats.org/officeDocument/2006/relationships/oleObject" Target="../embeddings/oleObject26.bin"/><Relationship Id="rId7" Type="http://schemas.openxmlformats.org/officeDocument/2006/relationships/image" Target="../media/image14.emf"/><Relationship Id="rId12" Type="http://schemas.openxmlformats.org/officeDocument/2006/relationships/oleObject" Target="../embeddings/oleObject21.bin"/><Relationship Id="rId17" Type="http://schemas.openxmlformats.org/officeDocument/2006/relationships/oleObject" Target="../embeddings/oleObject24.bin"/><Relationship Id="rId25" Type="http://schemas.openxmlformats.org/officeDocument/2006/relationships/oleObject" Target="../embeddings/oleObject28.bin"/><Relationship Id="rId2" Type="http://schemas.openxmlformats.org/officeDocument/2006/relationships/drawing" Target="../drawings/drawing14.xml"/><Relationship Id="rId16" Type="http://schemas.openxmlformats.org/officeDocument/2006/relationships/image" Target="../media/image18.emf"/><Relationship Id="rId20" Type="http://schemas.openxmlformats.org/officeDocument/2006/relationships/image" Target="../media/image20.wmf"/><Relationship Id="rId29" Type="http://schemas.openxmlformats.org/officeDocument/2006/relationships/image" Target="../media/image24.wmf"/><Relationship Id="rId1" Type="http://schemas.openxmlformats.org/officeDocument/2006/relationships/printerSettings" Target="../printerSettings/printerSettings10.bin"/><Relationship Id="rId6" Type="http://schemas.openxmlformats.org/officeDocument/2006/relationships/oleObject" Target="../embeddings/oleObject18.bin"/><Relationship Id="rId11" Type="http://schemas.openxmlformats.org/officeDocument/2006/relationships/image" Target="../media/image16.emf"/><Relationship Id="rId24" Type="http://schemas.openxmlformats.org/officeDocument/2006/relationships/image" Target="../media/image22.wmf"/><Relationship Id="rId5" Type="http://schemas.openxmlformats.org/officeDocument/2006/relationships/image" Target="../media/image10.wmf"/><Relationship Id="rId15" Type="http://schemas.openxmlformats.org/officeDocument/2006/relationships/oleObject" Target="../embeddings/oleObject23.bin"/><Relationship Id="rId23" Type="http://schemas.openxmlformats.org/officeDocument/2006/relationships/oleObject" Target="../embeddings/oleObject27.bin"/><Relationship Id="rId28" Type="http://schemas.openxmlformats.org/officeDocument/2006/relationships/oleObject" Target="../embeddings/oleObject30.bin"/><Relationship Id="rId10" Type="http://schemas.openxmlformats.org/officeDocument/2006/relationships/oleObject" Target="../embeddings/oleObject20.bin"/><Relationship Id="rId19" Type="http://schemas.openxmlformats.org/officeDocument/2006/relationships/oleObject" Target="../embeddings/oleObject25.bin"/><Relationship Id="rId31" Type="http://schemas.openxmlformats.org/officeDocument/2006/relationships/image" Target="../media/image25.emf"/><Relationship Id="rId4" Type="http://schemas.openxmlformats.org/officeDocument/2006/relationships/oleObject" Target="../embeddings/oleObject17.bin"/><Relationship Id="rId9" Type="http://schemas.openxmlformats.org/officeDocument/2006/relationships/image" Target="../media/image15.emf"/><Relationship Id="rId14" Type="http://schemas.openxmlformats.org/officeDocument/2006/relationships/image" Target="../media/image17.emf"/><Relationship Id="rId22" Type="http://schemas.openxmlformats.org/officeDocument/2006/relationships/image" Target="../media/image21.emf"/><Relationship Id="rId27" Type="http://schemas.openxmlformats.org/officeDocument/2006/relationships/image" Target="../media/image23.wmf"/><Relationship Id="rId30" Type="http://schemas.openxmlformats.org/officeDocument/2006/relationships/oleObject" Target="../embeddings/oleObject31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oleObject" Target="../embeddings/oleObject37.bin"/><Relationship Id="rId18" Type="http://schemas.openxmlformats.org/officeDocument/2006/relationships/image" Target="../media/image32.emf"/><Relationship Id="rId26" Type="http://schemas.openxmlformats.org/officeDocument/2006/relationships/image" Target="../media/image20.wmf"/><Relationship Id="rId3" Type="http://schemas.openxmlformats.org/officeDocument/2006/relationships/oleObject" Target="../embeddings/oleObject32.bin"/><Relationship Id="rId21" Type="http://schemas.openxmlformats.org/officeDocument/2006/relationships/oleObject" Target="../embeddings/oleObject41.bin"/><Relationship Id="rId7" Type="http://schemas.openxmlformats.org/officeDocument/2006/relationships/oleObject" Target="../embeddings/oleObject34.bin"/><Relationship Id="rId12" Type="http://schemas.openxmlformats.org/officeDocument/2006/relationships/image" Target="../media/image29.emf"/><Relationship Id="rId17" Type="http://schemas.openxmlformats.org/officeDocument/2006/relationships/oleObject" Target="../embeddings/oleObject39.bin"/><Relationship Id="rId25" Type="http://schemas.openxmlformats.org/officeDocument/2006/relationships/oleObject" Target="../embeddings/oleObject43.bin"/><Relationship Id="rId2" Type="http://schemas.openxmlformats.org/officeDocument/2006/relationships/vmlDrawing" Target="../drawings/vmlDrawing8.vml"/><Relationship Id="rId16" Type="http://schemas.openxmlformats.org/officeDocument/2006/relationships/image" Target="../media/image31.emf"/><Relationship Id="rId20" Type="http://schemas.openxmlformats.org/officeDocument/2006/relationships/image" Target="../media/image33.emf"/><Relationship Id="rId1" Type="http://schemas.openxmlformats.org/officeDocument/2006/relationships/drawing" Target="../drawings/drawing16.xml"/><Relationship Id="rId6" Type="http://schemas.openxmlformats.org/officeDocument/2006/relationships/image" Target="../media/image26.emf"/><Relationship Id="rId11" Type="http://schemas.openxmlformats.org/officeDocument/2006/relationships/oleObject" Target="../embeddings/oleObject36.bin"/><Relationship Id="rId24" Type="http://schemas.openxmlformats.org/officeDocument/2006/relationships/image" Target="../media/image34.emf"/><Relationship Id="rId5" Type="http://schemas.openxmlformats.org/officeDocument/2006/relationships/oleObject" Target="../embeddings/oleObject33.bin"/><Relationship Id="rId15" Type="http://schemas.openxmlformats.org/officeDocument/2006/relationships/oleObject" Target="../embeddings/oleObject38.bin"/><Relationship Id="rId23" Type="http://schemas.openxmlformats.org/officeDocument/2006/relationships/oleObject" Target="../embeddings/oleObject42.bin"/><Relationship Id="rId28" Type="http://schemas.openxmlformats.org/officeDocument/2006/relationships/image" Target="../media/image24.wmf"/><Relationship Id="rId10" Type="http://schemas.openxmlformats.org/officeDocument/2006/relationships/image" Target="../media/image28.emf"/><Relationship Id="rId19" Type="http://schemas.openxmlformats.org/officeDocument/2006/relationships/oleObject" Target="../embeddings/oleObject40.bin"/><Relationship Id="rId4" Type="http://schemas.openxmlformats.org/officeDocument/2006/relationships/image" Target="../media/image10.wmf"/><Relationship Id="rId9" Type="http://schemas.openxmlformats.org/officeDocument/2006/relationships/oleObject" Target="../embeddings/oleObject35.bin"/><Relationship Id="rId14" Type="http://schemas.openxmlformats.org/officeDocument/2006/relationships/image" Target="../media/image30.emf"/><Relationship Id="rId22" Type="http://schemas.openxmlformats.org/officeDocument/2006/relationships/image" Target="../media/image22.wmf"/><Relationship Id="rId27" Type="http://schemas.openxmlformats.org/officeDocument/2006/relationships/oleObject" Target="../embeddings/oleObject44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oleObject" Target="../embeddings/oleObject50.bin"/><Relationship Id="rId18" Type="http://schemas.openxmlformats.org/officeDocument/2006/relationships/image" Target="../media/image32.emf"/><Relationship Id="rId26" Type="http://schemas.openxmlformats.org/officeDocument/2006/relationships/image" Target="../media/image20.wmf"/><Relationship Id="rId3" Type="http://schemas.openxmlformats.org/officeDocument/2006/relationships/oleObject" Target="../embeddings/oleObject45.bin"/><Relationship Id="rId21" Type="http://schemas.openxmlformats.org/officeDocument/2006/relationships/oleObject" Target="../embeddings/oleObject54.bin"/><Relationship Id="rId7" Type="http://schemas.openxmlformats.org/officeDocument/2006/relationships/oleObject" Target="../embeddings/oleObject47.bin"/><Relationship Id="rId12" Type="http://schemas.openxmlformats.org/officeDocument/2006/relationships/image" Target="../media/image29.emf"/><Relationship Id="rId17" Type="http://schemas.openxmlformats.org/officeDocument/2006/relationships/oleObject" Target="../embeddings/oleObject52.bin"/><Relationship Id="rId25" Type="http://schemas.openxmlformats.org/officeDocument/2006/relationships/oleObject" Target="../embeddings/oleObject56.bin"/><Relationship Id="rId2" Type="http://schemas.openxmlformats.org/officeDocument/2006/relationships/vmlDrawing" Target="../drawings/vmlDrawing9.vml"/><Relationship Id="rId16" Type="http://schemas.openxmlformats.org/officeDocument/2006/relationships/image" Target="../media/image31.emf"/><Relationship Id="rId20" Type="http://schemas.openxmlformats.org/officeDocument/2006/relationships/image" Target="../media/image33.emf"/><Relationship Id="rId1" Type="http://schemas.openxmlformats.org/officeDocument/2006/relationships/drawing" Target="../drawings/drawing17.xml"/><Relationship Id="rId6" Type="http://schemas.openxmlformats.org/officeDocument/2006/relationships/image" Target="../media/image26.emf"/><Relationship Id="rId11" Type="http://schemas.openxmlformats.org/officeDocument/2006/relationships/oleObject" Target="../embeddings/oleObject49.bin"/><Relationship Id="rId24" Type="http://schemas.openxmlformats.org/officeDocument/2006/relationships/image" Target="../media/image34.emf"/><Relationship Id="rId5" Type="http://schemas.openxmlformats.org/officeDocument/2006/relationships/oleObject" Target="../embeddings/oleObject46.bin"/><Relationship Id="rId15" Type="http://schemas.openxmlformats.org/officeDocument/2006/relationships/oleObject" Target="../embeddings/oleObject51.bin"/><Relationship Id="rId23" Type="http://schemas.openxmlformats.org/officeDocument/2006/relationships/oleObject" Target="../embeddings/oleObject55.bin"/><Relationship Id="rId28" Type="http://schemas.openxmlformats.org/officeDocument/2006/relationships/image" Target="../media/image24.wmf"/><Relationship Id="rId10" Type="http://schemas.openxmlformats.org/officeDocument/2006/relationships/image" Target="../media/image28.emf"/><Relationship Id="rId19" Type="http://schemas.openxmlformats.org/officeDocument/2006/relationships/oleObject" Target="../embeddings/oleObject53.bin"/><Relationship Id="rId4" Type="http://schemas.openxmlformats.org/officeDocument/2006/relationships/image" Target="../media/image10.wmf"/><Relationship Id="rId9" Type="http://schemas.openxmlformats.org/officeDocument/2006/relationships/oleObject" Target="../embeddings/oleObject48.bin"/><Relationship Id="rId14" Type="http://schemas.openxmlformats.org/officeDocument/2006/relationships/image" Target="../media/image30.emf"/><Relationship Id="rId22" Type="http://schemas.openxmlformats.org/officeDocument/2006/relationships/image" Target="../media/image22.wmf"/><Relationship Id="rId27" Type="http://schemas.openxmlformats.org/officeDocument/2006/relationships/oleObject" Target="../embeddings/oleObject5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10.wmf"/><Relationship Id="rId4" Type="http://schemas.openxmlformats.org/officeDocument/2006/relationships/oleObject" Target="../embeddings/oleObject5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10.wmf"/><Relationship Id="rId4" Type="http://schemas.openxmlformats.org/officeDocument/2006/relationships/oleObject" Target="../embeddings/oleObject5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10.wmf"/><Relationship Id="rId4" Type="http://schemas.openxmlformats.org/officeDocument/2006/relationships/oleObject" Target="../embeddings/oleObject6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9"/>
  <sheetViews>
    <sheetView zoomScale="140" zoomScaleNormal="140" workbookViewId="0">
      <selection activeCell="G7" sqref="G7"/>
    </sheetView>
  </sheetViews>
  <sheetFormatPr defaultColWidth="9.1796875" defaultRowHeight="15.5" x14ac:dyDescent="0.35"/>
  <cols>
    <col min="1" max="1" width="9.1796875" style="1"/>
    <col min="2" max="2" width="16.453125" style="1" customWidth="1"/>
    <col min="3" max="3" width="15.7265625" style="1" customWidth="1"/>
    <col min="4" max="16384" width="9.1796875" style="1"/>
  </cols>
  <sheetData>
    <row r="3" spans="2:3" ht="16" thickBot="1" x14ac:dyDescent="0.4"/>
    <row r="4" spans="2:3" ht="16" thickBot="1" x14ac:dyDescent="0.4">
      <c r="B4" s="24" t="s">
        <v>36</v>
      </c>
      <c r="C4" s="23" t="s">
        <v>46</v>
      </c>
    </row>
    <row r="5" spans="2:3" ht="20" x14ac:dyDescent="0.4">
      <c r="B5" s="25" t="s">
        <v>37</v>
      </c>
      <c r="C5" s="21" t="s">
        <v>41</v>
      </c>
    </row>
    <row r="6" spans="2:3" ht="20" x14ac:dyDescent="0.4">
      <c r="B6" s="72" t="s">
        <v>38</v>
      </c>
      <c r="C6" s="73" t="s">
        <v>42</v>
      </c>
    </row>
    <row r="7" spans="2:3" ht="20" x14ac:dyDescent="0.4">
      <c r="B7" s="25" t="s">
        <v>39</v>
      </c>
      <c r="C7" s="21" t="s">
        <v>43</v>
      </c>
    </row>
    <row r="8" spans="2:3" ht="20" x14ac:dyDescent="0.4">
      <c r="B8" s="72" t="s">
        <v>40</v>
      </c>
      <c r="C8" s="73" t="s">
        <v>44</v>
      </c>
    </row>
    <row r="9" spans="2:3" ht="20.5" thickBot="1" x14ac:dyDescent="0.45">
      <c r="B9" s="26" t="s">
        <v>47</v>
      </c>
      <c r="C9" s="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51"/>
  <sheetViews>
    <sheetView topLeftCell="A34" zoomScale="140" zoomScaleNormal="140" workbookViewId="0">
      <selection activeCell="G43" sqref="G43"/>
    </sheetView>
  </sheetViews>
  <sheetFormatPr defaultColWidth="9.1796875" defaultRowHeight="15.5" x14ac:dyDescent="0.35"/>
  <cols>
    <col min="1" max="1" width="9.1796875" style="1"/>
    <col min="2" max="2" width="11.453125" style="1" customWidth="1"/>
    <col min="3" max="6" width="9.1796875" style="1"/>
    <col min="7" max="7" width="9.54296875" style="1" bestFit="1" customWidth="1"/>
    <col min="8" max="8" width="9.1796875" style="1"/>
    <col min="9" max="9" width="3" style="1" customWidth="1"/>
    <col min="10" max="10" width="9.1796875" style="1"/>
    <col min="11" max="11" width="16.26953125" style="1" customWidth="1"/>
    <col min="12" max="12" width="11.81640625" style="1" customWidth="1"/>
    <col min="13" max="16384" width="9.1796875" style="1"/>
  </cols>
  <sheetData>
    <row r="2" spans="2:11" ht="18" x14ac:dyDescent="0.35">
      <c r="B2" s="3" t="s">
        <v>0</v>
      </c>
      <c r="C2" s="4" t="s">
        <v>2</v>
      </c>
    </row>
    <row r="3" spans="2:11" x14ac:dyDescent="0.35">
      <c r="B3" s="4"/>
      <c r="C3" s="4" t="s">
        <v>1</v>
      </c>
    </row>
    <row r="4" spans="2:11" ht="18" x14ac:dyDescent="0.4">
      <c r="C4" s="5" t="s">
        <v>3</v>
      </c>
    </row>
    <row r="6" spans="2:11" x14ac:dyDescent="0.35">
      <c r="B6" s="9" t="s">
        <v>4</v>
      </c>
    </row>
    <row r="7" spans="2:11" x14ac:dyDescent="0.35">
      <c r="B7" s="6">
        <v>21.1</v>
      </c>
      <c r="E7" s="3" t="s">
        <v>7</v>
      </c>
      <c r="F7" s="12" t="s">
        <v>5</v>
      </c>
      <c r="G7" s="11">
        <f>COUNT(B7:B25)</f>
        <v>12</v>
      </c>
      <c r="H7" s="10" t="s">
        <v>6</v>
      </c>
    </row>
    <row r="8" spans="2:11" x14ac:dyDescent="0.35">
      <c r="B8" s="7">
        <v>20.3</v>
      </c>
    </row>
    <row r="9" spans="2:11" x14ac:dyDescent="0.35">
      <c r="B9" s="7">
        <v>20.5</v>
      </c>
      <c r="D9" s="13" t="s">
        <v>8</v>
      </c>
    </row>
    <row r="10" spans="2:11" x14ac:dyDescent="0.35">
      <c r="B10" s="7">
        <v>21.4</v>
      </c>
      <c r="K10" s="71" t="s">
        <v>134</v>
      </c>
    </row>
    <row r="11" spans="2:11" x14ac:dyDescent="0.35">
      <c r="B11" s="7">
        <v>22.9</v>
      </c>
      <c r="E11" s="12" t="s">
        <v>9</v>
      </c>
      <c r="F11" s="12" t="s">
        <v>11</v>
      </c>
      <c r="G11" s="19">
        <f>AVERAGE(B7:B20)</f>
        <v>22.783333333333335</v>
      </c>
      <c r="H11" s="10" t="s">
        <v>10</v>
      </c>
      <c r="K11" s="71" t="s">
        <v>135</v>
      </c>
    </row>
    <row r="12" spans="2:11" x14ac:dyDescent="0.35">
      <c r="B12" s="7">
        <v>23.6</v>
      </c>
      <c r="K12" s="71" t="s">
        <v>136</v>
      </c>
    </row>
    <row r="13" spans="2:11" x14ac:dyDescent="0.35">
      <c r="B13" s="7">
        <v>23.5</v>
      </c>
      <c r="E13" s="12" t="s">
        <v>12</v>
      </c>
      <c r="F13" s="12" t="s">
        <v>13</v>
      </c>
      <c r="G13" s="19">
        <f>MEDIAN(B7:B20)</f>
        <v>23.55</v>
      </c>
      <c r="H13" s="10" t="s">
        <v>14</v>
      </c>
      <c r="K13" s="71" t="s">
        <v>137</v>
      </c>
    </row>
    <row r="14" spans="2:11" x14ac:dyDescent="0.35">
      <c r="B14" s="7">
        <v>23.9</v>
      </c>
    </row>
    <row r="15" spans="2:11" x14ac:dyDescent="0.35">
      <c r="B15" s="7">
        <v>24.1</v>
      </c>
      <c r="E15" s="12" t="s">
        <v>15</v>
      </c>
      <c r="F15" s="12" t="s">
        <v>16</v>
      </c>
      <c r="G15" s="19">
        <f>_xlfn.MODE.MULT(B7:B20)</f>
        <v>24.1</v>
      </c>
      <c r="H15" s="10" t="s">
        <v>17</v>
      </c>
    </row>
    <row r="16" spans="2:11" x14ac:dyDescent="0.35">
      <c r="B16" s="7">
        <v>24.3</v>
      </c>
    </row>
    <row r="17" spans="2:11" x14ac:dyDescent="0.35">
      <c r="B17" s="7">
        <v>23.7</v>
      </c>
      <c r="D17" s="13" t="s">
        <v>28</v>
      </c>
    </row>
    <row r="18" spans="2:11" x14ac:dyDescent="0.35">
      <c r="B18" s="8">
        <v>24.1</v>
      </c>
      <c r="K18" s="71" t="s">
        <v>172</v>
      </c>
    </row>
    <row r="19" spans="2:11" ht="17.5" x14ac:dyDescent="0.45">
      <c r="E19" s="12" t="s">
        <v>29</v>
      </c>
      <c r="F19" s="12" t="s">
        <v>30</v>
      </c>
      <c r="G19" s="19">
        <f>G20-G21</f>
        <v>4</v>
      </c>
      <c r="H19" s="20" t="s">
        <v>35</v>
      </c>
      <c r="K19" s="71" t="s">
        <v>173</v>
      </c>
    </row>
    <row r="20" spans="2:11" ht="17.5" x14ac:dyDescent="0.45">
      <c r="D20" s="27"/>
      <c r="E20" s="3" t="s">
        <v>48</v>
      </c>
      <c r="F20" s="12" t="s">
        <v>31</v>
      </c>
      <c r="G20" s="19">
        <f>MAX(B7:B20)</f>
        <v>24.3</v>
      </c>
      <c r="H20" s="10" t="s">
        <v>33</v>
      </c>
      <c r="K20" s="71" t="s">
        <v>174</v>
      </c>
    </row>
    <row r="21" spans="2:11" ht="17.5" x14ac:dyDescent="0.45">
      <c r="D21" s="27"/>
      <c r="E21" s="3" t="s">
        <v>49</v>
      </c>
      <c r="F21" s="12" t="s">
        <v>32</v>
      </c>
      <c r="G21" s="19">
        <f>MIN(B7:B21)</f>
        <v>20.3</v>
      </c>
      <c r="H21" s="10" t="s">
        <v>34</v>
      </c>
      <c r="K21" s="71" t="s">
        <v>175</v>
      </c>
    </row>
    <row r="22" spans="2:11" x14ac:dyDescent="0.35">
      <c r="K22" s="71" t="s">
        <v>176</v>
      </c>
    </row>
    <row r="23" spans="2:11" ht="17.5" x14ac:dyDescent="0.45">
      <c r="E23" s="12" t="s">
        <v>50</v>
      </c>
      <c r="F23" s="12" t="s">
        <v>51</v>
      </c>
      <c r="G23" s="19">
        <f>G25-G24</f>
        <v>2.625</v>
      </c>
      <c r="H23" s="20" t="s">
        <v>52</v>
      </c>
      <c r="K23" s="71" t="s">
        <v>177</v>
      </c>
    </row>
    <row r="24" spans="2:11" ht="19" x14ac:dyDescent="0.45">
      <c r="D24" s="27"/>
      <c r="E24" s="3" t="s">
        <v>57</v>
      </c>
      <c r="F24" s="12" t="s">
        <v>53</v>
      </c>
      <c r="G24" s="19">
        <f>_xlfn.QUARTILE.INC(B7:B20,1)</f>
        <v>21.324999999999999</v>
      </c>
      <c r="H24" s="10" t="s">
        <v>55</v>
      </c>
      <c r="K24" s="71" t="s">
        <v>178</v>
      </c>
    </row>
    <row r="25" spans="2:11" ht="19" x14ac:dyDescent="0.45">
      <c r="D25" s="27"/>
      <c r="E25" s="3" t="s">
        <v>58</v>
      </c>
      <c r="F25" s="12" t="s">
        <v>54</v>
      </c>
      <c r="G25" s="19">
        <f>_xlfn.QUARTILE.INC(B7:B22,3)</f>
        <v>23.95</v>
      </c>
      <c r="H25" s="10" t="s">
        <v>56</v>
      </c>
      <c r="K25" s="71" t="s">
        <v>179</v>
      </c>
    </row>
    <row r="26" spans="2:11" x14ac:dyDescent="0.35">
      <c r="K26" s="71" t="s">
        <v>180</v>
      </c>
    </row>
    <row r="27" spans="2:11" ht="17.5" x14ac:dyDescent="0.35">
      <c r="E27" s="12" t="s">
        <v>60</v>
      </c>
      <c r="F27" s="12" t="s">
        <v>61</v>
      </c>
      <c r="G27" s="29">
        <f>_xlfn.VAR.S(B7:B22)</f>
        <v>2.2887878787878786</v>
      </c>
      <c r="H27" s="28" t="s">
        <v>62</v>
      </c>
      <c r="K27" s="71" t="s">
        <v>181</v>
      </c>
    </row>
    <row r="29" spans="2:11" ht="18" x14ac:dyDescent="0.35">
      <c r="E29" s="12" t="s">
        <v>59</v>
      </c>
      <c r="F29" s="12" t="s">
        <v>63</v>
      </c>
      <c r="G29" s="29">
        <f>SQRT(G27)</f>
        <v>1.5128740459099292</v>
      </c>
      <c r="H29" s="28" t="s">
        <v>64</v>
      </c>
      <c r="I29" s="28" t="s">
        <v>65</v>
      </c>
    </row>
    <row r="30" spans="2:11" x14ac:dyDescent="0.35">
      <c r="F30" s="12" t="s">
        <v>63</v>
      </c>
      <c r="G30" s="29">
        <f>_xlfn.STDEV.S(B7:B19)</f>
        <v>1.5128740459099292</v>
      </c>
      <c r="H30" s="28" t="s">
        <v>66</v>
      </c>
      <c r="I30" s="28"/>
    </row>
    <row r="32" spans="2:11" ht="16" thickBot="1" x14ac:dyDescent="0.4">
      <c r="E32" s="12" t="s">
        <v>67</v>
      </c>
      <c r="F32" s="12" t="s">
        <v>68</v>
      </c>
      <c r="G32" s="30">
        <f>G30/G11</f>
        <v>6.6402664780245604E-2</v>
      </c>
      <c r="H32" s="28" t="s">
        <v>69</v>
      </c>
    </row>
    <row r="33" spans="4:9" ht="16" thickBot="1" x14ac:dyDescent="0.4">
      <c r="F33" s="12" t="s">
        <v>70</v>
      </c>
      <c r="G33" s="31">
        <f>G32</f>
        <v>6.6402664780245604E-2</v>
      </c>
      <c r="H33" s="33" t="s">
        <v>72</v>
      </c>
      <c r="I33" s="32" t="s">
        <v>71</v>
      </c>
    </row>
    <row r="35" spans="4:9" x14ac:dyDescent="0.35">
      <c r="D35" s="13" t="s">
        <v>73</v>
      </c>
    </row>
    <row r="37" spans="4:9" ht="17.5" x14ac:dyDescent="0.45">
      <c r="E37" s="3" t="s">
        <v>74</v>
      </c>
      <c r="F37" s="12" t="s">
        <v>75</v>
      </c>
      <c r="G37" s="34">
        <f>SKEW(B7:B20)</f>
        <v>-0.74052982095982556</v>
      </c>
      <c r="H37" s="28" t="s">
        <v>77</v>
      </c>
    </row>
    <row r="38" spans="4:9" x14ac:dyDescent="0.35">
      <c r="F38" s="27" t="s">
        <v>93</v>
      </c>
    </row>
    <row r="39" spans="4:9" x14ac:dyDescent="0.35">
      <c r="F39" s="27"/>
    </row>
    <row r="40" spans="4:9" x14ac:dyDescent="0.35">
      <c r="D40" s="13" t="s">
        <v>78</v>
      </c>
    </row>
    <row r="42" spans="4:9" ht="17.5" x14ac:dyDescent="0.45">
      <c r="E42" s="3" t="s">
        <v>79</v>
      </c>
      <c r="F42" s="12" t="s">
        <v>80</v>
      </c>
      <c r="G42" s="34">
        <f>KURT(B7:B20)</f>
        <v>-1.2907552891295047</v>
      </c>
      <c r="H42" s="28" t="s">
        <v>81</v>
      </c>
    </row>
    <row r="43" spans="4:9" x14ac:dyDescent="0.35">
      <c r="F43" s="27" t="s">
        <v>99</v>
      </c>
    </row>
    <row r="45" spans="4:9" x14ac:dyDescent="0.35">
      <c r="D45" s="13" t="s">
        <v>100</v>
      </c>
    </row>
    <row r="47" spans="4:9" ht="16.5" x14ac:dyDescent="0.4">
      <c r="F47" s="2" t="s">
        <v>101</v>
      </c>
      <c r="G47" s="19">
        <f>G21</f>
        <v>20.3</v>
      </c>
    </row>
    <row r="48" spans="4:9" ht="16.5" x14ac:dyDescent="0.4">
      <c r="F48" s="2" t="s">
        <v>102</v>
      </c>
      <c r="G48" s="19">
        <f>G24</f>
        <v>21.324999999999999</v>
      </c>
    </row>
    <row r="49" spans="6:7" x14ac:dyDescent="0.35">
      <c r="F49" s="2" t="s">
        <v>13</v>
      </c>
      <c r="G49" s="19">
        <f>G13</f>
        <v>23.55</v>
      </c>
    </row>
    <row r="50" spans="6:7" ht="16.5" x14ac:dyDescent="0.4">
      <c r="F50" s="2" t="s">
        <v>103</v>
      </c>
      <c r="G50" s="19">
        <f>G25</f>
        <v>23.95</v>
      </c>
    </row>
    <row r="51" spans="6:7" ht="16.5" x14ac:dyDescent="0.4">
      <c r="F51" s="2" t="s">
        <v>104</v>
      </c>
      <c r="G51" s="19">
        <f>G20</f>
        <v>24.3</v>
      </c>
    </row>
  </sheetData>
  <pageMargins left="0.7" right="0.7" top="0.75" bottom="0.75" header="0.3" footer="0.3"/>
  <pageSetup paperSize="9" orientation="portrait" horizontalDpi="360" verticalDpi="36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10</xdr:col>
                <xdr:colOff>990600</xdr:colOff>
                <xdr:row>26</xdr:row>
                <xdr:rowOff>222250</xdr:rowOff>
              </from>
              <to>
                <xdr:col>12</xdr:col>
                <xdr:colOff>393700</xdr:colOff>
                <xdr:row>29</xdr:row>
                <xdr:rowOff>88900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45"/>
  <sheetViews>
    <sheetView topLeftCell="A7" workbookViewId="0">
      <selection activeCell="B7" sqref="B7"/>
    </sheetView>
  </sheetViews>
  <sheetFormatPr defaultRowHeight="14.5" x14ac:dyDescent="0.35"/>
  <cols>
    <col min="9" max="9" width="3.26953125" customWidth="1"/>
  </cols>
  <sheetData>
    <row r="2" spans="2:14" ht="18.5" x14ac:dyDescent="0.45">
      <c r="B2" s="49" t="s">
        <v>115</v>
      </c>
    </row>
    <row r="4" spans="2:14" ht="15.5" x14ac:dyDescent="0.35">
      <c r="B4" s="51" t="s">
        <v>0</v>
      </c>
      <c r="C4" s="52" t="s">
        <v>138</v>
      </c>
    </row>
    <row r="5" spans="2:14" x14ac:dyDescent="0.35">
      <c r="B5" s="52" t="s">
        <v>139</v>
      </c>
    </row>
    <row r="6" spans="2:14" x14ac:dyDescent="0.35">
      <c r="B6" s="53" t="s">
        <v>140</v>
      </c>
      <c r="L6" s="74" t="s">
        <v>141</v>
      </c>
    </row>
    <row r="7" spans="2:14" x14ac:dyDescent="0.35">
      <c r="N7" s="75" t="s">
        <v>142</v>
      </c>
    </row>
    <row r="8" spans="2:14" ht="15.5" thickBot="1" x14ac:dyDescent="0.45">
      <c r="L8" s="51" t="s">
        <v>143</v>
      </c>
      <c r="M8" s="76">
        <f>G22</f>
        <v>0</v>
      </c>
      <c r="N8" s="75">
        <v>1</v>
      </c>
    </row>
    <row r="9" spans="2:14" ht="15.5" thickBot="1" x14ac:dyDescent="0.45">
      <c r="B9" s="54" t="s">
        <v>144</v>
      </c>
      <c r="E9" s="51" t="s">
        <v>7</v>
      </c>
      <c r="F9" s="55" t="s">
        <v>5</v>
      </c>
      <c r="G9" s="56">
        <f>COUNT(B10:B21)</f>
        <v>11</v>
      </c>
      <c r="H9" s="57" t="s">
        <v>6</v>
      </c>
      <c r="L9" s="51" t="s">
        <v>145</v>
      </c>
      <c r="M9" s="76">
        <f>G26</f>
        <v>1.5</v>
      </c>
      <c r="N9" s="75">
        <v>1</v>
      </c>
    </row>
    <row r="10" spans="2:14" x14ac:dyDescent="0.35">
      <c r="B10" s="7">
        <v>3</v>
      </c>
      <c r="L10" s="51" t="s">
        <v>13</v>
      </c>
      <c r="M10" s="76">
        <f>G17</f>
        <v>2</v>
      </c>
      <c r="N10" s="75">
        <v>1</v>
      </c>
    </row>
    <row r="11" spans="2:14" ht="15" x14ac:dyDescent="0.4">
      <c r="B11" s="7">
        <v>0</v>
      </c>
      <c r="E11" s="58" t="s">
        <v>146</v>
      </c>
      <c r="L11" s="51" t="s">
        <v>147</v>
      </c>
      <c r="M11" s="76">
        <f>G27</f>
        <v>3</v>
      </c>
      <c r="N11" s="75">
        <v>1</v>
      </c>
    </row>
    <row r="12" spans="2:14" ht="15" x14ac:dyDescent="0.4">
      <c r="B12" s="7">
        <v>1</v>
      </c>
      <c r="L12" s="51" t="s">
        <v>148</v>
      </c>
      <c r="M12" s="76">
        <f>G23</f>
        <v>8</v>
      </c>
      <c r="N12" s="75">
        <v>1</v>
      </c>
    </row>
    <row r="13" spans="2:14" x14ac:dyDescent="0.35">
      <c r="B13" s="7">
        <v>5</v>
      </c>
      <c r="E13" s="51" t="s">
        <v>122</v>
      </c>
      <c r="F13" s="55" t="s">
        <v>70</v>
      </c>
      <c r="G13" s="59">
        <f>AVERAGE(B10:B21)</f>
        <v>2.5454545454545454</v>
      </c>
      <c r="H13" s="57" t="s">
        <v>10</v>
      </c>
      <c r="M13" s="77"/>
      <c r="N13" s="77"/>
    </row>
    <row r="14" spans="2:14" x14ac:dyDescent="0.35">
      <c r="B14" s="7">
        <v>2</v>
      </c>
      <c r="E14" s="51"/>
      <c r="F14" s="55"/>
      <c r="G14" s="60"/>
    </row>
    <row r="15" spans="2:14" x14ac:dyDescent="0.35">
      <c r="B15" s="7">
        <v>8</v>
      </c>
      <c r="E15" s="51" t="s">
        <v>15</v>
      </c>
      <c r="F15" s="55" t="s">
        <v>16</v>
      </c>
      <c r="G15" s="59">
        <f>MODE(B10:B21)</f>
        <v>2</v>
      </c>
      <c r="H15" s="57" t="s">
        <v>149</v>
      </c>
    </row>
    <row r="16" spans="2:14" x14ac:dyDescent="0.35">
      <c r="B16" s="7">
        <v>0</v>
      </c>
      <c r="E16" s="51"/>
      <c r="F16" s="55"/>
      <c r="G16" s="60"/>
    </row>
    <row r="17" spans="2:10" x14ac:dyDescent="0.35">
      <c r="B17" s="7">
        <v>2</v>
      </c>
      <c r="E17" s="51" t="s">
        <v>12</v>
      </c>
      <c r="F17" s="55" t="s">
        <v>13</v>
      </c>
      <c r="G17" s="59">
        <f>MEDIAN(B10:B21)</f>
        <v>2</v>
      </c>
      <c r="H17" s="57" t="s">
        <v>14</v>
      </c>
    </row>
    <row r="18" spans="2:10" x14ac:dyDescent="0.35">
      <c r="B18" s="7">
        <v>3</v>
      </c>
      <c r="E18" s="51"/>
      <c r="F18" s="55"/>
      <c r="G18" s="61"/>
    </row>
    <row r="19" spans="2:10" x14ac:dyDescent="0.35">
      <c r="B19" s="7">
        <v>2</v>
      </c>
      <c r="E19" s="58" t="s">
        <v>28</v>
      </c>
      <c r="G19" s="61"/>
    </row>
    <row r="20" spans="2:10" x14ac:dyDescent="0.35">
      <c r="B20" s="8">
        <v>2</v>
      </c>
      <c r="E20" s="51"/>
    </row>
    <row r="21" spans="2:10" ht="15" x14ac:dyDescent="0.4">
      <c r="B21" s="78"/>
      <c r="E21" s="51" t="s">
        <v>29</v>
      </c>
      <c r="F21" s="55" t="s">
        <v>150</v>
      </c>
      <c r="G21" s="59">
        <f>G23-G22</f>
        <v>8</v>
      </c>
      <c r="H21" s="57" t="s">
        <v>151</v>
      </c>
    </row>
    <row r="22" spans="2:10" ht="15" x14ac:dyDescent="0.4">
      <c r="F22" s="51" t="s">
        <v>152</v>
      </c>
      <c r="G22" s="60">
        <f>MIN(B10:B21)</f>
        <v>0</v>
      </c>
      <c r="H22" s="57" t="s">
        <v>34</v>
      </c>
    </row>
    <row r="23" spans="2:10" ht="15" x14ac:dyDescent="0.4">
      <c r="F23" s="51" t="s">
        <v>153</v>
      </c>
      <c r="G23" s="60">
        <f>MAX(B10:B21)</f>
        <v>8</v>
      </c>
      <c r="H23" s="57" t="s">
        <v>33</v>
      </c>
    </row>
    <row r="25" spans="2:10" ht="15" x14ac:dyDescent="0.4">
      <c r="D25" s="79"/>
      <c r="E25" s="51" t="s">
        <v>50</v>
      </c>
      <c r="F25" s="80" t="s">
        <v>154</v>
      </c>
      <c r="G25" s="59">
        <f>G27-G26</f>
        <v>1.5</v>
      </c>
      <c r="H25" s="57" t="s">
        <v>155</v>
      </c>
      <c r="I25" s="79"/>
      <c r="J25" s="79"/>
    </row>
    <row r="26" spans="2:10" ht="15" x14ac:dyDescent="0.4">
      <c r="D26" s="79"/>
      <c r="F26" s="81" t="s">
        <v>156</v>
      </c>
      <c r="G26" s="60">
        <f>_xlfn.QUARTILE.INC(B10:B25,1)</f>
        <v>1.5</v>
      </c>
      <c r="H26" s="57" t="s">
        <v>157</v>
      </c>
      <c r="I26" s="79"/>
      <c r="J26" s="79"/>
    </row>
    <row r="27" spans="2:10" ht="15" x14ac:dyDescent="0.4">
      <c r="D27" s="79"/>
      <c r="F27" s="81" t="s">
        <v>158</v>
      </c>
      <c r="G27" s="60">
        <f>_xlfn.QUARTILE.INC(B10:B24,3)</f>
        <v>3</v>
      </c>
      <c r="H27" s="57" t="s">
        <v>159</v>
      </c>
      <c r="I27" s="79"/>
      <c r="J27" s="79"/>
    </row>
    <row r="29" spans="2:10" ht="15.5" x14ac:dyDescent="0.35">
      <c r="E29" s="51" t="s">
        <v>60</v>
      </c>
      <c r="F29" s="55" t="s">
        <v>160</v>
      </c>
      <c r="G29" s="67">
        <f>_xlfn.VAR.S(B10:B24)</f>
        <v>5.2727272727272734</v>
      </c>
      <c r="H29" s="57" t="s">
        <v>161</v>
      </c>
      <c r="I29" s="62" t="s">
        <v>162</v>
      </c>
      <c r="J29" s="62"/>
    </row>
    <row r="31" spans="2:10" ht="15.5" x14ac:dyDescent="0.35">
      <c r="E31" s="51" t="s">
        <v>59</v>
      </c>
      <c r="F31" s="55" t="s">
        <v>63</v>
      </c>
      <c r="G31" s="82">
        <f>SQRT(G29)</f>
        <v>2.2962419891481982</v>
      </c>
      <c r="H31" s="83" t="s">
        <v>163</v>
      </c>
      <c r="I31" s="62"/>
    </row>
    <row r="32" spans="2:10" x14ac:dyDescent="0.35">
      <c r="F32" s="55" t="s">
        <v>70</v>
      </c>
      <c r="G32" s="67">
        <f>_xlfn.STDEV.S(B10:B23)</f>
        <v>2.2962419891481982</v>
      </c>
      <c r="H32" s="57" t="s">
        <v>164</v>
      </c>
    </row>
    <row r="34" spans="5:9" ht="15" thickBot="1" x14ac:dyDescent="0.4">
      <c r="E34" s="51" t="s">
        <v>67</v>
      </c>
      <c r="F34" s="55" t="s">
        <v>68</v>
      </c>
      <c r="G34" s="84">
        <f>G32/G13</f>
        <v>0.90209506716536358</v>
      </c>
      <c r="H34" s="83" t="s">
        <v>165</v>
      </c>
      <c r="I34" s="51"/>
    </row>
    <row r="35" spans="5:9" ht="15" thickBot="1" x14ac:dyDescent="0.4">
      <c r="F35" s="55" t="s">
        <v>70</v>
      </c>
      <c r="G35" s="69">
        <f>G34</f>
        <v>0.90209506716536358</v>
      </c>
      <c r="H35" s="85" t="s">
        <v>166</v>
      </c>
      <c r="I35" s="86" t="s">
        <v>71</v>
      </c>
    </row>
    <row r="37" spans="5:9" x14ac:dyDescent="0.35">
      <c r="E37" s="58" t="s">
        <v>73</v>
      </c>
    </row>
    <row r="39" spans="5:9" ht="15" x14ac:dyDescent="0.4">
      <c r="E39" s="51" t="s">
        <v>74</v>
      </c>
      <c r="F39" s="55" t="s">
        <v>167</v>
      </c>
      <c r="G39" s="67">
        <f>SKEW(B10:B20)</f>
        <v>1.4126029295905351</v>
      </c>
      <c r="H39" s="57" t="s">
        <v>76</v>
      </c>
    </row>
    <row r="40" spans="5:9" x14ac:dyDescent="0.35">
      <c r="F40" s="87" t="s">
        <v>168</v>
      </c>
    </row>
    <row r="42" spans="5:9" x14ac:dyDescent="0.35">
      <c r="E42" s="58" t="s">
        <v>169</v>
      </c>
    </row>
    <row r="44" spans="5:9" ht="15" x14ac:dyDescent="0.4">
      <c r="E44" s="51" t="s">
        <v>79</v>
      </c>
      <c r="F44" s="55" t="s">
        <v>170</v>
      </c>
      <c r="G44" s="67">
        <f>KURT(B10:B20)</f>
        <v>2.504102259215224</v>
      </c>
      <c r="H44" s="57" t="s">
        <v>81</v>
      </c>
    </row>
    <row r="45" spans="5:9" x14ac:dyDescent="0.35">
      <c r="F45" s="87" t="s">
        <v>171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3" r:id="rId3">
          <objectPr defaultSize="0" r:id="rId4">
            <anchor moveWithCells="1" sizeWithCells="1">
              <from>
                <xdr:col>5</xdr:col>
                <xdr:colOff>361950</xdr:colOff>
                <xdr:row>11</xdr:row>
                <xdr:rowOff>171450</xdr:rowOff>
              </from>
              <to>
                <xdr:col>5</xdr:col>
                <xdr:colOff>488950</xdr:colOff>
                <xdr:row>12</xdr:row>
                <xdr:rowOff>184150</xdr:rowOff>
              </to>
            </anchor>
          </objectPr>
        </oleObject>
      </mc:Choice>
      <mc:Fallback>
        <oleObject progId="Equation.3" shapeId="3073" r:id="rId3"/>
      </mc:Fallback>
    </mc:AlternateContent>
    <mc:AlternateContent xmlns:mc="http://schemas.openxmlformats.org/markup-compatibility/2006">
      <mc:Choice Requires="x14">
        <oleObject progId="Equation.3" shapeId="3074" r:id="rId5">
          <objectPr defaultSize="0" autoPict="0" r:id="rId4">
            <anchor moveWithCells="1" sizeWithCells="1">
              <from>
                <xdr:col>7</xdr:col>
                <xdr:colOff>450850</xdr:colOff>
                <xdr:row>32</xdr:row>
                <xdr:rowOff>152400</xdr:rowOff>
              </from>
              <to>
                <xdr:col>7</xdr:col>
                <xdr:colOff>571500</xdr:colOff>
                <xdr:row>34</xdr:row>
                <xdr:rowOff>12700</xdr:rowOff>
              </to>
            </anchor>
          </objectPr>
        </oleObject>
      </mc:Choice>
      <mc:Fallback>
        <oleObject progId="Equation.3" shapeId="3074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8"/>
  <sheetViews>
    <sheetView zoomScaleNormal="100" workbookViewId="0">
      <selection activeCell="I8" sqref="I8:I9"/>
    </sheetView>
  </sheetViews>
  <sheetFormatPr defaultColWidth="9.1796875" defaultRowHeight="15.5" x14ac:dyDescent="0.35"/>
  <cols>
    <col min="1" max="16384" width="9.1796875" style="1"/>
  </cols>
  <sheetData>
    <row r="2" spans="2:14" customFormat="1" ht="18.5" x14ac:dyDescent="0.45">
      <c r="B2" s="49" t="s">
        <v>115</v>
      </c>
    </row>
    <row r="4" spans="2:14" x14ac:dyDescent="0.35">
      <c r="B4" s="3" t="s">
        <v>0</v>
      </c>
      <c r="C4" s="4" t="s">
        <v>110</v>
      </c>
    </row>
    <row r="5" spans="2:14" x14ac:dyDescent="0.35">
      <c r="B5" s="4" t="s">
        <v>1</v>
      </c>
    </row>
    <row r="6" spans="2:14" ht="17.5" x14ac:dyDescent="0.35">
      <c r="B6" s="44" t="s">
        <v>3</v>
      </c>
    </row>
    <row r="8" spans="2:14" x14ac:dyDescent="0.35">
      <c r="B8" s="43">
        <v>31.09</v>
      </c>
      <c r="C8" s="43">
        <v>22.48</v>
      </c>
      <c r="D8" s="43">
        <v>27.19</v>
      </c>
      <c r="E8" s="43">
        <v>26.11</v>
      </c>
      <c r="F8" s="43">
        <v>24.1</v>
      </c>
      <c r="G8" s="43">
        <v>24.92</v>
      </c>
      <c r="I8" s="4" t="s">
        <v>111</v>
      </c>
    </row>
    <row r="9" spans="2:14" x14ac:dyDescent="0.35">
      <c r="B9" s="43">
        <v>24.95</v>
      </c>
      <c r="C9" s="43">
        <v>24.4</v>
      </c>
      <c r="D9" s="43">
        <v>25.94</v>
      </c>
      <c r="E9" s="43">
        <v>26.25</v>
      </c>
      <c r="F9" s="43">
        <v>26.07</v>
      </c>
      <c r="G9" s="43">
        <v>27.05</v>
      </c>
      <c r="I9" s="4" t="s">
        <v>111</v>
      </c>
    </row>
    <row r="10" spans="2:14" x14ac:dyDescent="0.35">
      <c r="B10" s="43">
        <v>24.44</v>
      </c>
      <c r="C10" s="43">
        <v>24.74</v>
      </c>
      <c r="D10" s="43">
        <v>30.39</v>
      </c>
      <c r="E10" s="43">
        <v>20.85</v>
      </c>
      <c r="F10" s="43">
        <v>23.15</v>
      </c>
      <c r="G10" s="43">
        <v>25.4</v>
      </c>
    </row>
    <row r="11" spans="2:14" x14ac:dyDescent="0.35">
      <c r="B11" s="43">
        <v>33</v>
      </c>
      <c r="C11" s="43">
        <v>24.8</v>
      </c>
      <c r="D11" s="43">
        <v>22.95</v>
      </c>
      <c r="E11" s="43">
        <v>17.09</v>
      </c>
      <c r="F11" s="43">
        <v>21.15</v>
      </c>
      <c r="G11" s="43">
        <v>23.67</v>
      </c>
      <c r="J11" s="13" t="s">
        <v>73</v>
      </c>
    </row>
    <row r="12" spans="2:14" x14ac:dyDescent="0.35">
      <c r="B12" s="43">
        <v>18.64</v>
      </c>
      <c r="C12" s="43">
        <v>30.7</v>
      </c>
      <c r="D12" s="43">
        <v>27.9</v>
      </c>
      <c r="E12" s="43">
        <v>24.53</v>
      </c>
      <c r="F12" s="43">
        <v>26.44</v>
      </c>
      <c r="G12" s="43">
        <v>21.79</v>
      </c>
    </row>
    <row r="13" spans="2:14" ht="17.5" x14ac:dyDescent="0.45">
      <c r="B13" s="43">
        <v>23.69</v>
      </c>
      <c r="C13" s="43">
        <v>30.82</v>
      </c>
      <c r="D13" s="43">
        <v>25.67</v>
      </c>
      <c r="E13" s="43">
        <v>23.11</v>
      </c>
      <c r="F13" s="43">
        <v>22.82</v>
      </c>
      <c r="G13" s="43">
        <v>24.52</v>
      </c>
      <c r="K13" s="12" t="s">
        <v>74</v>
      </c>
      <c r="L13" s="12" t="s">
        <v>75</v>
      </c>
      <c r="M13" s="34">
        <f>SKEW(B8:G17)</f>
        <v>9.0384416213230817E-2</v>
      </c>
      <c r="N13" s="28" t="s">
        <v>105</v>
      </c>
    </row>
    <row r="14" spans="2:14" x14ac:dyDescent="0.35">
      <c r="B14" s="43">
        <v>30.51</v>
      </c>
      <c r="C14" s="43">
        <v>23.95</v>
      </c>
      <c r="D14" s="43">
        <v>18.5</v>
      </c>
      <c r="E14" s="43">
        <v>25.6</v>
      </c>
      <c r="F14" s="43">
        <v>25.53</v>
      </c>
      <c r="G14" s="43">
        <v>26.69</v>
      </c>
      <c r="K14" s="41"/>
      <c r="L14" s="45" t="s">
        <v>112</v>
      </c>
      <c r="M14" s="47"/>
      <c r="N14" s="28"/>
    </row>
    <row r="15" spans="2:14" x14ac:dyDescent="0.35">
      <c r="B15" s="43">
        <v>27.43</v>
      </c>
      <c r="C15" s="43">
        <v>29.45</v>
      </c>
      <c r="D15" s="43">
        <v>26.25</v>
      </c>
      <c r="E15" s="43">
        <v>26.96</v>
      </c>
      <c r="F15" s="43">
        <v>27.92</v>
      </c>
      <c r="G15" s="43">
        <v>28.86</v>
      </c>
    </row>
    <row r="16" spans="2:14" x14ac:dyDescent="0.35">
      <c r="B16" s="43">
        <v>23.51</v>
      </c>
      <c r="C16" s="43">
        <v>29.41</v>
      </c>
      <c r="D16" s="43">
        <v>31.03</v>
      </c>
      <c r="E16" s="43">
        <v>26.83</v>
      </c>
      <c r="F16" s="43">
        <v>29.39</v>
      </c>
      <c r="G16" s="43">
        <v>33.21</v>
      </c>
      <c r="J16" s="13" t="s">
        <v>78</v>
      </c>
    </row>
    <row r="17" spans="2:14" x14ac:dyDescent="0.35">
      <c r="B17" s="43">
        <v>25.28</v>
      </c>
      <c r="C17" s="43">
        <v>23.43</v>
      </c>
      <c r="D17" s="43">
        <v>26.83</v>
      </c>
      <c r="E17" s="43">
        <v>24.2</v>
      </c>
      <c r="F17" s="43">
        <v>21.83</v>
      </c>
      <c r="G17" s="43">
        <v>33.79</v>
      </c>
    </row>
    <row r="18" spans="2:14" ht="17.5" x14ac:dyDescent="0.45">
      <c r="K18" s="12" t="s">
        <v>79</v>
      </c>
      <c r="L18" s="12" t="s">
        <v>80</v>
      </c>
      <c r="M18" s="19">
        <f>KURT(B8:G17)</f>
        <v>0.21935195764612558</v>
      </c>
      <c r="N18" s="28" t="s">
        <v>81</v>
      </c>
    </row>
    <row r="19" spans="2:14" x14ac:dyDescent="0.35">
      <c r="L19" s="46" t="s">
        <v>113</v>
      </c>
      <c r="M19" s="48"/>
    </row>
    <row r="20" spans="2:14" x14ac:dyDescent="0.35">
      <c r="L20" s="46" t="s">
        <v>114</v>
      </c>
      <c r="M20" s="48"/>
    </row>
    <row r="22" spans="2:14" x14ac:dyDescent="0.35">
      <c r="I22" s="13" t="s">
        <v>100</v>
      </c>
    </row>
    <row r="24" spans="2:14" ht="17.5" x14ac:dyDescent="0.45">
      <c r="L24" s="12" t="s">
        <v>32</v>
      </c>
      <c r="M24" s="19">
        <f>MIN(B8:G17)</f>
        <v>17.09</v>
      </c>
    </row>
    <row r="25" spans="2:14" ht="17.5" x14ac:dyDescent="0.45">
      <c r="L25" s="12" t="s">
        <v>53</v>
      </c>
      <c r="M25" s="19">
        <f>_xlfn.QUARTILE.INC(B8:G17,1)</f>
        <v>23.685000000000002</v>
      </c>
    </row>
    <row r="26" spans="2:14" x14ac:dyDescent="0.35">
      <c r="L26" s="12" t="s">
        <v>13</v>
      </c>
      <c r="M26" s="19">
        <f>MEDIAN(B8:G17)</f>
        <v>25.565000000000001</v>
      </c>
    </row>
    <row r="27" spans="2:14" ht="17.5" x14ac:dyDescent="0.45">
      <c r="L27" s="12" t="s">
        <v>54</v>
      </c>
      <c r="M27" s="19">
        <f>_xlfn.QUARTILE.INC(B8:G17,3)</f>
        <v>27.547499999999999</v>
      </c>
    </row>
    <row r="28" spans="2:14" ht="17.5" x14ac:dyDescent="0.45">
      <c r="L28" s="12" t="s">
        <v>31</v>
      </c>
      <c r="M28" s="19">
        <f>MAX(B8:G17)</f>
        <v>33.79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R26"/>
  <sheetViews>
    <sheetView workbookViewId="0">
      <selection activeCell="A2" sqref="A2:XFD2"/>
    </sheetView>
  </sheetViews>
  <sheetFormatPr defaultRowHeight="14.5" x14ac:dyDescent="0.35"/>
  <cols>
    <col min="6" max="6" width="4.54296875" customWidth="1"/>
    <col min="7" max="7" width="6.81640625" customWidth="1"/>
    <col min="9" max="9" width="3.26953125" customWidth="1"/>
    <col min="10" max="10" width="3.81640625" customWidth="1"/>
    <col min="11" max="11" width="3" customWidth="1"/>
    <col min="16" max="16" width="4.81640625" customWidth="1"/>
    <col min="17" max="17" width="7" customWidth="1"/>
  </cols>
  <sheetData>
    <row r="2" spans="2:18" ht="18.5" x14ac:dyDescent="0.45">
      <c r="B2" s="49" t="s">
        <v>115</v>
      </c>
    </row>
    <row r="3" spans="2:18" x14ac:dyDescent="0.35">
      <c r="K3" s="50"/>
    </row>
    <row r="4" spans="2:18" x14ac:dyDescent="0.35">
      <c r="B4" s="51" t="s">
        <v>0</v>
      </c>
      <c r="C4" s="52" t="s">
        <v>116</v>
      </c>
      <c r="K4" s="50"/>
      <c r="L4" s="51" t="s">
        <v>0</v>
      </c>
      <c r="M4" s="52" t="s">
        <v>117</v>
      </c>
    </row>
    <row r="5" spans="2:18" x14ac:dyDescent="0.35">
      <c r="B5" s="52" t="s">
        <v>118</v>
      </c>
      <c r="K5" s="50"/>
      <c r="L5" s="52" t="s">
        <v>118</v>
      </c>
    </row>
    <row r="6" spans="2:18" x14ac:dyDescent="0.35">
      <c r="B6" s="53" t="s">
        <v>119</v>
      </c>
      <c r="K6" s="50"/>
      <c r="L6" s="53" t="s">
        <v>119</v>
      </c>
    </row>
    <row r="7" spans="2:18" ht="15" thickBot="1" x14ac:dyDescent="0.4">
      <c r="K7" s="50"/>
    </row>
    <row r="8" spans="2:18" ht="15" thickBot="1" x14ac:dyDescent="0.4">
      <c r="B8" s="54" t="s">
        <v>120</v>
      </c>
      <c r="E8" s="51"/>
      <c r="F8" s="55"/>
      <c r="G8" s="56"/>
      <c r="H8" s="57"/>
      <c r="K8" s="50"/>
      <c r="L8" s="54" t="s">
        <v>120</v>
      </c>
      <c r="O8" s="51"/>
      <c r="P8" s="55"/>
      <c r="Q8" s="56"/>
      <c r="R8" s="57"/>
    </row>
    <row r="9" spans="2:18" x14ac:dyDescent="0.35">
      <c r="B9" s="7">
        <v>67</v>
      </c>
      <c r="K9" s="50"/>
      <c r="L9" s="7">
        <v>89</v>
      </c>
    </row>
    <row r="10" spans="2:18" x14ac:dyDescent="0.35">
      <c r="B10" s="7">
        <v>59</v>
      </c>
      <c r="E10" s="58" t="s">
        <v>121</v>
      </c>
      <c r="K10" s="50"/>
      <c r="L10" s="7">
        <v>15</v>
      </c>
      <c r="O10" s="58" t="s">
        <v>121</v>
      </c>
    </row>
    <row r="11" spans="2:18" x14ac:dyDescent="0.35">
      <c r="B11" s="7">
        <v>34</v>
      </c>
      <c r="K11" s="50"/>
      <c r="L11" s="7">
        <v>56</v>
      </c>
    </row>
    <row r="12" spans="2:18" x14ac:dyDescent="0.35">
      <c r="B12" s="7">
        <v>46</v>
      </c>
      <c r="E12" s="51" t="s">
        <v>122</v>
      </c>
      <c r="F12" s="55" t="s">
        <v>70</v>
      </c>
      <c r="G12" s="59">
        <f>AVERAGE(B9:B20)</f>
        <v>52.5</v>
      </c>
      <c r="H12" s="57" t="s">
        <v>10</v>
      </c>
      <c r="K12" s="50"/>
      <c r="L12" s="7">
        <v>67</v>
      </c>
      <c r="O12" s="51" t="s">
        <v>122</v>
      </c>
      <c r="P12" s="55" t="s">
        <v>70</v>
      </c>
      <c r="Q12" s="59">
        <f>AVERAGE(L9:L20)</f>
        <v>64.272727272727266</v>
      </c>
      <c r="R12" s="57" t="s">
        <v>10</v>
      </c>
    </row>
    <row r="13" spans="2:18" x14ac:dyDescent="0.35">
      <c r="B13" s="7">
        <v>11</v>
      </c>
      <c r="E13" s="51"/>
      <c r="F13" s="55"/>
      <c r="G13" s="60"/>
      <c r="K13" s="50"/>
      <c r="L13" s="7">
        <v>77</v>
      </c>
      <c r="O13" s="51"/>
      <c r="P13" s="55"/>
      <c r="Q13" s="60"/>
    </row>
    <row r="14" spans="2:18" x14ac:dyDescent="0.35">
      <c r="B14" s="7">
        <v>39</v>
      </c>
      <c r="E14" s="58" t="s">
        <v>123</v>
      </c>
      <c r="G14" s="61"/>
      <c r="K14" s="50"/>
      <c r="L14" s="7">
        <v>69</v>
      </c>
      <c r="O14" s="58" t="s">
        <v>123</v>
      </c>
      <c r="Q14" s="61"/>
    </row>
    <row r="15" spans="2:18" x14ac:dyDescent="0.35">
      <c r="B15" s="7">
        <v>89</v>
      </c>
      <c r="E15" s="51"/>
      <c r="K15" s="50"/>
      <c r="L15" s="7">
        <v>59</v>
      </c>
      <c r="O15" s="51"/>
    </row>
    <row r="16" spans="2:18" x14ac:dyDescent="0.35">
      <c r="B16" s="7">
        <v>25</v>
      </c>
      <c r="E16" s="51" t="s">
        <v>59</v>
      </c>
      <c r="F16" s="55" t="s">
        <v>63</v>
      </c>
      <c r="G16" s="59">
        <f>_xlfn.STDEV.S(B9:B20)</f>
        <v>23.723789364647921</v>
      </c>
      <c r="H16" s="57" t="s">
        <v>124</v>
      </c>
      <c r="I16" s="62"/>
      <c r="K16" s="50"/>
      <c r="L16" s="7">
        <v>71</v>
      </c>
      <c r="O16" s="51" t="s">
        <v>59</v>
      </c>
      <c r="P16" s="55" t="s">
        <v>63</v>
      </c>
      <c r="Q16" s="59">
        <f>_xlfn.STDEV.S(L9:L20)</f>
        <v>21.062245412542833</v>
      </c>
      <c r="R16" s="57" t="s">
        <v>124</v>
      </c>
    </row>
    <row r="17" spans="2:12" x14ac:dyDescent="0.35">
      <c r="B17" s="7">
        <v>53</v>
      </c>
      <c r="K17" s="50"/>
      <c r="L17" s="7">
        <v>43</v>
      </c>
    </row>
    <row r="18" spans="2:12" x14ac:dyDescent="0.35">
      <c r="B18" s="7">
        <v>61</v>
      </c>
      <c r="K18" s="50"/>
      <c r="L18" s="7">
        <v>74</v>
      </c>
    </row>
    <row r="19" spans="2:12" x14ac:dyDescent="0.35">
      <c r="B19" s="7">
        <v>55</v>
      </c>
      <c r="K19" s="50"/>
      <c r="L19" s="7" t="s">
        <v>125</v>
      </c>
    </row>
    <row r="20" spans="2:12" x14ac:dyDescent="0.35">
      <c r="B20" s="8">
        <v>91</v>
      </c>
      <c r="K20" s="50"/>
      <c r="L20" s="8">
        <v>87</v>
      </c>
    </row>
    <row r="22" spans="2:12" x14ac:dyDescent="0.35">
      <c r="G22" s="52" t="s">
        <v>126</v>
      </c>
      <c r="H22" s="52"/>
    </row>
    <row r="23" spans="2:12" x14ac:dyDescent="0.35">
      <c r="G23" s="52"/>
      <c r="H23" s="52"/>
    </row>
    <row r="24" spans="2:12" x14ac:dyDescent="0.35">
      <c r="G24" s="52" t="s">
        <v>127</v>
      </c>
      <c r="H24" s="52"/>
    </row>
    <row r="25" spans="2:12" x14ac:dyDescent="0.35">
      <c r="G25" s="52"/>
      <c r="H25" s="52"/>
    </row>
    <row r="26" spans="2:12" x14ac:dyDescent="0.35">
      <c r="G26" s="52" t="s">
        <v>128</v>
      </c>
      <c r="H26" s="5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8193" r:id="rId3">
          <objectPr defaultSize="0" autoPict="0" r:id="rId4">
            <anchor moveWithCells="1" sizeWithCells="1">
              <from>
                <xdr:col>5</xdr:col>
                <xdr:colOff>95250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184150</xdr:rowOff>
              </to>
            </anchor>
          </objectPr>
        </oleObject>
      </mc:Choice>
      <mc:Fallback>
        <oleObject progId="Equation.3" shapeId="8193" r:id="rId3"/>
      </mc:Fallback>
    </mc:AlternateContent>
    <mc:AlternateContent xmlns:mc="http://schemas.openxmlformats.org/markup-compatibility/2006">
      <mc:Choice Requires="x14">
        <oleObject progId="Equation.3" shapeId="8194" r:id="rId5">
          <objectPr defaultSize="0" r:id="rId4">
            <anchor moveWithCells="1" sizeWithCells="1">
              <from>
                <xdr:col>15</xdr:col>
                <xdr:colOff>88900</xdr:colOff>
                <xdr:row>10</xdr:row>
                <xdr:rowOff>152400</xdr:rowOff>
              </from>
              <to>
                <xdr:col>15</xdr:col>
                <xdr:colOff>209550</xdr:colOff>
                <xdr:row>11</xdr:row>
                <xdr:rowOff>171450</xdr:rowOff>
              </to>
            </anchor>
          </objectPr>
        </oleObject>
      </mc:Choice>
      <mc:Fallback>
        <oleObject progId="Equation.3" shapeId="8194" r:id="rId5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R26"/>
  <sheetViews>
    <sheetView workbookViewId="0">
      <selection activeCell="N21" sqref="N21"/>
    </sheetView>
  </sheetViews>
  <sheetFormatPr defaultRowHeight="14.5" x14ac:dyDescent="0.35"/>
  <cols>
    <col min="4" max="4" width="16.1796875" customWidth="1"/>
    <col min="6" max="6" width="6.26953125" customWidth="1"/>
    <col min="7" max="7" width="8.453125" customWidth="1"/>
    <col min="9" max="9" width="3.26953125" customWidth="1"/>
    <col min="10" max="10" width="3.1796875" customWidth="1"/>
    <col min="11" max="11" width="3" customWidth="1"/>
    <col min="14" max="14" width="16" customWidth="1"/>
  </cols>
  <sheetData>
    <row r="2" spans="2:18" ht="18.5" x14ac:dyDescent="0.45">
      <c r="B2" s="49" t="s">
        <v>115</v>
      </c>
    </row>
    <row r="3" spans="2:18" x14ac:dyDescent="0.35">
      <c r="K3" s="50"/>
    </row>
    <row r="4" spans="2:18" x14ac:dyDescent="0.35">
      <c r="B4" s="51" t="s">
        <v>0</v>
      </c>
      <c r="C4" s="52" t="s">
        <v>129</v>
      </c>
      <c r="K4" s="50"/>
      <c r="L4" s="51" t="s">
        <v>0</v>
      </c>
      <c r="M4" s="52" t="s">
        <v>130</v>
      </c>
    </row>
    <row r="5" spans="2:18" x14ac:dyDescent="0.35">
      <c r="B5" s="52" t="s">
        <v>118</v>
      </c>
      <c r="K5" s="50"/>
      <c r="L5" s="52" t="s">
        <v>118</v>
      </c>
    </row>
    <row r="6" spans="2:18" x14ac:dyDescent="0.35">
      <c r="B6" s="53" t="s">
        <v>119</v>
      </c>
      <c r="K6" s="50"/>
      <c r="L6" s="53" t="s">
        <v>119</v>
      </c>
    </row>
    <row r="7" spans="2:18" ht="15" thickBot="1" x14ac:dyDescent="0.4">
      <c r="K7" s="50"/>
    </row>
    <row r="8" spans="2:18" ht="15" thickBot="1" x14ac:dyDescent="0.4">
      <c r="B8" s="63" t="s">
        <v>131</v>
      </c>
      <c r="C8" s="64"/>
      <c r="E8" s="51"/>
      <c r="F8" s="55"/>
      <c r="G8" s="56"/>
      <c r="H8" s="57"/>
      <c r="K8" s="50"/>
      <c r="L8" s="63" t="s">
        <v>131</v>
      </c>
      <c r="M8" s="64"/>
      <c r="O8" s="51"/>
      <c r="P8" s="55"/>
      <c r="Q8" s="56"/>
      <c r="R8" s="57"/>
    </row>
    <row r="9" spans="2:18" x14ac:dyDescent="0.35">
      <c r="B9" s="65">
        <v>1.63</v>
      </c>
      <c r="C9" s="65">
        <v>1.5</v>
      </c>
      <c r="K9" s="50"/>
      <c r="L9" s="65">
        <v>1.78</v>
      </c>
      <c r="M9" s="65">
        <v>1.9</v>
      </c>
    </row>
    <row r="10" spans="2:18" x14ac:dyDescent="0.35">
      <c r="B10" s="65">
        <v>1.5</v>
      </c>
      <c r="C10" s="65">
        <v>1.35</v>
      </c>
      <c r="E10" s="66" t="s">
        <v>121</v>
      </c>
      <c r="K10" s="50"/>
      <c r="L10" s="65">
        <v>1.75</v>
      </c>
      <c r="M10" s="65">
        <v>1.67</v>
      </c>
      <c r="O10" s="66" t="s">
        <v>121</v>
      </c>
    </row>
    <row r="11" spans="2:18" x14ac:dyDescent="0.35">
      <c r="B11" s="65">
        <v>1.74</v>
      </c>
      <c r="C11" s="65">
        <v>1.48</v>
      </c>
      <c r="K11" s="50"/>
      <c r="L11" s="65">
        <v>1.66</v>
      </c>
      <c r="M11" s="65">
        <v>1.73</v>
      </c>
    </row>
    <row r="12" spans="2:18" x14ac:dyDescent="0.35">
      <c r="B12" s="65">
        <v>1.56</v>
      </c>
      <c r="C12" s="65">
        <v>1.47</v>
      </c>
      <c r="E12" s="51" t="s">
        <v>122</v>
      </c>
      <c r="F12" s="55" t="s">
        <v>70</v>
      </c>
      <c r="G12" s="67">
        <f>AVERAGE(B9:C20)</f>
        <v>1.5637500000000004</v>
      </c>
      <c r="H12" s="57" t="s">
        <v>10</v>
      </c>
      <c r="K12" s="50"/>
      <c r="L12" s="65">
        <v>1.67</v>
      </c>
      <c r="M12" s="65">
        <v>1.81</v>
      </c>
      <c r="O12" s="51" t="s">
        <v>122</v>
      </c>
      <c r="P12" s="55" t="s">
        <v>70</v>
      </c>
      <c r="Q12" s="67">
        <f>AVERAGE(L9:M20)</f>
        <v>1.7587499999999994</v>
      </c>
      <c r="R12" s="57" t="s">
        <v>10</v>
      </c>
    </row>
    <row r="13" spans="2:18" x14ac:dyDescent="0.35">
      <c r="B13" s="65">
        <v>1.61</v>
      </c>
      <c r="C13" s="65">
        <v>1.63</v>
      </c>
      <c r="E13" s="51"/>
      <c r="F13" s="55"/>
      <c r="G13" s="60"/>
      <c r="K13" s="50"/>
      <c r="L13" s="65">
        <v>1.77</v>
      </c>
      <c r="M13" s="65">
        <v>1.86</v>
      </c>
      <c r="O13" s="51"/>
      <c r="P13" s="55"/>
      <c r="Q13" s="60"/>
    </row>
    <row r="14" spans="2:18" x14ac:dyDescent="0.35">
      <c r="B14" s="65">
        <v>1.49</v>
      </c>
      <c r="C14" s="65">
        <v>1.56</v>
      </c>
      <c r="E14" s="66" t="s">
        <v>123</v>
      </c>
      <c r="G14" s="61"/>
      <c r="K14" s="50"/>
      <c r="L14" s="65">
        <v>1.69</v>
      </c>
      <c r="M14" s="65">
        <v>1.72</v>
      </c>
      <c r="O14" s="66" t="s">
        <v>123</v>
      </c>
      <c r="Q14" s="61"/>
    </row>
    <row r="15" spans="2:18" x14ac:dyDescent="0.35">
      <c r="B15" s="65">
        <v>1.69</v>
      </c>
      <c r="C15" s="65">
        <v>1.55</v>
      </c>
      <c r="E15" s="51"/>
      <c r="K15" s="50"/>
      <c r="L15" s="65">
        <v>1.79</v>
      </c>
      <c r="M15" s="65">
        <v>1.61</v>
      </c>
      <c r="O15" s="51"/>
    </row>
    <row r="16" spans="2:18" x14ac:dyDescent="0.35">
      <c r="B16" s="65">
        <v>1.82</v>
      </c>
      <c r="C16" s="65">
        <v>1.58</v>
      </c>
      <c r="E16" s="51" t="s">
        <v>59</v>
      </c>
      <c r="F16" s="55" t="s">
        <v>63</v>
      </c>
      <c r="G16" s="68">
        <f>_xlfn.STDEV.S(B9:C20)</f>
        <v>9.6540710043236028E-2</v>
      </c>
      <c r="H16" s="57" t="s">
        <v>124</v>
      </c>
      <c r="I16" s="62"/>
      <c r="K16" s="50"/>
      <c r="L16" s="65">
        <v>1.71</v>
      </c>
      <c r="M16" s="65">
        <v>1.77</v>
      </c>
      <c r="O16" s="51" t="s">
        <v>59</v>
      </c>
      <c r="P16" s="55" t="s">
        <v>63</v>
      </c>
      <c r="Q16" s="68">
        <f>_xlfn.STDEV.S(L9:M20)</f>
        <v>7.8536200459461358E-2</v>
      </c>
      <c r="R16" s="57" t="s">
        <v>124</v>
      </c>
    </row>
    <row r="17" spans="2:17" x14ac:dyDescent="0.35">
      <c r="B17" s="65">
        <v>1.53</v>
      </c>
      <c r="C17" s="65">
        <v>1.57</v>
      </c>
      <c r="K17" s="50"/>
      <c r="L17" s="65">
        <v>1.83</v>
      </c>
      <c r="M17" s="65">
        <v>1.74</v>
      </c>
    </row>
    <row r="18" spans="2:17" x14ac:dyDescent="0.35">
      <c r="B18" s="65">
        <v>1.61</v>
      </c>
      <c r="C18" s="65">
        <v>1.51</v>
      </c>
      <c r="E18" s="51" t="s">
        <v>67</v>
      </c>
      <c r="F18" s="55" t="s">
        <v>68</v>
      </c>
      <c r="G18" s="69">
        <f>G16/G12</f>
        <v>6.1736665095594563E-2</v>
      </c>
      <c r="K18" s="50"/>
      <c r="L18" s="65">
        <v>1.74</v>
      </c>
      <c r="M18" s="65">
        <v>1.86</v>
      </c>
      <c r="O18" s="51" t="s">
        <v>67</v>
      </c>
      <c r="P18" s="55" t="s">
        <v>68</v>
      </c>
      <c r="Q18" s="69">
        <f>Q16/Q12</f>
        <v>4.4654556053709389E-2</v>
      </c>
    </row>
    <row r="19" spans="2:17" x14ac:dyDescent="0.35">
      <c r="B19" s="65">
        <v>1.49</v>
      </c>
      <c r="C19" s="65">
        <v>1.56</v>
      </c>
      <c r="K19" s="50"/>
      <c r="L19" s="65">
        <v>1.69</v>
      </c>
      <c r="M19" s="65">
        <v>1.91</v>
      </c>
    </row>
    <row r="20" spans="2:17" x14ac:dyDescent="0.35">
      <c r="B20" s="70">
        <v>1.51</v>
      </c>
      <c r="C20" s="70">
        <v>1.59</v>
      </c>
      <c r="K20" s="50"/>
      <c r="L20" s="70">
        <v>1.72</v>
      </c>
      <c r="M20" s="70">
        <v>1.83</v>
      </c>
    </row>
    <row r="22" spans="2:17" x14ac:dyDescent="0.35">
      <c r="G22" s="52" t="s">
        <v>126</v>
      </c>
      <c r="H22" s="52"/>
    </row>
    <row r="23" spans="2:17" x14ac:dyDescent="0.35">
      <c r="G23" s="52"/>
      <c r="H23" s="52"/>
    </row>
    <row r="24" spans="2:17" x14ac:dyDescent="0.35">
      <c r="G24" s="52" t="s">
        <v>132</v>
      </c>
      <c r="H24" s="52"/>
    </row>
    <row r="25" spans="2:17" x14ac:dyDescent="0.35">
      <c r="G25" s="52"/>
      <c r="H25" s="52"/>
    </row>
    <row r="26" spans="2:17" x14ac:dyDescent="0.35">
      <c r="G26" s="52" t="s">
        <v>133</v>
      </c>
      <c r="H26" s="5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9217" r:id="rId3">
          <objectPr defaultSize="0" r:id="rId4">
            <anchor moveWithCells="1" sizeWithCells="1">
              <from>
                <xdr:col>15</xdr:col>
                <xdr:colOff>361950</xdr:colOff>
                <xdr:row>10</xdr:row>
                <xdr:rowOff>171450</xdr:rowOff>
              </from>
              <to>
                <xdr:col>15</xdr:col>
                <xdr:colOff>488950</xdr:colOff>
                <xdr:row>11</xdr:row>
                <xdr:rowOff>184150</xdr:rowOff>
              </to>
            </anchor>
          </objectPr>
        </oleObject>
      </mc:Choice>
      <mc:Fallback>
        <oleObject progId="Equation.3" shapeId="9217" r:id="rId3"/>
      </mc:Fallback>
    </mc:AlternateContent>
    <mc:AlternateContent xmlns:mc="http://schemas.openxmlformats.org/markup-compatibility/2006">
      <mc:Choice Requires="x14">
        <oleObject progId="Equation.3" shapeId="9218" r:id="rId5">
          <objectPr defaultSize="0" r:id="rId4">
            <anchor moveWithCells="1" sizeWithCells="1">
              <from>
                <xdr:col>5</xdr:col>
                <xdr:colOff>165100</xdr:colOff>
                <xdr:row>10</xdr:row>
                <xdr:rowOff>152400</xdr:rowOff>
              </from>
              <to>
                <xdr:col>5</xdr:col>
                <xdr:colOff>285750</xdr:colOff>
                <xdr:row>11</xdr:row>
                <xdr:rowOff>171450</xdr:rowOff>
              </to>
            </anchor>
          </objectPr>
        </oleObject>
      </mc:Choice>
      <mc:Fallback>
        <oleObject progId="Equation.3" shapeId="9218" r:id="rId5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9"/>
  <sheetViews>
    <sheetView zoomScale="140" zoomScaleNormal="140" workbookViewId="0">
      <selection activeCell="B2" sqref="B2:C2"/>
    </sheetView>
  </sheetViews>
  <sheetFormatPr defaultColWidth="9.1796875" defaultRowHeight="15.5" x14ac:dyDescent="0.35"/>
  <cols>
    <col min="1" max="1" width="9.1796875" style="1"/>
    <col min="2" max="15" width="5.7265625" style="1" customWidth="1"/>
    <col min="16" max="16384" width="9.1796875" style="1"/>
  </cols>
  <sheetData>
    <row r="2" spans="2:15" customFormat="1" ht="18.5" x14ac:dyDescent="0.45">
      <c r="B2" s="49" t="s">
        <v>115</v>
      </c>
    </row>
    <row r="3" spans="2:15" ht="16" thickBot="1" x14ac:dyDescent="0.4"/>
    <row r="4" spans="2:15" ht="16" thickBot="1" x14ac:dyDescent="0.4">
      <c r="B4" s="90" t="s">
        <v>182</v>
      </c>
      <c r="C4" s="91">
        <v>1.5</v>
      </c>
      <c r="D4" s="96">
        <v>1.6</v>
      </c>
      <c r="E4" s="96">
        <v>1.6</v>
      </c>
      <c r="F4" s="96">
        <v>1.6</v>
      </c>
      <c r="G4" s="91">
        <v>1.7</v>
      </c>
      <c r="H4" s="91">
        <v>1.7</v>
      </c>
      <c r="I4" s="91">
        <v>1.8</v>
      </c>
      <c r="J4" s="96">
        <v>1.9</v>
      </c>
      <c r="K4" s="96">
        <v>1.9</v>
      </c>
      <c r="L4" s="96">
        <v>1.9</v>
      </c>
      <c r="M4" s="91">
        <v>2</v>
      </c>
      <c r="N4" s="91">
        <v>2</v>
      </c>
      <c r="O4" s="92">
        <v>2.1</v>
      </c>
    </row>
    <row r="5" spans="2:15" ht="16" thickBot="1" x14ac:dyDescent="0.4">
      <c r="B5" s="93" t="s">
        <v>183</v>
      </c>
      <c r="C5" s="94">
        <v>1.1000000000000001</v>
      </c>
      <c r="D5" s="94">
        <v>1.3</v>
      </c>
      <c r="E5" s="94">
        <v>1.3</v>
      </c>
      <c r="F5" s="97">
        <v>1.4</v>
      </c>
      <c r="G5" s="97">
        <v>1.4</v>
      </c>
      <c r="H5" s="97">
        <v>1.4</v>
      </c>
      <c r="I5" s="97">
        <v>1.5</v>
      </c>
      <c r="J5" s="97">
        <v>1.5</v>
      </c>
      <c r="K5" s="97">
        <v>1.5</v>
      </c>
      <c r="L5" s="94">
        <v>1.6</v>
      </c>
      <c r="M5" s="94">
        <v>1.7</v>
      </c>
      <c r="N5" s="94">
        <v>1.7</v>
      </c>
      <c r="O5" s="95">
        <v>2</v>
      </c>
    </row>
    <row r="7" spans="2:15" ht="16.5" x14ac:dyDescent="0.4">
      <c r="B7" s="3" t="s">
        <v>184</v>
      </c>
      <c r="D7" s="2" t="s">
        <v>185</v>
      </c>
      <c r="E7" s="11">
        <f>E4</f>
        <v>1.6</v>
      </c>
      <c r="G7" s="2" t="s">
        <v>186</v>
      </c>
      <c r="H7" s="11">
        <f>K4</f>
        <v>1.9</v>
      </c>
    </row>
    <row r="8" spans="2:15" x14ac:dyDescent="0.35">
      <c r="B8" s="2"/>
    </row>
    <row r="9" spans="2:15" x14ac:dyDescent="0.35">
      <c r="B9" s="3" t="s">
        <v>187</v>
      </c>
      <c r="D9" s="2" t="s">
        <v>188</v>
      </c>
      <c r="E9" s="11">
        <f>AVERAGE(G5,J5)</f>
        <v>1.45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16"/>
  <sheetViews>
    <sheetView zoomScale="140" zoomScaleNormal="140" workbookViewId="0"/>
  </sheetViews>
  <sheetFormatPr defaultColWidth="9.1796875" defaultRowHeight="15.5" x14ac:dyDescent="0.35"/>
  <cols>
    <col min="1" max="1" width="9.1796875" style="1"/>
    <col min="2" max="2" width="12.1796875" style="14" customWidth="1"/>
    <col min="3" max="3" width="9.1796875" style="14"/>
    <col min="4" max="4" width="6.81640625" style="14" customWidth="1"/>
    <col min="5" max="5" width="4" style="14" customWidth="1"/>
    <col min="6" max="6" width="12.1796875" style="14" customWidth="1"/>
    <col min="7" max="7" width="9.1796875" style="14"/>
    <col min="8" max="8" width="6.453125" style="14" customWidth="1"/>
    <col min="9" max="9" width="4.81640625" style="14" customWidth="1"/>
    <col min="10" max="10" width="12.1796875" style="14" customWidth="1"/>
    <col min="11" max="11" width="9.1796875" style="14"/>
    <col min="12" max="12" width="6.7265625" style="14" customWidth="1"/>
    <col min="13" max="13" width="3.7265625" style="1" customWidth="1"/>
    <col min="14" max="14" width="12.1796875" style="14" customWidth="1"/>
    <col min="15" max="15" width="9.1796875" style="14"/>
    <col min="16" max="16" width="6.81640625" style="14" customWidth="1"/>
    <col min="17" max="17" width="3.81640625" style="1" customWidth="1"/>
    <col min="18" max="18" width="12.1796875" style="14" customWidth="1"/>
    <col min="19" max="20" width="9.1796875" style="14"/>
    <col min="21" max="16384" width="9.1796875" style="1"/>
  </cols>
  <sheetData>
    <row r="1" spans="2:20" ht="16" thickBot="1" x14ac:dyDescent="0.4"/>
    <row r="2" spans="2:20" ht="16" thickBot="1" x14ac:dyDescent="0.4">
      <c r="B2" s="88" t="s">
        <v>18</v>
      </c>
      <c r="C2" s="15" t="s">
        <v>19</v>
      </c>
      <c r="D2" s="15"/>
      <c r="F2" s="88" t="s">
        <v>21</v>
      </c>
      <c r="G2" s="15" t="s">
        <v>19</v>
      </c>
      <c r="J2" s="88" t="s">
        <v>24</v>
      </c>
      <c r="K2" s="15" t="s">
        <v>19</v>
      </c>
      <c r="N2" s="15" t="s">
        <v>25</v>
      </c>
      <c r="O2" s="15" t="s">
        <v>19</v>
      </c>
      <c r="R2" s="15" t="s">
        <v>25</v>
      </c>
      <c r="S2" s="15" t="s">
        <v>19</v>
      </c>
    </row>
    <row r="3" spans="2:20" x14ac:dyDescent="0.35">
      <c r="B3" s="39">
        <v>1</v>
      </c>
      <c r="F3" s="39">
        <v>1</v>
      </c>
      <c r="J3" s="39">
        <v>1</v>
      </c>
      <c r="N3" s="14">
        <v>1</v>
      </c>
      <c r="R3" s="17">
        <v>1</v>
      </c>
    </row>
    <row r="4" spans="2:20" x14ac:dyDescent="0.35">
      <c r="B4" s="39">
        <v>2</v>
      </c>
      <c r="C4" s="14">
        <f t="array" ref="C4:C5">_xlfn.MODE.MULT(B3:B19)</f>
        <v>3</v>
      </c>
      <c r="F4" s="39">
        <v>2</v>
      </c>
      <c r="G4" s="14">
        <f t="array" ref="G4:G5">_xlfn.MODE.MULT(F3:F19)</f>
        <v>3</v>
      </c>
      <c r="J4" s="39">
        <v>2</v>
      </c>
      <c r="K4" s="14">
        <f t="array" ref="K4:K6">_xlfn.MODE.MULT(J3:J17)</f>
        <v>3</v>
      </c>
      <c r="N4" s="14">
        <v>2</v>
      </c>
      <c r="O4" s="14">
        <f t="array" ref="O4:O6">_xlfn.MODE.MULT(N3:N17)</f>
        <v>4</v>
      </c>
      <c r="R4" s="17">
        <v>2</v>
      </c>
      <c r="S4" s="14" t="e">
        <f t="array" ref="S4:S6">_xlfn.MODE.MULT(R3:R17)</f>
        <v>#N/A</v>
      </c>
    </row>
    <row r="5" spans="2:20" x14ac:dyDescent="0.35">
      <c r="B5" s="39">
        <v>2</v>
      </c>
      <c r="C5" s="14">
        <v>6</v>
      </c>
      <c r="F5" s="39">
        <v>2</v>
      </c>
      <c r="G5" s="14">
        <v>4</v>
      </c>
      <c r="J5" s="39">
        <v>2</v>
      </c>
      <c r="K5" s="14">
        <v>5</v>
      </c>
      <c r="N5" s="14">
        <v>3</v>
      </c>
      <c r="O5" s="14">
        <v>5</v>
      </c>
      <c r="R5" s="17">
        <v>3</v>
      </c>
      <c r="S5" s="14" t="e">
        <v>#N/A</v>
      </c>
    </row>
    <row r="6" spans="2:20" x14ac:dyDescent="0.35">
      <c r="B6" s="89">
        <v>3</v>
      </c>
      <c r="F6" s="89">
        <v>3</v>
      </c>
      <c r="J6" s="89">
        <v>3</v>
      </c>
      <c r="K6" s="14">
        <v>6</v>
      </c>
      <c r="N6" s="16">
        <v>4</v>
      </c>
      <c r="O6" s="14">
        <v>6</v>
      </c>
      <c r="R6" s="17">
        <v>4</v>
      </c>
      <c r="S6" s="14" t="e">
        <v>#N/A</v>
      </c>
    </row>
    <row r="7" spans="2:20" ht="17.5" x14ac:dyDescent="0.45">
      <c r="B7" s="89">
        <v>3</v>
      </c>
      <c r="C7" s="12" t="s">
        <v>22</v>
      </c>
      <c r="D7" s="18">
        <f>C4</f>
        <v>3</v>
      </c>
      <c r="F7" s="89">
        <v>3</v>
      </c>
      <c r="G7" s="12" t="s">
        <v>20</v>
      </c>
      <c r="H7" s="18">
        <f>AVERAGE(G4:G5)</f>
        <v>3.5</v>
      </c>
      <c r="J7" s="89">
        <v>3</v>
      </c>
      <c r="N7" s="16">
        <v>4</v>
      </c>
      <c r="R7" s="17">
        <v>5</v>
      </c>
    </row>
    <row r="8" spans="2:20" ht="17.5" x14ac:dyDescent="0.45">
      <c r="B8" s="89">
        <v>3</v>
      </c>
      <c r="C8" s="12" t="s">
        <v>23</v>
      </c>
      <c r="D8" s="18">
        <f>C5</f>
        <v>6</v>
      </c>
      <c r="F8" s="89">
        <v>3</v>
      </c>
      <c r="G8" s="2"/>
      <c r="H8" s="11"/>
      <c r="J8" s="89">
        <v>3</v>
      </c>
      <c r="K8" s="12" t="s">
        <v>22</v>
      </c>
      <c r="L8" s="18">
        <f>K4</f>
        <v>3</v>
      </c>
      <c r="N8" s="16">
        <v>4</v>
      </c>
      <c r="O8" s="12" t="s">
        <v>20</v>
      </c>
      <c r="P8" s="18">
        <f>AVERAGE(O4:O6)</f>
        <v>5</v>
      </c>
      <c r="R8" s="17">
        <v>6</v>
      </c>
      <c r="S8" s="12" t="s">
        <v>26</v>
      </c>
      <c r="T8" s="18" t="s">
        <v>27</v>
      </c>
    </row>
    <row r="9" spans="2:20" ht="17.5" x14ac:dyDescent="0.45">
      <c r="B9" s="39">
        <v>4</v>
      </c>
      <c r="D9" s="11"/>
      <c r="F9" s="89">
        <v>4</v>
      </c>
      <c r="J9" s="39">
        <v>4</v>
      </c>
      <c r="K9" s="12" t="s">
        <v>23</v>
      </c>
      <c r="L9" s="18">
        <f>AVERAGE(K5:K6)</f>
        <v>5.5</v>
      </c>
      <c r="N9" s="16">
        <v>5</v>
      </c>
      <c r="O9" s="12"/>
      <c r="P9" s="18"/>
      <c r="R9" s="17">
        <v>7</v>
      </c>
      <c r="S9" s="12"/>
      <c r="T9" s="18"/>
    </row>
    <row r="10" spans="2:20" x14ac:dyDescent="0.35">
      <c r="B10" s="39">
        <v>4</v>
      </c>
      <c r="D10" s="11"/>
      <c r="F10" s="89">
        <v>4</v>
      </c>
      <c r="J10" s="89">
        <v>5</v>
      </c>
      <c r="N10" s="16">
        <v>5</v>
      </c>
      <c r="R10" s="17">
        <v>8</v>
      </c>
    </row>
    <row r="11" spans="2:20" x14ac:dyDescent="0.35">
      <c r="B11" s="39">
        <v>5</v>
      </c>
      <c r="F11" s="89">
        <v>4</v>
      </c>
      <c r="J11" s="89">
        <v>5</v>
      </c>
      <c r="N11" s="16">
        <v>5</v>
      </c>
      <c r="R11" s="17">
        <v>9</v>
      </c>
    </row>
    <row r="12" spans="2:20" x14ac:dyDescent="0.35">
      <c r="B12" s="89">
        <v>6</v>
      </c>
      <c r="F12" s="39">
        <v>5</v>
      </c>
      <c r="J12" s="89">
        <v>5</v>
      </c>
      <c r="N12" s="16">
        <v>6</v>
      </c>
      <c r="R12" s="16"/>
    </row>
    <row r="13" spans="2:20" x14ac:dyDescent="0.35">
      <c r="B13" s="89">
        <v>6</v>
      </c>
      <c r="F13" s="39">
        <v>5</v>
      </c>
      <c r="J13" s="89">
        <v>6</v>
      </c>
      <c r="N13" s="16">
        <v>6</v>
      </c>
      <c r="R13" s="16"/>
    </row>
    <row r="14" spans="2:20" x14ac:dyDescent="0.35">
      <c r="B14" s="89">
        <v>6</v>
      </c>
      <c r="F14" s="39">
        <v>6</v>
      </c>
      <c r="J14" s="89">
        <v>6</v>
      </c>
      <c r="N14" s="16">
        <v>6</v>
      </c>
      <c r="R14" s="16"/>
    </row>
    <row r="15" spans="2:20" x14ac:dyDescent="0.35">
      <c r="B15" s="39">
        <v>7</v>
      </c>
      <c r="F15" s="39">
        <v>7</v>
      </c>
      <c r="J15" s="89">
        <v>6</v>
      </c>
      <c r="N15" s="14">
        <v>7</v>
      </c>
    </row>
    <row r="16" spans="2:20" x14ac:dyDescent="0.35">
      <c r="B16" s="40">
        <v>8</v>
      </c>
      <c r="F16" s="40">
        <v>8</v>
      </c>
      <c r="J16" s="40">
        <v>8</v>
      </c>
      <c r="N16" s="1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5"/>
  <sheetViews>
    <sheetView zoomScale="140" zoomScaleNormal="140" workbookViewId="0"/>
  </sheetViews>
  <sheetFormatPr defaultColWidth="9.1796875" defaultRowHeight="15.5" x14ac:dyDescent="0.35"/>
  <cols>
    <col min="1" max="1" width="9.1796875" style="1"/>
    <col min="2" max="2" width="12.54296875" style="14" customWidth="1"/>
    <col min="3" max="3" width="10.26953125" style="14" customWidth="1"/>
    <col min="4" max="4" width="3.81640625" style="14" customWidth="1"/>
    <col min="5" max="5" width="12.54296875" style="14" customWidth="1"/>
    <col min="6" max="6" width="13" style="1" customWidth="1"/>
    <col min="7" max="7" width="4.1796875" style="1" customWidth="1"/>
    <col min="8" max="8" width="12.54296875" style="14" customWidth="1"/>
    <col min="9" max="9" width="12.54296875" style="1" customWidth="1"/>
    <col min="10" max="16384" width="9.1796875" style="1"/>
  </cols>
  <sheetData>
    <row r="1" spans="2:9" ht="16" thickBot="1" x14ac:dyDescent="0.4"/>
    <row r="2" spans="2:9" ht="16" thickBot="1" x14ac:dyDescent="0.4">
      <c r="B2" s="38" t="s">
        <v>18</v>
      </c>
      <c r="E2" s="38" t="s">
        <v>21</v>
      </c>
      <c r="H2" s="38" t="s">
        <v>24</v>
      </c>
    </row>
    <row r="3" spans="2:9" x14ac:dyDescent="0.35">
      <c r="B3" s="39">
        <v>1</v>
      </c>
      <c r="E3" s="39">
        <v>1</v>
      </c>
      <c r="H3" s="39">
        <v>1</v>
      </c>
    </row>
    <row r="4" spans="2:9" ht="17.5" x14ac:dyDescent="0.45">
      <c r="B4" s="39">
        <v>2</v>
      </c>
      <c r="C4" s="15" t="s">
        <v>75</v>
      </c>
      <c r="D4" s="15"/>
      <c r="E4" s="39">
        <v>2</v>
      </c>
      <c r="F4" s="15" t="s">
        <v>75</v>
      </c>
      <c r="G4" s="15"/>
      <c r="H4" s="39">
        <v>2</v>
      </c>
      <c r="I4" s="15" t="s">
        <v>75</v>
      </c>
    </row>
    <row r="5" spans="2:9" x14ac:dyDescent="0.35">
      <c r="B5" s="39">
        <v>2</v>
      </c>
      <c r="C5" s="36">
        <f>SKEW(B3:B15)</f>
        <v>0</v>
      </c>
      <c r="D5" s="36"/>
      <c r="E5" s="39">
        <v>2</v>
      </c>
      <c r="F5" s="36">
        <f>SKEW(E3:E15)</f>
        <v>0.69999645655587606</v>
      </c>
      <c r="G5" s="36"/>
      <c r="H5" s="39">
        <v>3</v>
      </c>
      <c r="I5" s="36">
        <f>SKEW(H3:H15)</f>
        <v>-0.69999645655587606</v>
      </c>
    </row>
    <row r="6" spans="2:9" x14ac:dyDescent="0.35">
      <c r="B6" s="39">
        <v>3</v>
      </c>
      <c r="E6" s="39">
        <v>2</v>
      </c>
      <c r="H6" s="39">
        <v>4</v>
      </c>
    </row>
    <row r="7" spans="2:9" ht="18" x14ac:dyDescent="0.4">
      <c r="B7" s="39">
        <v>3</v>
      </c>
      <c r="C7" s="37" t="s">
        <v>82</v>
      </c>
      <c r="D7" s="37"/>
      <c r="E7" s="39">
        <v>2</v>
      </c>
      <c r="F7" s="37" t="s">
        <v>83</v>
      </c>
      <c r="G7" s="37"/>
      <c r="H7" s="39">
        <v>5</v>
      </c>
      <c r="I7" s="37" t="s">
        <v>84</v>
      </c>
    </row>
    <row r="8" spans="2:9" x14ac:dyDescent="0.35">
      <c r="B8" s="39">
        <v>4</v>
      </c>
      <c r="E8" s="39">
        <v>3</v>
      </c>
      <c r="H8" s="39">
        <v>6</v>
      </c>
    </row>
    <row r="9" spans="2:9" x14ac:dyDescent="0.35">
      <c r="B9" s="39">
        <v>4</v>
      </c>
      <c r="C9" s="35" t="s">
        <v>4</v>
      </c>
      <c r="D9" s="35"/>
      <c r="E9" s="39">
        <v>3</v>
      </c>
      <c r="F9" s="35" t="s">
        <v>4</v>
      </c>
      <c r="G9" s="35"/>
      <c r="H9" s="39">
        <v>7</v>
      </c>
      <c r="I9" s="35" t="s">
        <v>4</v>
      </c>
    </row>
    <row r="10" spans="2:9" x14ac:dyDescent="0.35">
      <c r="B10" s="39">
        <v>4</v>
      </c>
      <c r="C10" s="35" t="s">
        <v>85</v>
      </c>
      <c r="D10" s="35"/>
      <c r="E10" s="39">
        <v>4</v>
      </c>
      <c r="F10" s="35" t="s">
        <v>86</v>
      </c>
      <c r="G10" s="35"/>
      <c r="H10" s="39">
        <v>7</v>
      </c>
      <c r="I10" s="35" t="s">
        <v>86</v>
      </c>
    </row>
    <row r="11" spans="2:9" x14ac:dyDescent="0.35">
      <c r="B11" s="39">
        <v>5</v>
      </c>
      <c r="E11" s="39">
        <v>5</v>
      </c>
      <c r="F11" s="35" t="s">
        <v>87</v>
      </c>
      <c r="G11" s="35"/>
      <c r="H11" s="39">
        <v>8</v>
      </c>
      <c r="I11" s="35" t="s">
        <v>87</v>
      </c>
    </row>
    <row r="12" spans="2:9" x14ac:dyDescent="0.35">
      <c r="B12" s="39">
        <v>5</v>
      </c>
      <c r="E12" s="39">
        <v>6</v>
      </c>
      <c r="F12" s="35" t="s">
        <v>88</v>
      </c>
      <c r="G12" s="35"/>
      <c r="H12" s="39">
        <v>8</v>
      </c>
      <c r="I12" s="35" t="s">
        <v>89</v>
      </c>
    </row>
    <row r="13" spans="2:9" x14ac:dyDescent="0.35">
      <c r="B13" s="39">
        <v>6</v>
      </c>
      <c r="E13" s="39">
        <v>7</v>
      </c>
      <c r="F13" s="35" t="s">
        <v>90</v>
      </c>
      <c r="H13" s="39">
        <v>8</v>
      </c>
      <c r="I13" s="35" t="s">
        <v>90</v>
      </c>
    </row>
    <row r="14" spans="2:9" x14ac:dyDescent="0.35">
      <c r="B14" s="39">
        <v>6</v>
      </c>
      <c r="E14" s="39">
        <v>8</v>
      </c>
      <c r="F14" s="35" t="s">
        <v>91</v>
      </c>
      <c r="H14" s="39">
        <v>8</v>
      </c>
      <c r="I14" s="35" t="s">
        <v>92</v>
      </c>
    </row>
    <row r="15" spans="2:9" x14ac:dyDescent="0.35">
      <c r="B15" s="40">
        <v>7</v>
      </c>
      <c r="E15" s="40">
        <v>9</v>
      </c>
      <c r="H15" s="4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6"/>
  <sheetViews>
    <sheetView zoomScale="140" zoomScaleNormal="140" workbookViewId="0">
      <selection activeCell="C10" sqref="C10"/>
    </sheetView>
  </sheetViews>
  <sheetFormatPr defaultColWidth="9.1796875" defaultRowHeight="15.5" x14ac:dyDescent="0.35"/>
  <cols>
    <col min="1" max="1" width="9.1796875" style="1"/>
    <col min="2" max="2" width="12.54296875" style="14" customWidth="1"/>
    <col min="3" max="3" width="14.1796875" style="14" customWidth="1"/>
    <col min="4" max="4" width="3.81640625" style="14" customWidth="1"/>
    <col min="5" max="5" width="12.54296875" style="14" customWidth="1"/>
    <col min="6" max="6" width="19.81640625" style="1" customWidth="1"/>
    <col min="7" max="7" width="4.1796875" style="1" customWidth="1"/>
    <col min="8" max="8" width="12.54296875" style="14" customWidth="1"/>
    <col min="9" max="9" width="15.1796875" style="1" customWidth="1"/>
    <col min="10" max="16384" width="9.1796875" style="1"/>
  </cols>
  <sheetData>
    <row r="1" spans="2:9" ht="16" thickBot="1" x14ac:dyDescent="0.4"/>
    <row r="2" spans="2:9" ht="16" thickBot="1" x14ac:dyDescent="0.4">
      <c r="B2" s="38" t="s">
        <v>18</v>
      </c>
      <c r="E2" s="38" t="s">
        <v>21</v>
      </c>
      <c r="H2" s="38" t="s">
        <v>24</v>
      </c>
    </row>
    <row r="3" spans="2:9" x14ac:dyDescent="0.35">
      <c r="B3" s="39">
        <v>1</v>
      </c>
      <c r="E3" s="39">
        <v>1</v>
      </c>
      <c r="H3" s="39">
        <v>1</v>
      </c>
    </row>
    <row r="4" spans="2:9" ht="17.5" x14ac:dyDescent="0.45">
      <c r="B4" s="39">
        <v>1</v>
      </c>
      <c r="C4" s="15" t="s">
        <v>80</v>
      </c>
      <c r="D4" s="15"/>
      <c r="E4" s="39">
        <v>2</v>
      </c>
      <c r="F4" s="15" t="s">
        <v>80</v>
      </c>
      <c r="G4" s="15"/>
      <c r="H4" s="39">
        <v>2</v>
      </c>
      <c r="I4" s="15" t="s">
        <v>80</v>
      </c>
    </row>
    <row r="5" spans="2:9" x14ac:dyDescent="0.35">
      <c r="B5" s="39">
        <v>2</v>
      </c>
      <c r="C5" s="36">
        <f>KURT(B3:B16)</f>
        <v>-1.2556818181818179</v>
      </c>
      <c r="D5" s="36"/>
      <c r="E5" s="39">
        <v>3</v>
      </c>
      <c r="F5" s="36">
        <f>KURT(E3:E16)</f>
        <v>4.515421378391915E-2</v>
      </c>
      <c r="G5" s="36"/>
      <c r="H5" s="39">
        <v>3</v>
      </c>
      <c r="I5" s="36">
        <f>KURT(H3:H16)</f>
        <v>5.6551824173052063</v>
      </c>
    </row>
    <row r="6" spans="2:9" x14ac:dyDescent="0.35">
      <c r="B6" s="39">
        <v>2</v>
      </c>
      <c r="E6" s="39">
        <v>3</v>
      </c>
      <c r="H6" s="39">
        <v>3</v>
      </c>
    </row>
    <row r="7" spans="2:9" ht="18" x14ac:dyDescent="0.4">
      <c r="B7" s="39">
        <v>3</v>
      </c>
      <c r="C7" s="37" t="s">
        <v>84</v>
      </c>
      <c r="D7" s="37"/>
      <c r="E7" s="39">
        <v>4</v>
      </c>
      <c r="F7" s="37" t="s">
        <v>94</v>
      </c>
      <c r="G7" s="37"/>
      <c r="H7" s="39">
        <v>3</v>
      </c>
      <c r="I7" s="37" t="s">
        <v>83</v>
      </c>
    </row>
    <row r="8" spans="2:9" x14ac:dyDescent="0.35">
      <c r="B8" s="39">
        <v>3</v>
      </c>
      <c r="E8" s="39">
        <v>4</v>
      </c>
      <c r="H8" s="39">
        <v>3</v>
      </c>
    </row>
    <row r="9" spans="2:9" x14ac:dyDescent="0.35">
      <c r="B9" s="39">
        <v>4</v>
      </c>
      <c r="C9" s="35" t="s">
        <v>4</v>
      </c>
      <c r="D9" s="35"/>
      <c r="E9" s="39">
        <v>4</v>
      </c>
      <c r="F9" s="35" t="s">
        <v>4</v>
      </c>
      <c r="G9" s="35"/>
      <c r="H9" s="39">
        <v>3</v>
      </c>
      <c r="I9" s="35" t="s">
        <v>4</v>
      </c>
    </row>
    <row r="10" spans="2:9" x14ac:dyDescent="0.35">
      <c r="B10" s="39">
        <v>4</v>
      </c>
      <c r="C10" s="35" t="s">
        <v>95</v>
      </c>
      <c r="D10" s="35"/>
      <c r="E10" s="39">
        <v>4</v>
      </c>
      <c r="F10" s="35" t="s">
        <v>98</v>
      </c>
      <c r="G10" s="35"/>
      <c r="H10" s="39">
        <v>3</v>
      </c>
      <c r="I10" s="35" t="s">
        <v>97</v>
      </c>
    </row>
    <row r="11" spans="2:9" x14ac:dyDescent="0.35">
      <c r="B11" s="39">
        <v>5</v>
      </c>
      <c r="C11" s="42" t="s">
        <v>106</v>
      </c>
      <c r="E11" s="39">
        <v>4</v>
      </c>
      <c r="F11" s="35" t="s">
        <v>96</v>
      </c>
      <c r="G11" s="35"/>
      <c r="H11" s="39">
        <v>3</v>
      </c>
      <c r="I11" s="42" t="s">
        <v>106</v>
      </c>
    </row>
    <row r="12" spans="2:9" x14ac:dyDescent="0.35">
      <c r="B12" s="39">
        <v>5</v>
      </c>
      <c r="C12" s="42" t="s">
        <v>107</v>
      </c>
      <c r="E12" s="39">
        <v>5</v>
      </c>
      <c r="F12" s="42" t="s">
        <v>106</v>
      </c>
      <c r="G12" s="35"/>
      <c r="H12" s="39">
        <v>3</v>
      </c>
      <c r="I12" s="42" t="s">
        <v>109</v>
      </c>
    </row>
    <row r="13" spans="2:9" x14ac:dyDescent="0.35">
      <c r="B13" s="39">
        <v>6</v>
      </c>
      <c r="E13" s="39">
        <v>5</v>
      </c>
      <c r="F13" s="42" t="s">
        <v>108</v>
      </c>
      <c r="H13" s="39">
        <v>3</v>
      </c>
      <c r="I13" s="35"/>
    </row>
    <row r="14" spans="2:9" x14ac:dyDescent="0.35">
      <c r="B14" s="39">
        <v>6</v>
      </c>
      <c r="E14" s="39">
        <v>6</v>
      </c>
      <c r="F14" s="35"/>
      <c r="H14" s="39">
        <v>4</v>
      </c>
      <c r="I14" s="35"/>
    </row>
    <row r="15" spans="2:9" x14ac:dyDescent="0.35">
      <c r="B15" s="39">
        <v>7</v>
      </c>
      <c r="E15" s="39">
        <v>6</v>
      </c>
      <c r="F15" s="35"/>
      <c r="H15" s="39">
        <v>5</v>
      </c>
      <c r="I15" s="35"/>
    </row>
    <row r="16" spans="2:9" x14ac:dyDescent="0.35">
      <c r="B16" s="40">
        <v>7</v>
      </c>
      <c r="E16" s="40">
        <v>7</v>
      </c>
      <c r="H16" s="4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8"/>
  <sheetViews>
    <sheetView zoomScale="140" zoomScaleNormal="140" workbookViewId="0">
      <selection activeCell="H4" sqref="H4:H6"/>
    </sheetView>
  </sheetViews>
  <sheetFormatPr defaultColWidth="9.1796875" defaultRowHeight="15.5" x14ac:dyDescent="0.35"/>
  <cols>
    <col min="1" max="6" width="9.1796875" style="1"/>
    <col min="7" max="7" width="9.1796875" style="14"/>
    <col min="8" max="8" width="12.453125" style="14" customWidth="1"/>
    <col min="9" max="9" width="21.453125" style="1" customWidth="1"/>
    <col min="10" max="16384" width="9.1796875" style="1"/>
  </cols>
  <sheetData>
    <row r="1" spans="2:9" x14ac:dyDescent="0.35">
      <c r="B1" s="100" t="s">
        <v>189</v>
      </c>
      <c r="G1" s="100" t="s">
        <v>189</v>
      </c>
    </row>
    <row r="2" spans="2:9" x14ac:dyDescent="0.35">
      <c r="B2" s="100" t="s">
        <v>190</v>
      </c>
      <c r="G2" s="100" t="s">
        <v>192</v>
      </c>
    </row>
    <row r="3" spans="2:9" x14ac:dyDescent="0.35">
      <c r="B3" s="99" t="s">
        <v>4</v>
      </c>
    </row>
    <row r="4" spans="2:9" x14ac:dyDescent="0.35">
      <c r="B4" s="98">
        <v>1</v>
      </c>
      <c r="H4" s="15" t="s">
        <v>193</v>
      </c>
      <c r="I4" s="27" t="s">
        <v>196</v>
      </c>
    </row>
    <row r="5" spans="2:9" x14ac:dyDescent="0.35">
      <c r="B5" s="39">
        <v>2</v>
      </c>
      <c r="H5" s="15" t="s">
        <v>194</v>
      </c>
      <c r="I5" s="27" t="s">
        <v>197</v>
      </c>
    </row>
    <row r="6" spans="2:9" x14ac:dyDescent="0.35">
      <c r="B6" s="39">
        <v>3</v>
      </c>
      <c r="H6" s="15" t="s">
        <v>195</v>
      </c>
      <c r="I6" s="27" t="s">
        <v>198</v>
      </c>
    </row>
    <row r="7" spans="2:9" ht="17.5" x14ac:dyDescent="0.45">
      <c r="B7" s="39">
        <v>3</v>
      </c>
      <c r="G7" s="101" t="s">
        <v>191</v>
      </c>
      <c r="H7" s="103" t="s">
        <v>199</v>
      </c>
    </row>
    <row r="8" spans="2:9" x14ac:dyDescent="0.35">
      <c r="B8" s="39">
        <v>4</v>
      </c>
      <c r="G8" s="101">
        <v>1</v>
      </c>
      <c r="H8" s="101">
        <v>1</v>
      </c>
    </row>
    <row r="9" spans="2:9" x14ac:dyDescent="0.35">
      <c r="B9" s="39">
        <v>4</v>
      </c>
      <c r="G9" s="14">
        <v>2</v>
      </c>
      <c r="H9" s="14">
        <v>1</v>
      </c>
    </row>
    <row r="10" spans="2:9" x14ac:dyDescent="0.35">
      <c r="B10" s="39">
        <v>4</v>
      </c>
      <c r="G10" s="14">
        <v>3</v>
      </c>
      <c r="H10" s="14">
        <v>2</v>
      </c>
    </row>
    <row r="11" spans="2:9" x14ac:dyDescent="0.35">
      <c r="B11" s="39">
        <v>5</v>
      </c>
      <c r="G11" s="14">
        <v>4</v>
      </c>
      <c r="H11" s="14">
        <v>3</v>
      </c>
    </row>
    <row r="12" spans="2:9" x14ac:dyDescent="0.35">
      <c r="B12" s="39">
        <v>5</v>
      </c>
      <c r="G12" s="14">
        <v>5</v>
      </c>
      <c r="H12" s="14">
        <v>3</v>
      </c>
    </row>
    <row r="13" spans="2:9" x14ac:dyDescent="0.35">
      <c r="B13" s="39">
        <v>5</v>
      </c>
      <c r="G13" s="14">
        <v>6</v>
      </c>
      <c r="H13" s="14">
        <v>2</v>
      </c>
    </row>
    <row r="14" spans="2:9" x14ac:dyDescent="0.35">
      <c r="B14" s="39">
        <v>6</v>
      </c>
      <c r="G14" s="14">
        <v>7</v>
      </c>
      <c r="H14" s="14">
        <v>1</v>
      </c>
    </row>
    <row r="15" spans="2:9" x14ac:dyDescent="0.35">
      <c r="B15" s="39">
        <v>6</v>
      </c>
      <c r="G15" s="14">
        <v>8</v>
      </c>
      <c r="H15" s="14">
        <v>1</v>
      </c>
    </row>
    <row r="16" spans="2:9" x14ac:dyDescent="0.35">
      <c r="B16" s="39">
        <v>7</v>
      </c>
      <c r="G16" s="102">
        <v>9</v>
      </c>
      <c r="H16" s="102">
        <v>1</v>
      </c>
    </row>
    <row r="17" spans="2:2" x14ac:dyDescent="0.35">
      <c r="B17" s="39">
        <v>8</v>
      </c>
    </row>
    <row r="18" spans="2:2" x14ac:dyDescent="0.35">
      <c r="B18" s="40">
        <v>9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R42"/>
  <sheetViews>
    <sheetView topLeftCell="K1" zoomScale="120" zoomScaleNormal="120" workbookViewId="0">
      <selection activeCell="M7" sqref="M7:P35"/>
    </sheetView>
  </sheetViews>
  <sheetFormatPr defaultColWidth="9.1796875" defaultRowHeight="15.5" x14ac:dyDescent="0.35"/>
  <cols>
    <col min="1" max="1" width="3.26953125" style="1" customWidth="1"/>
    <col min="2" max="2" width="9.1796875" style="1"/>
    <col min="3" max="3" width="13.453125" style="1" customWidth="1"/>
    <col min="4" max="4" width="17.1796875" style="1" customWidth="1"/>
    <col min="5" max="5" width="14.81640625" style="1" customWidth="1"/>
    <col min="6" max="6" width="9.1796875" style="1"/>
    <col min="7" max="7" width="14" style="1" customWidth="1"/>
    <col min="8" max="8" width="14" style="1" hidden="1" customWidth="1"/>
    <col min="9" max="9" width="19.26953125" style="1" customWidth="1"/>
    <col min="10" max="10" width="18.81640625" style="1" hidden="1" customWidth="1"/>
    <col min="11" max="11" width="12.26953125" style="1" customWidth="1"/>
    <col min="12" max="12" width="10.81640625" style="1" customWidth="1"/>
    <col min="13" max="16384" width="9.1796875" style="1"/>
  </cols>
  <sheetData>
    <row r="2" spans="2:18" x14ac:dyDescent="0.35">
      <c r="B2" s="3" t="s">
        <v>200</v>
      </c>
      <c r="C2" s="4" t="s">
        <v>205</v>
      </c>
    </row>
    <row r="3" spans="2:18" ht="16" thickBot="1" x14ac:dyDescent="0.4">
      <c r="B3" s="3"/>
      <c r="C3" s="4" t="s">
        <v>206</v>
      </c>
    </row>
    <row r="4" spans="2:18" ht="16" thickBot="1" x14ac:dyDescent="0.4">
      <c r="C4" s="4" t="s">
        <v>201</v>
      </c>
      <c r="G4" s="114"/>
      <c r="H4" s="115" t="s">
        <v>215</v>
      </c>
      <c r="I4" s="116"/>
      <c r="J4" s="117"/>
      <c r="K4" s="146" t="s">
        <v>261</v>
      </c>
      <c r="L4" s="147"/>
    </row>
    <row r="5" spans="2:18" x14ac:dyDescent="0.35">
      <c r="G5" s="15" t="s">
        <v>193</v>
      </c>
      <c r="H5" s="15" t="s">
        <v>193</v>
      </c>
      <c r="I5" s="15" t="s">
        <v>193</v>
      </c>
      <c r="J5" s="15" t="s">
        <v>193</v>
      </c>
    </row>
    <row r="6" spans="2:18" ht="18.5" thickBot="1" x14ac:dyDescent="0.45">
      <c r="C6" s="5" t="s">
        <v>202</v>
      </c>
      <c r="G6" s="15" t="s">
        <v>194</v>
      </c>
      <c r="H6" s="15" t="s">
        <v>194</v>
      </c>
      <c r="I6" s="15" t="s">
        <v>212</v>
      </c>
      <c r="J6" s="15" t="s">
        <v>212</v>
      </c>
    </row>
    <row r="7" spans="2:18" ht="18" thickBot="1" x14ac:dyDescent="0.5">
      <c r="G7" s="15" t="s">
        <v>195</v>
      </c>
      <c r="H7" s="15" t="s">
        <v>210</v>
      </c>
      <c r="I7" s="15" t="s">
        <v>195</v>
      </c>
      <c r="J7" s="15" t="s">
        <v>210</v>
      </c>
      <c r="O7" s="3" t="s">
        <v>7</v>
      </c>
      <c r="P7" s="12" t="s">
        <v>5</v>
      </c>
      <c r="Q7" s="11">
        <f>G20</f>
        <v>116</v>
      </c>
      <c r="R7" s="112" t="s">
        <v>208</v>
      </c>
    </row>
    <row r="8" spans="2:18" ht="15.75" customHeight="1" x14ac:dyDescent="0.45">
      <c r="C8" s="108" t="s">
        <v>203</v>
      </c>
      <c r="D8" s="108" t="s">
        <v>204</v>
      </c>
      <c r="F8" s="109" t="s">
        <v>191</v>
      </c>
      <c r="G8" s="110" t="s">
        <v>199</v>
      </c>
      <c r="H8" s="110" t="s">
        <v>211</v>
      </c>
      <c r="I8" s="110" t="s">
        <v>213</v>
      </c>
      <c r="J8" s="110" t="s">
        <v>214</v>
      </c>
      <c r="K8" s="110" t="s">
        <v>224</v>
      </c>
      <c r="L8" s="110" t="s">
        <v>237</v>
      </c>
    </row>
    <row r="9" spans="2:18" ht="15.75" customHeight="1" x14ac:dyDescent="0.35">
      <c r="C9" s="105">
        <v>0</v>
      </c>
      <c r="D9" s="104">
        <v>0</v>
      </c>
      <c r="F9" s="14">
        <f>C9</f>
        <v>0</v>
      </c>
      <c r="G9" s="14">
        <f>D9</f>
        <v>0</v>
      </c>
      <c r="H9" s="36">
        <f>G9/G$20</f>
        <v>0</v>
      </c>
      <c r="I9" s="14">
        <f>G9</f>
        <v>0</v>
      </c>
      <c r="J9" s="36">
        <f>H9</f>
        <v>0</v>
      </c>
      <c r="K9" s="14">
        <f>F9*G9</f>
        <v>0</v>
      </c>
      <c r="L9" s="101">
        <f>F9^2*G9</f>
        <v>0</v>
      </c>
      <c r="N9" s="13" t="s">
        <v>8</v>
      </c>
      <c r="Q9" s="113"/>
    </row>
    <row r="10" spans="2:18" x14ac:dyDescent="0.35">
      <c r="C10" s="105">
        <v>1</v>
      </c>
      <c r="D10" s="104">
        <v>1</v>
      </c>
      <c r="F10" s="14">
        <f t="shared" ref="F10:F19" si="0">C10</f>
        <v>1</v>
      </c>
      <c r="G10" s="14">
        <f t="shared" ref="G10:G19" si="1">D10</f>
        <v>1</v>
      </c>
      <c r="H10" s="36">
        <f>G10/G$20</f>
        <v>8.6206896551724137E-3</v>
      </c>
      <c r="I10" s="14">
        <f>I9+G10</f>
        <v>1</v>
      </c>
      <c r="J10" s="36">
        <f>J9+H10</f>
        <v>8.6206896551724137E-3</v>
      </c>
      <c r="K10" s="14">
        <f>F10*G10</f>
        <v>1</v>
      </c>
      <c r="L10" s="14">
        <f t="shared" ref="L10:L18" si="2">F10^2*G10</f>
        <v>1</v>
      </c>
    </row>
    <row r="11" spans="2:18" x14ac:dyDescent="0.35">
      <c r="C11" s="105">
        <v>2</v>
      </c>
      <c r="D11" s="104">
        <v>3</v>
      </c>
      <c r="F11" s="14">
        <f t="shared" si="0"/>
        <v>2</v>
      </c>
      <c r="G11" s="14">
        <f t="shared" si="1"/>
        <v>3</v>
      </c>
      <c r="H11" s="36">
        <f t="shared" ref="H11:H19" si="3">G11/G$20</f>
        <v>2.5862068965517241E-2</v>
      </c>
      <c r="I11" s="14">
        <f>I10+G11</f>
        <v>4</v>
      </c>
      <c r="J11" s="36">
        <f>J10+H11</f>
        <v>3.4482758620689655E-2</v>
      </c>
      <c r="K11" s="14">
        <f t="shared" ref="K11:K19" si="4">F11*G11</f>
        <v>6</v>
      </c>
      <c r="L11" s="14">
        <f t="shared" si="2"/>
        <v>12</v>
      </c>
      <c r="O11" s="12" t="s">
        <v>9</v>
      </c>
      <c r="P11" s="12" t="s">
        <v>11</v>
      </c>
      <c r="Q11" s="29">
        <f>K20/Q7</f>
        <v>6.3448275862068968</v>
      </c>
    </row>
    <row r="12" spans="2:18" x14ac:dyDescent="0.35">
      <c r="C12" s="105">
        <v>3</v>
      </c>
      <c r="D12" s="104">
        <v>9</v>
      </c>
      <c r="F12" s="14">
        <f t="shared" si="0"/>
        <v>3</v>
      </c>
      <c r="G12" s="121">
        <f t="shared" si="1"/>
        <v>9</v>
      </c>
      <c r="H12" s="120">
        <f t="shared" si="3"/>
        <v>7.7586206896551727E-2</v>
      </c>
      <c r="I12" s="14">
        <f t="shared" ref="I12:J19" si="5">I11+G12</f>
        <v>13</v>
      </c>
      <c r="J12" s="36">
        <f t="shared" si="5"/>
        <v>0.11206896551724138</v>
      </c>
      <c r="K12" s="14">
        <f t="shared" si="4"/>
        <v>27</v>
      </c>
      <c r="L12" s="14">
        <f t="shared" si="2"/>
        <v>81</v>
      </c>
    </row>
    <row r="13" spans="2:18" ht="16.5" x14ac:dyDescent="0.4">
      <c r="C13" s="105">
        <v>4</v>
      </c>
      <c r="D13" s="104">
        <v>13</v>
      </c>
      <c r="F13" s="14">
        <f t="shared" si="0"/>
        <v>4</v>
      </c>
      <c r="G13" s="14">
        <f t="shared" si="1"/>
        <v>13</v>
      </c>
      <c r="H13" s="36">
        <f t="shared" si="3"/>
        <v>0.11206896551724138</v>
      </c>
      <c r="I13" s="14">
        <f t="shared" si="5"/>
        <v>26</v>
      </c>
      <c r="J13" s="36">
        <f t="shared" si="5"/>
        <v>0.22413793103448276</v>
      </c>
      <c r="K13" s="14">
        <f t="shared" si="4"/>
        <v>52</v>
      </c>
      <c r="L13" s="14">
        <f t="shared" si="2"/>
        <v>208</v>
      </c>
      <c r="O13" s="12" t="s">
        <v>12</v>
      </c>
      <c r="P13" s="12" t="s">
        <v>13</v>
      </c>
      <c r="Q13" s="127">
        <f>F16</f>
        <v>7</v>
      </c>
      <c r="R13" s="10" t="s">
        <v>226</v>
      </c>
    </row>
    <row r="14" spans="2:18" ht="16.5" x14ac:dyDescent="0.4">
      <c r="C14" s="105">
        <v>5</v>
      </c>
      <c r="D14" s="104">
        <v>13</v>
      </c>
      <c r="F14" s="14">
        <f t="shared" si="0"/>
        <v>5</v>
      </c>
      <c r="G14" s="14">
        <f t="shared" si="1"/>
        <v>13</v>
      </c>
      <c r="H14" s="36">
        <f t="shared" si="3"/>
        <v>0.11206896551724138</v>
      </c>
      <c r="I14" s="128">
        <f t="shared" si="5"/>
        <v>39</v>
      </c>
      <c r="J14" s="36">
        <f t="shared" si="5"/>
        <v>0.33620689655172414</v>
      </c>
      <c r="K14" s="14">
        <f t="shared" si="4"/>
        <v>65</v>
      </c>
      <c r="L14" s="14">
        <f t="shared" si="2"/>
        <v>325</v>
      </c>
      <c r="P14" s="41" t="s">
        <v>225</v>
      </c>
      <c r="Q14" s="123">
        <f>Q7/2</f>
        <v>58</v>
      </c>
      <c r="R14" s="10" t="s">
        <v>227</v>
      </c>
    </row>
    <row r="15" spans="2:18" x14ac:dyDescent="0.35">
      <c r="C15" s="105">
        <v>6</v>
      </c>
      <c r="D15" s="104">
        <v>17</v>
      </c>
      <c r="F15" s="14">
        <f t="shared" si="0"/>
        <v>6</v>
      </c>
      <c r="G15" s="14">
        <f t="shared" si="1"/>
        <v>17</v>
      </c>
      <c r="H15" s="36">
        <f t="shared" si="3"/>
        <v>0.14655172413793102</v>
      </c>
      <c r="I15" s="121">
        <f t="shared" si="5"/>
        <v>56</v>
      </c>
      <c r="J15" s="36">
        <f t="shared" si="5"/>
        <v>0.48275862068965514</v>
      </c>
      <c r="K15" s="14">
        <f t="shared" si="4"/>
        <v>102</v>
      </c>
      <c r="L15" s="14">
        <f t="shared" si="2"/>
        <v>612</v>
      </c>
    </row>
    <row r="16" spans="2:18" ht="16.5" x14ac:dyDescent="0.4">
      <c r="C16" s="105">
        <v>7</v>
      </c>
      <c r="D16" s="104">
        <v>19</v>
      </c>
      <c r="F16" s="14">
        <f t="shared" si="0"/>
        <v>7</v>
      </c>
      <c r="G16" s="14">
        <f t="shared" si="1"/>
        <v>19</v>
      </c>
      <c r="H16" s="36">
        <f t="shared" si="3"/>
        <v>0.16379310344827586</v>
      </c>
      <c r="I16" s="122">
        <f>I15+G16</f>
        <v>75</v>
      </c>
      <c r="J16" s="120">
        <f>J15+H16</f>
        <v>0.64655172413793105</v>
      </c>
      <c r="K16" s="14">
        <f t="shared" si="4"/>
        <v>133</v>
      </c>
      <c r="L16" s="14">
        <f t="shared" si="2"/>
        <v>931</v>
      </c>
      <c r="O16" s="12" t="s">
        <v>15</v>
      </c>
      <c r="P16" s="12" t="s">
        <v>16</v>
      </c>
      <c r="Q16" s="126">
        <f>F17</f>
        <v>8</v>
      </c>
      <c r="R16" s="10" t="s">
        <v>228</v>
      </c>
    </row>
    <row r="17" spans="3:18" ht="16.5" x14ac:dyDescent="0.4">
      <c r="C17" s="105">
        <v>8</v>
      </c>
      <c r="D17" s="104">
        <v>25</v>
      </c>
      <c r="F17" s="14">
        <f t="shared" si="0"/>
        <v>8</v>
      </c>
      <c r="G17" s="121">
        <f t="shared" si="1"/>
        <v>25</v>
      </c>
      <c r="H17" s="36">
        <f t="shared" si="3"/>
        <v>0.21551724137931033</v>
      </c>
      <c r="I17" s="128">
        <f t="shared" si="5"/>
        <v>100</v>
      </c>
      <c r="J17" s="36">
        <f t="shared" si="5"/>
        <v>0.86206896551724133</v>
      </c>
      <c r="K17" s="14">
        <f t="shared" si="4"/>
        <v>200</v>
      </c>
      <c r="L17" s="14">
        <f t="shared" si="2"/>
        <v>1600</v>
      </c>
      <c r="R17" s="10" t="s">
        <v>229</v>
      </c>
    </row>
    <row r="18" spans="3:18" x14ac:dyDescent="0.35">
      <c r="C18" s="105">
        <v>9</v>
      </c>
      <c r="D18" s="104">
        <v>10</v>
      </c>
      <c r="F18" s="14">
        <f t="shared" si="0"/>
        <v>9</v>
      </c>
      <c r="G18" s="14">
        <f t="shared" si="1"/>
        <v>10</v>
      </c>
      <c r="H18" s="36">
        <f t="shared" si="3"/>
        <v>8.6206896551724144E-2</v>
      </c>
      <c r="I18" s="14">
        <f t="shared" si="5"/>
        <v>110</v>
      </c>
      <c r="J18" s="36">
        <f t="shared" si="5"/>
        <v>0.94827586206896552</v>
      </c>
      <c r="K18" s="14">
        <f t="shared" si="4"/>
        <v>90</v>
      </c>
      <c r="L18" s="14">
        <f t="shared" si="2"/>
        <v>810</v>
      </c>
      <c r="N18" s="13" t="s">
        <v>28</v>
      </c>
    </row>
    <row r="19" spans="3:18" x14ac:dyDescent="0.35">
      <c r="C19" s="107">
        <v>10</v>
      </c>
      <c r="D19" s="106">
        <v>6</v>
      </c>
      <c r="F19" s="102">
        <f t="shared" si="0"/>
        <v>10</v>
      </c>
      <c r="G19" s="102">
        <f t="shared" si="1"/>
        <v>6</v>
      </c>
      <c r="H19" s="119">
        <f t="shared" si="3"/>
        <v>5.1724137931034482E-2</v>
      </c>
      <c r="I19" s="102">
        <f t="shared" si="5"/>
        <v>116</v>
      </c>
      <c r="J19" s="119">
        <f t="shared" si="5"/>
        <v>1</v>
      </c>
      <c r="K19" s="102">
        <f t="shared" si="4"/>
        <v>60</v>
      </c>
      <c r="L19" s="102">
        <f>F19^2*G19</f>
        <v>600</v>
      </c>
    </row>
    <row r="20" spans="3:18" ht="18" thickBot="1" x14ac:dyDescent="0.5">
      <c r="F20" s="41" t="s">
        <v>207</v>
      </c>
      <c r="G20" s="118">
        <f>SUM(G9:G19)</f>
        <v>116</v>
      </c>
      <c r="H20" s="36">
        <f>SUM(H9:H19)</f>
        <v>1</v>
      </c>
      <c r="I20" s="14" t="s">
        <v>220</v>
      </c>
      <c r="J20" s="14" t="s">
        <v>220</v>
      </c>
      <c r="K20" s="14">
        <f>SUM(K9:K19)</f>
        <v>736</v>
      </c>
      <c r="L20" s="14">
        <f>SUM(L9:L19)</f>
        <v>5180</v>
      </c>
      <c r="O20" s="12" t="s">
        <v>29</v>
      </c>
      <c r="P20" s="12" t="s">
        <v>30</v>
      </c>
      <c r="Q20" s="18">
        <f>Q21-Q22</f>
        <v>9</v>
      </c>
      <c r="R20" s="20" t="s">
        <v>35</v>
      </c>
    </row>
    <row r="21" spans="3:18" ht="18" thickBot="1" x14ac:dyDescent="0.5">
      <c r="G21" s="111" t="s">
        <v>209</v>
      </c>
      <c r="H21" s="111" t="s">
        <v>216</v>
      </c>
      <c r="I21" s="111" t="s">
        <v>218</v>
      </c>
      <c r="J21" s="111" t="s">
        <v>221</v>
      </c>
      <c r="N21" s="27"/>
      <c r="O21" s="3" t="s">
        <v>48</v>
      </c>
      <c r="P21" s="12" t="s">
        <v>31</v>
      </c>
      <c r="Q21" s="123">
        <f>F19</f>
        <v>10</v>
      </c>
    </row>
    <row r="22" spans="3:18" ht="18" thickBot="1" x14ac:dyDescent="0.5">
      <c r="H22" s="111" t="s">
        <v>217</v>
      </c>
      <c r="I22" s="111" t="s">
        <v>219</v>
      </c>
      <c r="J22" s="111" t="s">
        <v>222</v>
      </c>
      <c r="N22" s="27"/>
      <c r="O22" s="3" t="s">
        <v>49</v>
      </c>
      <c r="P22" s="12" t="s">
        <v>32</v>
      </c>
      <c r="Q22" s="123">
        <f>F10</f>
        <v>1</v>
      </c>
      <c r="R22" s="27" t="s">
        <v>230</v>
      </c>
    </row>
    <row r="23" spans="3:18" ht="18" thickBot="1" x14ac:dyDescent="0.5">
      <c r="J23" s="111" t="s">
        <v>223</v>
      </c>
    </row>
    <row r="24" spans="3:18" ht="17.5" x14ac:dyDescent="0.45">
      <c r="O24" s="12" t="s">
        <v>50</v>
      </c>
      <c r="P24" s="12" t="s">
        <v>51</v>
      </c>
      <c r="Q24" s="18">
        <f>Q27-Q25</f>
        <v>3</v>
      </c>
      <c r="R24" s="20" t="s">
        <v>52</v>
      </c>
    </row>
    <row r="25" spans="3:18" ht="19" x14ac:dyDescent="0.45">
      <c r="N25" s="27"/>
      <c r="O25" s="3" t="s">
        <v>57</v>
      </c>
      <c r="P25" s="12" t="s">
        <v>53</v>
      </c>
      <c r="Q25" s="129">
        <f>F14</f>
        <v>5</v>
      </c>
      <c r="R25" s="10" t="s">
        <v>233</v>
      </c>
    </row>
    <row r="26" spans="3:18" ht="16.5" x14ac:dyDescent="0.4">
      <c r="P26" s="41" t="s">
        <v>231</v>
      </c>
      <c r="Q26" s="123">
        <f>Q7/4</f>
        <v>29</v>
      </c>
      <c r="R26" s="10" t="s">
        <v>232</v>
      </c>
    </row>
    <row r="27" spans="3:18" ht="19" x14ac:dyDescent="0.45">
      <c r="N27" s="27"/>
      <c r="O27" s="3" t="s">
        <v>58</v>
      </c>
      <c r="P27" s="12" t="s">
        <v>54</v>
      </c>
      <c r="Q27" s="129">
        <f>F17</f>
        <v>8</v>
      </c>
      <c r="R27" s="10" t="s">
        <v>235</v>
      </c>
    </row>
    <row r="28" spans="3:18" ht="16.5" x14ac:dyDescent="0.4">
      <c r="P28" s="41" t="s">
        <v>234</v>
      </c>
      <c r="Q28" s="123">
        <f>3*Q26</f>
        <v>87</v>
      </c>
      <c r="R28" s="10" t="s">
        <v>236</v>
      </c>
    </row>
    <row r="30" spans="3:18" ht="17.5" x14ac:dyDescent="0.35">
      <c r="O30" s="12" t="s">
        <v>60</v>
      </c>
      <c r="P30" s="12" t="s">
        <v>61</v>
      </c>
      <c r="Q30" s="18">
        <f>(L20-Q7*Q11^2)/(Q7-1)</f>
        <v>4.4365817091454236</v>
      </c>
      <c r="R30"/>
    </row>
    <row r="31" spans="3:18" x14ac:dyDescent="0.35">
      <c r="Q31" s="124"/>
    </row>
    <row r="32" spans="3:18" ht="17.5" x14ac:dyDescent="0.35">
      <c r="O32" s="12" t="s">
        <v>59</v>
      </c>
      <c r="P32" s="12" t="s">
        <v>63</v>
      </c>
      <c r="Q32" s="18">
        <f>SQRT(Q30)</f>
        <v>2.1063194698680974</v>
      </c>
      <c r="R32" s="125" t="s">
        <v>238</v>
      </c>
    </row>
    <row r="33" spans="15:18" x14ac:dyDescent="0.35">
      <c r="Q33" s="124"/>
    </row>
    <row r="34" spans="15:18" x14ac:dyDescent="0.35">
      <c r="O34" s="12" t="s">
        <v>67</v>
      </c>
      <c r="P34" s="12" t="s">
        <v>68</v>
      </c>
      <c r="Q34" s="18">
        <f>Q32/Q11</f>
        <v>0.33197426427268922</v>
      </c>
      <c r="R34" s="125" t="s">
        <v>69</v>
      </c>
    </row>
    <row r="35" spans="15:18" x14ac:dyDescent="0.35">
      <c r="P35" s="12" t="s">
        <v>70</v>
      </c>
      <c r="Q35" s="130">
        <f>Q34</f>
        <v>0.33197426427268922</v>
      </c>
    </row>
    <row r="37" spans="15:18" x14ac:dyDescent="0.35">
      <c r="O37" s="12" t="s">
        <v>141</v>
      </c>
    </row>
    <row r="38" spans="15:18" ht="16.5" x14ac:dyDescent="0.4">
      <c r="P38" s="2" t="s">
        <v>101</v>
      </c>
      <c r="Q38" s="11">
        <f>Q22</f>
        <v>1</v>
      </c>
    </row>
    <row r="39" spans="15:18" ht="16.5" x14ac:dyDescent="0.4">
      <c r="P39" s="2" t="s">
        <v>102</v>
      </c>
      <c r="Q39" s="11">
        <f>Q25</f>
        <v>5</v>
      </c>
    </row>
    <row r="40" spans="15:18" x14ac:dyDescent="0.35">
      <c r="P40" s="2" t="s">
        <v>13</v>
      </c>
      <c r="Q40" s="11">
        <f>Q13</f>
        <v>7</v>
      </c>
    </row>
    <row r="41" spans="15:18" ht="16.5" x14ac:dyDescent="0.4">
      <c r="P41" s="2" t="s">
        <v>103</v>
      </c>
      <c r="Q41" s="11">
        <f>Q27</f>
        <v>8</v>
      </c>
    </row>
    <row r="42" spans="15:18" ht="16.5" x14ac:dyDescent="0.4">
      <c r="P42" s="2" t="s">
        <v>104</v>
      </c>
      <c r="Q42" s="11">
        <f>Q21</f>
        <v>10</v>
      </c>
    </row>
  </sheetData>
  <pageMargins left="0.7" right="0.7" top="0.75" bottom="0.75" header="0.3" footer="0.3"/>
  <pageSetup paperSize="9" orientation="portrait" horizontalDpi="360" verticalDpi="360" r:id="rId1"/>
  <drawing r:id="rId2"/>
  <legacyDrawing r:id="rId3"/>
  <oleObjects>
    <mc:AlternateContent xmlns:mc="http://schemas.openxmlformats.org/markup-compatibility/2006">
      <mc:Choice Requires="x14">
        <oleObject progId="Equation.3" shapeId="11268" r:id="rId4">
          <objectPr defaultSize="0" autoPict="0" r:id="rId5">
            <anchor moveWithCells="1" sizeWithCells="1">
              <from>
                <xdr:col>17</xdr:col>
                <xdr:colOff>76200</xdr:colOff>
                <xdr:row>28</xdr:row>
                <xdr:rowOff>57150</xdr:rowOff>
              </from>
              <to>
                <xdr:col>19</xdr:col>
                <xdr:colOff>184150</xdr:colOff>
                <xdr:row>30</xdr:row>
                <xdr:rowOff>88900</xdr:rowOff>
              </to>
            </anchor>
          </objectPr>
        </oleObject>
      </mc:Choice>
      <mc:Fallback>
        <oleObject progId="Equation.3" shapeId="11268" r:id="rId4"/>
      </mc:Fallback>
    </mc:AlternateContent>
    <mc:AlternateContent xmlns:mc="http://schemas.openxmlformats.org/markup-compatibility/2006">
      <mc:Choice Requires="x14">
        <oleObject shapeId="11266" r:id="rId6">
          <objectPr defaultSize="0" r:id="rId7">
            <anchor moveWithCells="1" sizeWithCells="1">
              <from>
                <xdr:col>17</xdr:col>
                <xdr:colOff>133350</xdr:colOff>
                <xdr:row>8</xdr:row>
                <xdr:rowOff>165100</xdr:rowOff>
              </from>
              <to>
                <xdr:col>18</xdr:col>
                <xdr:colOff>438150</xdr:colOff>
                <xdr:row>11</xdr:row>
                <xdr:rowOff>107950</xdr:rowOff>
              </to>
            </anchor>
          </objectPr>
        </oleObject>
      </mc:Choice>
      <mc:Fallback>
        <oleObject shapeId="11266" r:id="rId6"/>
      </mc:Fallback>
    </mc:AlternateContent>
    <mc:AlternateContent xmlns:mc="http://schemas.openxmlformats.org/markup-compatibility/2006">
      <mc:Choice Requires="x14">
        <oleObject shapeId="11269" r:id="rId8">
          <objectPr defaultSize="0" r:id="rId9">
            <anchor moveWithCells="1" sizeWithCells="1">
              <from>
                <xdr:col>10</xdr:col>
                <xdr:colOff>146050</xdr:colOff>
                <xdr:row>19</xdr:row>
                <xdr:rowOff>247650</xdr:rowOff>
              </from>
              <to>
                <xdr:col>10</xdr:col>
                <xdr:colOff>704850</xdr:colOff>
                <xdr:row>21</xdr:row>
                <xdr:rowOff>114300</xdr:rowOff>
              </to>
            </anchor>
          </objectPr>
        </oleObject>
      </mc:Choice>
      <mc:Fallback>
        <oleObject shapeId="11269" r:id="rId8"/>
      </mc:Fallback>
    </mc:AlternateContent>
    <mc:AlternateContent xmlns:mc="http://schemas.openxmlformats.org/markup-compatibility/2006">
      <mc:Choice Requires="x14">
        <oleObject shapeId="11270" r:id="rId10">
          <objectPr defaultSize="0" r:id="rId11">
            <anchor moveWithCells="1" sizeWithCells="1">
              <from>
                <xdr:col>11</xdr:col>
                <xdr:colOff>50800</xdr:colOff>
                <xdr:row>19</xdr:row>
                <xdr:rowOff>222250</xdr:rowOff>
              </from>
              <to>
                <xdr:col>11</xdr:col>
                <xdr:colOff>685800</xdr:colOff>
                <xdr:row>21</xdr:row>
                <xdr:rowOff>107950</xdr:rowOff>
              </to>
            </anchor>
          </objectPr>
        </oleObject>
      </mc:Choice>
      <mc:Fallback>
        <oleObject shapeId="11270" r:id="rId10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A44"/>
  <sheetViews>
    <sheetView topLeftCell="I1" workbookViewId="0">
      <selection activeCell="P1" sqref="P1:R1048576"/>
    </sheetView>
  </sheetViews>
  <sheetFormatPr defaultColWidth="9.1796875" defaultRowHeight="14" x14ac:dyDescent="0.3"/>
  <cols>
    <col min="1" max="1" width="2.26953125" style="131" customWidth="1"/>
    <col min="2" max="8" width="9.1796875" style="131"/>
    <col min="9" max="9" width="13.26953125" style="131" customWidth="1"/>
    <col min="10" max="10" width="12.453125" style="131" customWidth="1"/>
    <col min="11" max="11" width="15.26953125" style="131" customWidth="1"/>
    <col min="12" max="12" width="14.7265625" style="131" customWidth="1"/>
    <col min="13" max="13" width="10.26953125" style="131" customWidth="1"/>
    <col min="14" max="14" width="11.26953125" style="131" customWidth="1"/>
    <col min="15" max="15" width="5.1796875" style="131" customWidth="1"/>
    <col min="16" max="18" width="9.1796875" style="131"/>
    <col min="19" max="19" width="7.7265625" style="131" customWidth="1"/>
    <col min="20" max="20" width="9.1796875" style="131"/>
    <col min="21" max="21" width="6" style="131" customWidth="1"/>
    <col min="22" max="22" width="13.1796875" style="131" customWidth="1"/>
    <col min="23" max="16384" width="9.1796875" style="131"/>
  </cols>
  <sheetData>
    <row r="2" spans="2:22" ht="15.5" x14ac:dyDescent="0.35">
      <c r="C2" s="203" t="s">
        <v>309</v>
      </c>
    </row>
    <row r="4" spans="2:22" x14ac:dyDescent="0.3">
      <c r="B4" s="148" t="s">
        <v>0</v>
      </c>
      <c r="C4" s="141" t="s">
        <v>262</v>
      </c>
    </row>
    <row r="5" spans="2:22" ht="14.5" thickBot="1" x14ac:dyDescent="0.35">
      <c r="B5" s="148" t="s">
        <v>263</v>
      </c>
      <c r="C5" s="141" t="s">
        <v>201</v>
      </c>
      <c r="G5" s="142"/>
    </row>
    <row r="6" spans="2:22" ht="14.5" thickBot="1" x14ac:dyDescent="0.35">
      <c r="I6" s="149"/>
      <c r="J6" s="150" t="s">
        <v>215</v>
      </c>
      <c r="K6" s="151"/>
      <c r="L6" s="152"/>
      <c r="M6" s="153" t="s">
        <v>261</v>
      </c>
      <c r="N6" s="154"/>
      <c r="V6" s="148" t="s">
        <v>264</v>
      </c>
    </row>
    <row r="7" spans="2:22" x14ac:dyDescent="0.3">
      <c r="B7" s="140" t="s">
        <v>265</v>
      </c>
      <c r="I7" s="155" t="s">
        <v>193</v>
      </c>
      <c r="J7" s="156" t="s">
        <v>193</v>
      </c>
      <c r="K7" s="155" t="s">
        <v>193</v>
      </c>
      <c r="L7" s="155" t="s">
        <v>193</v>
      </c>
    </row>
    <row r="8" spans="2:22" x14ac:dyDescent="0.3">
      <c r="I8" s="155" t="s">
        <v>194</v>
      </c>
      <c r="J8" s="156" t="s">
        <v>194</v>
      </c>
      <c r="K8" s="155" t="s">
        <v>212</v>
      </c>
      <c r="L8" s="155" t="s">
        <v>212</v>
      </c>
      <c r="Q8" s="148" t="s">
        <v>266</v>
      </c>
      <c r="R8" s="157" t="s">
        <v>5</v>
      </c>
      <c r="S8" s="158">
        <f>SUM(I11:I17)</f>
        <v>25</v>
      </c>
      <c r="T8" s="159" t="s">
        <v>267</v>
      </c>
    </row>
    <row r="9" spans="2:22" x14ac:dyDescent="0.3">
      <c r="I9" s="160" t="s">
        <v>195</v>
      </c>
      <c r="J9" s="156" t="s">
        <v>210</v>
      </c>
      <c r="K9" s="160" t="s">
        <v>195</v>
      </c>
      <c r="L9" s="160" t="s">
        <v>210</v>
      </c>
    </row>
    <row r="10" spans="2:22" ht="17.5" x14ac:dyDescent="0.4">
      <c r="H10" s="161" t="s">
        <v>268</v>
      </c>
      <c r="I10" s="162" t="s">
        <v>269</v>
      </c>
      <c r="J10" s="163" t="s">
        <v>270</v>
      </c>
      <c r="K10" s="163" t="s">
        <v>271</v>
      </c>
      <c r="L10" s="163" t="s">
        <v>272</v>
      </c>
      <c r="M10" s="163" t="s">
        <v>273</v>
      </c>
      <c r="N10" s="163" t="s">
        <v>274</v>
      </c>
      <c r="P10" s="140" t="s">
        <v>146</v>
      </c>
    </row>
    <row r="11" spans="2:22" ht="14.5" x14ac:dyDescent="0.3">
      <c r="H11" s="164">
        <v>0</v>
      </c>
      <c r="I11" s="165">
        <v>7</v>
      </c>
      <c r="J11" s="166">
        <f t="shared" ref="J11:J17" si="0">I11/I$18</f>
        <v>0.28000000000000003</v>
      </c>
      <c r="K11" s="167">
        <f>I11</f>
        <v>7</v>
      </c>
      <c r="L11" s="166">
        <f>J11</f>
        <v>0.28000000000000003</v>
      </c>
      <c r="M11" s="168">
        <f>H11*I11</f>
        <v>0</v>
      </c>
      <c r="N11" s="168">
        <f>H11^2*I11</f>
        <v>0</v>
      </c>
    </row>
    <row r="12" spans="2:22" ht="14.5" x14ac:dyDescent="0.35">
      <c r="H12" s="169">
        <v>1</v>
      </c>
      <c r="I12" s="170">
        <v>5</v>
      </c>
      <c r="J12" s="171">
        <f t="shared" si="0"/>
        <v>0.2</v>
      </c>
      <c r="K12" s="172">
        <f>K11+I12</f>
        <v>12</v>
      </c>
      <c r="L12" s="171">
        <f>L11+J12</f>
        <v>0.48000000000000004</v>
      </c>
      <c r="M12" s="172">
        <f t="shared" ref="M12:M17" si="1">H12*I12</f>
        <v>5</v>
      </c>
      <c r="N12" s="172">
        <f t="shared" ref="N12:N17" si="2">H12^2*I12</f>
        <v>5</v>
      </c>
      <c r="Q12" s="148" t="s">
        <v>122</v>
      </c>
      <c r="R12" s="173" t="s">
        <v>275</v>
      </c>
      <c r="S12" s="174">
        <f>M18/S8</f>
        <v>2.04</v>
      </c>
    </row>
    <row r="13" spans="2:22" ht="14.5" x14ac:dyDescent="0.3">
      <c r="H13" s="169">
        <v>2</v>
      </c>
      <c r="I13" s="170">
        <v>4</v>
      </c>
      <c r="J13" s="171">
        <f t="shared" si="0"/>
        <v>0.16</v>
      </c>
      <c r="K13" s="175">
        <f>K12+I13</f>
        <v>16</v>
      </c>
      <c r="L13" s="171">
        <f>L12+J13</f>
        <v>0.64</v>
      </c>
      <c r="M13" s="172">
        <f t="shared" si="1"/>
        <v>8</v>
      </c>
      <c r="N13" s="172">
        <f t="shared" si="2"/>
        <v>16</v>
      </c>
      <c r="Q13" s="148"/>
    </row>
    <row r="14" spans="2:22" ht="16" x14ac:dyDescent="0.4">
      <c r="F14" s="176" t="s">
        <v>276</v>
      </c>
      <c r="H14" s="169">
        <v>3</v>
      </c>
      <c r="I14" s="170">
        <v>2</v>
      </c>
      <c r="J14" s="171">
        <f t="shared" si="0"/>
        <v>0.08</v>
      </c>
      <c r="K14" s="172">
        <f t="shared" ref="K14:L17" si="3">K13+I14</f>
        <v>18</v>
      </c>
      <c r="L14" s="171">
        <f t="shared" si="3"/>
        <v>0.72</v>
      </c>
      <c r="M14" s="172">
        <f t="shared" si="1"/>
        <v>6</v>
      </c>
      <c r="N14" s="172">
        <f t="shared" si="2"/>
        <v>18</v>
      </c>
      <c r="Q14" s="148" t="s">
        <v>15</v>
      </c>
      <c r="R14" s="157" t="s">
        <v>16</v>
      </c>
      <c r="S14" s="158">
        <f>H11</f>
        <v>0</v>
      </c>
      <c r="T14" s="177" t="s">
        <v>277</v>
      </c>
    </row>
    <row r="15" spans="2:22" ht="14.5" x14ac:dyDescent="0.3">
      <c r="H15" s="169">
        <v>4</v>
      </c>
      <c r="I15" s="170">
        <v>5</v>
      </c>
      <c r="J15" s="171">
        <f t="shared" si="0"/>
        <v>0.2</v>
      </c>
      <c r="K15" s="175">
        <f t="shared" si="3"/>
        <v>23</v>
      </c>
      <c r="L15" s="171">
        <f t="shared" si="3"/>
        <v>0.91999999999999993</v>
      </c>
      <c r="M15" s="172">
        <f t="shared" si="1"/>
        <v>20</v>
      </c>
      <c r="N15" s="172">
        <f t="shared" si="2"/>
        <v>80</v>
      </c>
      <c r="Q15" s="148"/>
      <c r="R15" s="157"/>
      <c r="S15" s="178"/>
    </row>
    <row r="16" spans="2:22" ht="16" x14ac:dyDescent="0.4">
      <c r="H16" s="179">
        <v>5</v>
      </c>
      <c r="I16" s="170">
        <v>0</v>
      </c>
      <c r="J16" s="171">
        <f t="shared" si="0"/>
        <v>0</v>
      </c>
      <c r="K16" s="180">
        <f t="shared" si="3"/>
        <v>23</v>
      </c>
      <c r="L16" s="181">
        <f t="shared" si="3"/>
        <v>0.91999999999999993</v>
      </c>
      <c r="M16" s="172">
        <f t="shared" si="1"/>
        <v>0</v>
      </c>
      <c r="N16" s="172">
        <f t="shared" si="2"/>
        <v>0</v>
      </c>
      <c r="Q16" s="148" t="s">
        <v>12</v>
      </c>
      <c r="R16" s="157" t="s">
        <v>13</v>
      </c>
      <c r="S16" s="158">
        <f>H13</f>
        <v>2</v>
      </c>
      <c r="T16" s="182" t="s">
        <v>278</v>
      </c>
    </row>
    <row r="17" spans="7:27" ht="14.5" x14ac:dyDescent="0.35">
      <c r="H17" s="183">
        <v>6</v>
      </c>
      <c r="I17" s="184">
        <v>2</v>
      </c>
      <c r="J17" s="185">
        <f t="shared" si="0"/>
        <v>0.08</v>
      </c>
      <c r="K17" s="186">
        <f t="shared" si="3"/>
        <v>25</v>
      </c>
      <c r="L17" s="185">
        <f t="shared" si="3"/>
        <v>0.99999999999999989</v>
      </c>
      <c r="M17" s="172">
        <f t="shared" si="1"/>
        <v>12</v>
      </c>
      <c r="N17" s="172">
        <f t="shared" si="2"/>
        <v>72</v>
      </c>
      <c r="R17" s="187" t="s">
        <v>279</v>
      </c>
      <c r="S17" s="188">
        <f>S8/2</f>
        <v>12.5</v>
      </c>
    </row>
    <row r="18" spans="7:27" ht="15" thickBot="1" x14ac:dyDescent="0.4">
      <c r="G18" s="187" t="s">
        <v>280</v>
      </c>
      <c r="H18" s="189" t="s">
        <v>281</v>
      </c>
      <c r="I18" s="189">
        <f>SUM(I11:I17)</f>
        <v>25</v>
      </c>
      <c r="J18" s="190">
        <f>SUM(J11:J17)</f>
        <v>0.99999999999999989</v>
      </c>
      <c r="K18" s="189" t="s">
        <v>281</v>
      </c>
      <c r="L18" s="189" t="s">
        <v>281</v>
      </c>
      <c r="M18" s="191">
        <f>SUM(M11:M17)</f>
        <v>51</v>
      </c>
      <c r="N18" s="192">
        <f>SUM(N11:N17)</f>
        <v>191</v>
      </c>
    </row>
    <row r="19" spans="7:27" ht="18.5" thickBot="1" x14ac:dyDescent="0.5">
      <c r="I19" s="193" t="s">
        <v>282</v>
      </c>
      <c r="J19" s="194" t="s">
        <v>283</v>
      </c>
      <c r="L19" s="194" t="s">
        <v>284</v>
      </c>
      <c r="M19" s="195" t="s">
        <v>285</v>
      </c>
      <c r="N19" s="196" t="s">
        <v>286</v>
      </c>
      <c r="P19" s="140" t="s">
        <v>28</v>
      </c>
    </row>
    <row r="20" spans="7:27" ht="17.5" thickBot="1" x14ac:dyDescent="0.5">
      <c r="J20" s="193" t="s">
        <v>287</v>
      </c>
      <c r="K20" s="194" t="s">
        <v>288</v>
      </c>
      <c r="L20" s="197" t="s">
        <v>289</v>
      </c>
    </row>
    <row r="21" spans="7:27" ht="17.5" thickBot="1" x14ac:dyDescent="0.5">
      <c r="K21" s="194" t="s">
        <v>290</v>
      </c>
      <c r="L21" s="194" t="s">
        <v>291</v>
      </c>
      <c r="Q21" s="148" t="s">
        <v>29</v>
      </c>
      <c r="R21" s="157" t="s">
        <v>292</v>
      </c>
      <c r="S21" s="158">
        <f>S22-S23</f>
        <v>6</v>
      </c>
      <c r="T21" s="159" t="s">
        <v>293</v>
      </c>
    </row>
    <row r="22" spans="7:27" ht="15.5" x14ac:dyDescent="0.4">
      <c r="I22" s="198"/>
      <c r="O22" s="141"/>
      <c r="Q22" s="148"/>
      <c r="R22" s="187" t="s">
        <v>294</v>
      </c>
      <c r="S22" s="188">
        <f>H17</f>
        <v>6</v>
      </c>
    </row>
    <row r="23" spans="7:27" ht="15.5" x14ac:dyDescent="0.4">
      <c r="I23" s="198"/>
      <c r="Q23" s="148"/>
      <c r="R23" s="187" t="s">
        <v>295</v>
      </c>
      <c r="S23" s="188">
        <f>H11</f>
        <v>0</v>
      </c>
    </row>
    <row r="24" spans="7:27" x14ac:dyDescent="0.3">
      <c r="Q24" s="148"/>
    </row>
    <row r="25" spans="7:27" ht="17" x14ac:dyDescent="0.45">
      <c r="J25" s="198"/>
      <c r="Q25" s="148" t="s">
        <v>50</v>
      </c>
      <c r="R25" s="157" t="s">
        <v>296</v>
      </c>
      <c r="S25" s="158">
        <f>S28-S26</f>
        <v>4</v>
      </c>
      <c r="T25" s="159" t="s">
        <v>297</v>
      </c>
    </row>
    <row r="26" spans="7:27" ht="16" x14ac:dyDescent="0.4">
      <c r="J26" s="198"/>
      <c r="Q26" s="148"/>
      <c r="R26" s="187" t="s">
        <v>298</v>
      </c>
      <c r="S26" s="158">
        <f>H11</f>
        <v>0</v>
      </c>
      <c r="T26" s="182" t="s">
        <v>299</v>
      </c>
    </row>
    <row r="27" spans="7:27" ht="14.5" x14ac:dyDescent="0.35">
      <c r="R27" s="187" t="s">
        <v>300</v>
      </c>
      <c r="S27" s="188">
        <f>S8/4</f>
        <v>6.25</v>
      </c>
    </row>
    <row r="28" spans="7:27" ht="16" x14ac:dyDescent="0.4">
      <c r="Q28" s="148"/>
      <c r="R28" s="187" t="s">
        <v>301</v>
      </c>
      <c r="S28" s="188">
        <f>H15</f>
        <v>4</v>
      </c>
      <c r="T28" s="182" t="s">
        <v>302</v>
      </c>
    </row>
    <row r="29" spans="7:27" ht="14.5" x14ac:dyDescent="0.35">
      <c r="R29" s="187" t="s">
        <v>303</v>
      </c>
      <c r="S29" s="188">
        <f>S27*3</f>
        <v>18.75</v>
      </c>
    </row>
    <row r="31" spans="7:27" ht="16.5" x14ac:dyDescent="0.35">
      <c r="Q31" s="148" t="s">
        <v>60</v>
      </c>
      <c r="R31" s="157" t="s">
        <v>304</v>
      </c>
      <c r="S31" s="174">
        <f>(N18-I18*S12^2)/(I18-1)</f>
        <v>3.6233333333333335</v>
      </c>
      <c r="T31"/>
    </row>
    <row r="32" spans="7:27" x14ac:dyDescent="0.3">
      <c r="Q32" s="148"/>
      <c r="R32" s="157"/>
      <c r="Z32" s="131">
        <f>S39</f>
        <v>0</v>
      </c>
      <c r="AA32" s="131">
        <v>1</v>
      </c>
    </row>
    <row r="33" spans="16:27" x14ac:dyDescent="0.3">
      <c r="Q33" s="148" t="s">
        <v>59</v>
      </c>
      <c r="R33" s="157" t="s">
        <v>63</v>
      </c>
      <c r="S33" s="174">
        <f>SQRT(S31)</f>
        <v>1.9035055380358981</v>
      </c>
      <c r="V33" s="159" t="s">
        <v>65</v>
      </c>
      <c r="Z33" s="131">
        <f>S40</f>
        <v>0</v>
      </c>
      <c r="AA33" s="131">
        <v>1</v>
      </c>
    </row>
    <row r="34" spans="16:27" x14ac:dyDescent="0.3">
      <c r="Q34" s="148"/>
      <c r="R34" s="157"/>
      <c r="Z34" s="131">
        <f>S41</f>
        <v>2</v>
      </c>
      <c r="AA34" s="131">
        <v>1</v>
      </c>
    </row>
    <row r="35" spans="16:27" x14ac:dyDescent="0.3">
      <c r="Q35" s="157" t="s">
        <v>67</v>
      </c>
      <c r="R35" s="157" t="s">
        <v>68</v>
      </c>
      <c r="S35" s="199">
        <f>S33/S12</f>
        <v>0.93309095001759712</v>
      </c>
      <c r="Z35" s="131">
        <f>S42</f>
        <v>4</v>
      </c>
      <c r="AA35" s="131">
        <v>1</v>
      </c>
    </row>
    <row r="36" spans="16:27" x14ac:dyDescent="0.3">
      <c r="R36" s="157" t="s">
        <v>70</v>
      </c>
      <c r="S36" s="200">
        <f>S35</f>
        <v>0.93309095001759712</v>
      </c>
      <c r="Z36" s="131">
        <f>S43</f>
        <v>6</v>
      </c>
      <c r="AA36" s="131">
        <v>1</v>
      </c>
    </row>
    <row r="38" spans="16:27" ht="20" x14ac:dyDescent="0.4">
      <c r="P38" s="140" t="s">
        <v>100</v>
      </c>
      <c r="T38" s="201"/>
    </row>
    <row r="39" spans="16:27" ht="20" x14ac:dyDescent="0.4">
      <c r="R39" s="148" t="s">
        <v>305</v>
      </c>
      <c r="S39" s="202">
        <f>S23</f>
        <v>0</v>
      </c>
      <c r="T39" s="201"/>
    </row>
    <row r="40" spans="16:27" ht="20" x14ac:dyDescent="0.4">
      <c r="R40" s="148" t="s">
        <v>306</v>
      </c>
      <c r="S40" s="202">
        <f>S26</f>
        <v>0</v>
      </c>
      <c r="T40" s="201"/>
    </row>
    <row r="41" spans="16:27" ht="20" x14ac:dyDescent="0.4">
      <c r="R41" s="157" t="s">
        <v>13</v>
      </c>
      <c r="S41" s="202">
        <f>S16</f>
        <v>2</v>
      </c>
      <c r="T41" s="201"/>
    </row>
    <row r="42" spans="16:27" ht="16" x14ac:dyDescent="0.4">
      <c r="R42" s="148" t="s">
        <v>307</v>
      </c>
      <c r="S42" s="202">
        <f>S28</f>
        <v>4</v>
      </c>
    </row>
    <row r="43" spans="16:27" ht="16" x14ac:dyDescent="0.4">
      <c r="R43" s="148" t="s">
        <v>308</v>
      </c>
      <c r="S43" s="202">
        <f>S22</f>
        <v>6</v>
      </c>
    </row>
    <row r="44" spans="16:27" x14ac:dyDescent="0.3">
      <c r="R44" s="14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9457" r:id="rId3">
          <objectPr defaultSize="0" autoPict="0" r:id="rId4">
            <anchor moveWithCells="1" sizeWithCells="1">
              <from>
                <xdr:col>19</xdr:col>
                <xdr:colOff>38100</xdr:colOff>
                <xdr:row>9</xdr:row>
                <xdr:rowOff>114300</xdr:rowOff>
              </from>
              <to>
                <xdr:col>20</xdr:col>
                <xdr:colOff>336550</xdr:colOff>
                <xdr:row>12</xdr:row>
                <xdr:rowOff>57150</xdr:rowOff>
              </to>
            </anchor>
          </objectPr>
        </oleObject>
      </mc:Choice>
      <mc:Fallback>
        <oleObject progId="Equation.3" shapeId="19457" r:id="rId3"/>
      </mc:Fallback>
    </mc:AlternateContent>
    <mc:AlternateContent xmlns:mc="http://schemas.openxmlformats.org/markup-compatibility/2006">
      <mc:Choice Requires="x14">
        <oleObject progId="Equation.3" shapeId="19458" r:id="rId5">
          <objectPr defaultSize="0" autoPict="0" r:id="rId6">
            <anchor moveWithCells="1" sizeWithCells="1">
              <from>
                <xdr:col>17</xdr:col>
                <xdr:colOff>361950</xdr:colOff>
                <xdr:row>10</xdr:row>
                <xdr:rowOff>171450</xdr:rowOff>
              </from>
              <to>
                <xdr:col>17</xdr:col>
                <xdr:colOff>488950</xdr:colOff>
                <xdr:row>12</xdr:row>
                <xdr:rowOff>0</xdr:rowOff>
              </to>
            </anchor>
          </objectPr>
        </oleObject>
      </mc:Choice>
      <mc:Fallback>
        <oleObject progId="Equation.3" shapeId="19458" r:id="rId5"/>
      </mc:Fallback>
    </mc:AlternateContent>
    <mc:AlternateContent xmlns:mc="http://schemas.openxmlformats.org/markup-compatibility/2006">
      <mc:Choice Requires="x14">
        <oleObject progId="Equation.3" shapeId="19459" r:id="rId7">
          <objectPr defaultSize="0" autoPict="0" r:id="rId8">
            <anchor moveWithCells="1" sizeWithCells="1">
              <from>
                <xdr:col>19</xdr:col>
                <xdr:colOff>31750</xdr:colOff>
                <xdr:row>29</xdr:row>
                <xdr:rowOff>0</xdr:rowOff>
              </from>
              <to>
                <xdr:col>21</xdr:col>
                <xdr:colOff>342900</xdr:colOff>
                <xdr:row>31</xdr:row>
                <xdr:rowOff>57150</xdr:rowOff>
              </to>
            </anchor>
          </objectPr>
        </oleObject>
      </mc:Choice>
      <mc:Fallback>
        <oleObject progId="Equation.3" shapeId="19459" r:id="rId7"/>
      </mc:Fallback>
    </mc:AlternateContent>
    <mc:AlternateContent xmlns:mc="http://schemas.openxmlformats.org/markup-compatibility/2006">
      <mc:Choice Requires="x14">
        <oleObject progId="Equation.3" shapeId="19460" r:id="rId9">
          <objectPr defaultSize="0" autoPict="0" r:id="rId10">
            <anchor moveWithCells="1" sizeWithCells="1">
              <from>
                <xdr:col>19</xdr:col>
                <xdr:colOff>69850</xdr:colOff>
                <xdr:row>31</xdr:row>
                <xdr:rowOff>133350</xdr:rowOff>
              </from>
              <to>
                <xdr:col>20</xdr:col>
                <xdr:colOff>184150</xdr:colOff>
                <xdr:row>33</xdr:row>
                <xdr:rowOff>19050</xdr:rowOff>
              </to>
            </anchor>
          </objectPr>
        </oleObject>
      </mc:Choice>
      <mc:Fallback>
        <oleObject progId="Equation.3" shapeId="19460" r:id="rId9"/>
      </mc:Fallback>
    </mc:AlternateContent>
    <mc:AlternateContent xmlns:mc="http://schemas.openxmlformats.org/markup-compatibility/2006">
      <mc:Choice Requires="x14">
        <oleObject progId="Equation.3" shapeId="19461" r:id="rId11">
          <objectPr defaultSize="0" autoPict="0" r:id="rId12">
            <anchor moveWithCells="1" sizeWithCells="1">
              <from>
                <xdr:col>19</xdr:col>
                <xdr:colOff>95250</xdr:colOff>
                <xdr:row>33</xdr:row>
                <xdr:rowOff>152400</xdr:rowOff>
              </from>
              <to>
                <xdr:col>20</xdr:col>
                <xdr:colOff>165100</xdr:colOff>
                <xdr:row>35</xdr:row>
                <xdr:rowOff>127000</xdr:rowOff>
              </to>
            </anchor>
          </objectPr>
        </oleObject>
      </mc:Choice>
      <mc:Fallback>
        <oleObject progId="Equation.3" shapeId="19461" r:id="rId11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G20"/>
  <sheetViews>
    <sheetView topLeftCell="T1" zoomScale="140" zoomScaleNormal="140" workbookViewId="0">
      <selection activeCell="V3" sqref="V3"/>
    </sheetView>
  </sheetViews>
  <sheetFormatPr defaultColWidth="9.1796875" defaultRowHeight="15.5" x14ac:dyDescent="0.35"/>
  <cols>
    <col min="1" max="28" width="9.1796875" style="1"/>
    <col min="29" max="33" width="9.1796875" style="131"/>
    <col min="34" max="16384" width="9.1796875" style="1"/>
  </cols>
  <sheetData>
    <row r="1" spans="2:29" x14ac:dyDescent="0.35">
      <c r="AC1" s="143" t="s">
        <v>260</v>
      </c>
    </row>
    <row r="2" spans="2:29" x14ac:dyDescent="0.35">
      <c r="B2" s="13" t="s">
        <v>18</v>
      </c>
      <c r="F2" s="13" t="s">
        <v>21</v>
      </c>
      <c r="J2" s="13" t="s">
        <v>24</v>
      </c>
      <c r="N2" s="13" t="s">
        <v>25</v>
      </c>
      <c r="AC2" s="140" t="s">
        <v>245</v>
      </c>
    </row>
    <row r="3" spans="2:29" x14ac:dyDescent="0.35">
      <c r="U3" s="144" t="s">
        <v>260</v>
      </c>
    </row>
    <row r="4" spans="2:29" ht="17.5" x14ac:dyDescent="0.35">
      <c r="B4" s="134" t="s">
        <v>239</v>
      </c>
      <c r="C4" s="134" t="s">
        <v>240</v>
      </c>
      <c r="D4" s="134" t="s">
        <v>241</v>
      </c>
      <c r="F4" s="134" t="s">
        <v>239</v>
      </c>
      <c r="G4" s="134" t="s">
        <v>240</v>
      </c>
      <c r="H4" s="134" t="s">
        <v>241</v>
      </c>
      <c r="J4" s="134" t="s">
        <v>239</v>
      </c>
      <c r="K4" s="134" t="s">
        <v>240</v>
      </c>
      <c r="L4" s="134" t="s">
        <v>241</v>
      </c>
      <c r="N4" s="134" t="s">
        <v>239</v>
      </c>
      <c r="O4" s="134" t="s">
        <v>240</v>
      </c>
      <c r="P4" s="134" t="s">
        <v>241</v>
      </c>
      <c r="AC4" s="141" t="s">
        <v>246</v>
      </c>
    </row>
    <row r="5" spans="2:29" x14ac:dyDescent="0.35">
      <c r="B5" s="137">
        <v>0</v>
      </c>
      <c r="C5" s="138">
        <v>6</v>
      </c>
      <c r="D5" s="101">
        <f>C5</f>
        <v>6</v>
      </c>
      <c r="F5" s="137">
        <v>0</v>
      </c>
      <c r="G5" s="138">
        <v>0</v>
      </c>
      <c r="H5" s="101">
        <f>G5</f>
        <v>0</v>
      </c>
      <c r="J5" s="137">
        <v>0</v>
      </c>
      <c r="K5" s="138">
        <v>5</v>
      </c>
      <c r="L5" s="101">
        <f>K5</f>
        <v>5</v>
      </c>
      <c r="N5" s="137">
        <v>0</v>
      </c>
      <c r="O5" s="138">
        <v>1</v>
      </c>
      <c r="P5" s="101">
        <f>O5</f>
        <v>1</v>
      </c>
      <c r="AC5" s="131" t="s">
        <v>247</v>
      </c>
    </row>
    <row r="6" spans="2:29" x14ac:dyDescent="0.35">
      <c r="B6" s="132">
        <v>1</v>
      </c>
      <c r="C6" s="133">
        <v>11</v>
      </c>
      <c r="D6" s="14">
        <f>D5+C6</f>
        <v>17</v>
      </c>
      <c r="F6" s="132">
        <v>1</v>
      </c>
      <c r="G6" s="133">
        <v>2</v>
      </c>
      <c r="H6" s="14">
        <f>H5+G6</f>
        <v>2</v>
      </c>
      <c r="J6" s="132">
        <v>1</v>
      </c>
      <c r="K6" s="133">
        <v>17</v>
      </c>
      <c r="L6" s="14">
        <f>L5+K6</f>
        <v>22</v>
      </c>
      <c r="N6" s="132">
        <v>1</v>
      </c>
      <c r="O6" s="133">
        <v>2</v>
      </c>
      <c r="P6" s="14">
        <f>P5+O6</f>
        <v>3</v>
      </c>
      <c r="AC6" s="131" t="s">
        <v>248</v>
      </c>
    </row>
    <row r="7" spans="2:29" x14ac:dyDescent="0.35">
      <c r="B7" s="132">
        <v>2</v>
      </c>
      <c r="C7" s="133">
        <v>28</v>
      </c>
      <c r="D7" s="16">
        <f>D6+C7</f>
        <v>45</v>
      </c>
      <c r="F7" s="132">
        <v>2</v>
      </c>
      <c r="G7" s="133">
        <v>3</v>
      </c>
      <c r="H7" s="17">
        <f>H6+G7</f>
        <v>5</v>
      </c>
      <c r="J7" s="132">
        <v>2</v>
      </c>
      <c r="K7" s="133">
        <v>25</v>
      </c>
      <c r="L7" s="16">
        <f>L6+K7</f>
        <v>47</v>
      </c>
      <c r="N7" s="132">
        <v>2</v>
      </c>
      <c r="O7" s="133">
        <v>5</v>
      </c>
      <c r="P7" s="14">
        <f>P6+O7</f>
        <v>8</v>
      </c>
    </row>
    <row r="8" spans="2:29" x14ac:dyDescent="0.35">
      <c r="B8" s="132">
        <v>3</v>
      </c>
      <c r="C8" s="133">
        <v>23</v>
      </c>
      <c r="D8" s="16">
        <f t="shared" ref="D8:D12" si="0">D7+C8</f>
        <v>68</v>
      </c>
      <c r="F8" s="132">
        <v>3</v>
      </c>
      <c r="G8" s="133">
        <v>9</v>
      </c>
      <c r="H8" s="17">
        <f t="shared" ref="H8:H12" si="1">H7+G8</f>
        <v>14</v>
      </c>
      <c r="J8" s="132">
        <v>3</v>
      </c>
      <c r="K8" s="133">
        <v>25</v>
      </c>
      <c r="L8" s="16">
        <f t="shared" ref="L8:L12" si="2">L7+K8</f>
        <v>72</v>
      </c>
      <c r="N8" s="132">
        <v>3</v>
      </c>
      <c r="O8" s="133">
        <v>10</v>
      </c>
      <c r="P8" s="14">
        <f t="shared" ref="P8:P12" si="3">P7+O8</f>
        <v>18</v>
      </c>
      <c r="AC8" s="141" t="s">
        <v>249</v>
      </c>
    </row>
    <row r="9" spans="2:29" x14ac:dyDescent="0.35">
      <c r="B9" s="132">
        <v>4</v>
      </c>
      <c r="C9" s="133">
        <v>17</v>
      </c>
      <c r="D9" s="16">
        <f t="shared" si="0"/>
        <v>85</v>
      </c>
      <c r="F9" s="132">
        <v>4</v>
      </c>
      <c r="G9" s="133">
        <v>33</v>
      </c>
      <c r="H9" s="16">
        <f t="shared" si="1"/>
        <v>47</v>
      </c>
      <c r="J9" s="132">
        <v>4</v>
      </c>
      <c r="K9" s="133">
        <v>9</v>
      </c>
      <c r="L9" s="14">
        <f t="shared" si="2"/>
        <v>81</v>
      </c>
      <c r="N9" s="132">
        <v>4</v>
      </c>
      <c r="O9" s="133">
        <v>28</v>
      </c>
      <c r="P9" s="16">
        <f t="shared" si="3"/>
        <v>46</v>
      </c>
      <c r="AC9" s="131" t="s">
        <v>250</v>
      </c>
    </row>
    <row r="10" spans="2:29" x14ac:dyDescent="0.35">
      <c r="B10" s="132">
        <v>5</v>
      </c>
      <c r="C10" s="133">
        <v>6</v>
      </c>
      <c r="D10" s="14">
        <f t="shared" si="0"/>
        <v>91</v>
      </c>
      <c r="F10" s="132">
        <v>5</v>
      </c>
      <c r="G10" s="133">
        <v>28</v>
      </c>
      <c r="H10" s="16">
        <f t="shared" si="1"/>
        <v>75</v>
      </c>
      <c r="J10" s="132">
        <v>5</v>
      </c>
      <c r="K10" s="133">
        <v>8</v>
      </c>
      <c r="L10" s="14">
        <f t="shared" si="2"/>
        <v>89</v>
      </c>
      <c r="N10" s="139">
        <v>5</v>
      </c>
      <c r="O10" s="133">
        <v>29</v>
      </c>
      <c r="P10" s="122">
        <f t="shared" si="3"/>
        <v>75</v>
      </c>
      <c r="AC10" s="131" t="s">
        <v>251</v>
      </c>
    </row>
    <row r="11" spans="2:29" x14ac:dyDescent="0.35">
      <c r="B11" s="132">
        <v>6</v>
      </c>
      <c r="C11" s="133">
        <v>3</v>
      </c>
      <c r="D11" s="14">
        <f t="shared" si="0"/>
        <v>94</v>
      </c>
      <c r="F11" s="132">
        <v>6</v>
      </c>
      <c r="G11" s="133">
        <v>33</v>
      </c>
      <c r="H11" s="16">
        <f t="shared" si="1"/>
        <v>108</v>
      </c>
      <c r="J11" s="132">
        <v>6</v>
      </c>
      <c r="K11" s="133">
        <v>5</v>
      </c>
      <c r="L11" s="14">
        <f t="shared" si="2"/>
        <v>94</v>
      </c>
      <c r="N11" s="139">
        <v>6</v>
      </c>
      <c r="O11" s="133">
        <v>16</v>
      </c>
      <c r="P11" s="14">
        <f t="shared" si="3"/>
        <v>91</v>
      </c>
    </row>
    <row r="12" spans="2:29" x14ac:dyDescent="0.35">
      <c r="B12" s="135">
        <v>7</v>
      </c>
      <c r="C12" s="136">
        <v>0</v>
      </c>
      <c r="D12" s="102">
        <f t="shared" si="0"/>
        <v>94</v>
      </c>
      <c r="F12" s="135">
        <v>7</v>
      </c>
      <c r="G12" s="136">
        <v>21</v>
      </c>
      <c r="H12" s="102">
        <f t="shared" si="1"/>
        <v>129</v>
      </c>
      <c r="J12" s="135">
        <v>7</v>
      </c>
      <c r="K12" s="136">
        <v>1</v>
      </c>
      <c r="L12" s="102">
        <f t="shared" si="2"/>
        <v>95</v>
      </c>
      <c r="N12" s="135">
        <v>7</v>
      </c>
      <c r="O12" s="136">
        <v>9</v>
      </c>
      <c r="P12" s="102">
        <f t="shared" si="3"/>
        <v>100</v>
      </c>
      <c r="AC12" s="141" t="s">
        <v>252</v>
      </c>
    </row>
    <row r="13" spans="2:29" x14ac:dyDescent="0.35">
      <c r="B13" s="12" t="s">
        <v>5</v>
      </c>
      <c r="C13" s="14">
        <f>SUM(C5:C12)</f>
        <v>94</v>
      </c>
      <c r="D13" s="14" t="s">
        <v>220</v>
      </c>
      <c r="F13" s="12" t="s">
        <v>5</v>
      </c>
      <c r="G13" s="14">
        <f>SUM(G5:G12)</f>
        <v>129</v>
      </c>
      <c r="H13" s="14" t="s">
        <v>220</v>
      </c>
      <c r="J13" s="12" t="s">
        <v>5</v>
      </c>
      <c r="K13" s="14">
        <f>SUM(K5:K12)</f>
        <v>95</v>
      </c>
      <c r="L13" s="14" t="s">
        <v>220</v>
      </c>
      <c r="N13" s="12" t="s">
        <v>5</v>
      </c>
      <c r="O13" s="14">
        <f>SUM(O5:O12)</f>
        <v>100</v>
      </c>
      <c r="P13" s="14" t="s">
        <v>220</v>
      </c>
      <c r="AC13" s="131" t="s">
        <v>253</v>
      </c>
    </row>
    <row r="14" spans="2:29" ht="17.5" x14ac:dyDescent="0.45">
      <c r="D14" s="12" t="s">
        <v>32</v>
      </c>
      <c r="E14" s="18">
        <f>B5</f>
        <v>0</v>
      </c>
      <c r="H14" s="12" t="s">
        <v>32</v>
      </c>
      <c r="I14" s="18">
        <f>F6</f>
        <v>1</v>
      </c>
      <c r="L14" s="12" t="s">
        <v>32</v>
      </c>
      <c r="M14" s="18">
        <f>J5</f>
        <v>0</v>
      </c>
      <c r="P14" s="12" t="s">
        <v>32</v>
      </c>
      <c r="Q14" s="18">
        <f>N5</f>
        <v>0</v>
      </c>
      <c r="AC14" s="131" t="s">
        <v>254</v>
      </c>
    </row>
    <row r="15" spans="2:29" ht="17.5" x14ac:dyDescent="0.45">
      <c r="B15" s="41" t="s">
        <v>243</v>
      </c>
      <c r="C15" s="123">
        <f>C13/4</f>
        <v>23.5</v>
      </c>
      <c r="D15" s="12" t="s">
        <v>53</v>
      </c>
      <c r="E15" s="18">
        <f>B7</f>
        <v>2</v>
      </c>
      <c r="F15" s="41" t="s">
        <v>243</v>
      </c>
      <c r="G15" s="123">
        <f>G13/4</f>
        <v>32.25</v>
      </c>
      <c r="H15" s="12" t="s">
        <v>53</v>
      </c>
      <c r="I15" s="18">
        <f>F9</f>
        <v>4</v>
      </c>
      <c r="J15" s="41" t="s">
        <v>243</v>
      </c>
      <c r="K15" s="123">
        <f>K13/4</f>
        <v>23.75</v>
      </c>
      <c r="L15" s="12" t="s">
        <v>53</v>
      </c>
      <c r="M15" s="18">
        <f>J7</f>
        <v>2</v>
      </c>
      <c r="N15" s="41" t="s">
        <v>243</v>
      </c>
      <c r="O15" s="123">
        <f>O13/4</f>
        <v>25</v>
      </c>
      <c r="P15" s="12" t="s">
        <v>53</v>
      </c>
      <c r="Q15" s="18">
        <f>N9</f>
        <v>4</v>
      </c>
      <c r="AC15" s="131" t="s">
        <v>255</v>
      </c>
    </row>
    <row r="16" spans="2:29" x14ac:dyDescent="0.35">
      <c r="B16" s="41" t="s">
        <v>244</v>
      </c>
      <c r="C16" s="123">
        <f>C13/2</f>
        <v>47</v>
      </c>
      <c r="D16" s="12" t="s">
        <v>13</v>
      </c>
      <c r="E16" s="18">
        <f>B8</f>
        <v>3</v>
      </c>
      <c r="F16" s="41" t="s">
        <v>244</v>
      </c>
      <c r="G16" s="123">
        <f>G13/2</f>
        <v>64.5</v>
      </c>
      <c r="H16" s="12" t="s">
        <v>13</v>
      </c>
      <c r="I16" s="18">
        <f>F10</f>
        <v>5</v>
      </c>
      <c r="J16" s="41" t="s">
        <v>244</v>
      </c>
      <c r="K16" s="123">
        <f>K13/2</f>
        <v>47.5</v>
      </c>
      <c r="L16" s="12" t="s">
        <v>13</v>
      </c>
      <c r="M16" s="18">
        <f>J8</f>
        <v>3</v>
      </c>
      <c r="N16" s="41" t="s">
        <v>244</v>
      </c>
      <c r="O16" s="123">
        <f>O13/2</f>
        <v>50</v>
      </c>
      <c r="P16" s="12" t="s">
        <v>13</v>
      </c>
      <c r="Q16" s="18">
        <f>N10</f>
        <v>5</v>
      </c>
    </row>
    <row r="17" spans="2:29" ht="17.5" x14ac:dyDescent="0.45">
      <c r="B17" s="41" t="s">
        <v>242</v>
      </c>
      <c r="C17" s="123">
        <f>3*C15</f>
        <v>70.5</v>
      </c>
      <c r="D17" s="12" t="s">
        <v>54</v>
      </c>
      <c r="E17" s="18">
        <f>B9</f>
        <v>4</v>
      </c>
      <c r="F17" s="41" t="s">
        <v>242</v>
      </c>
      <c r="G17" s="123">
        <f>3*G15</f>
        <v>96.75</v>
      </c>
      <c r="H17" s="12" t="s">
        <v>54</v>
      </c>
      <c r="I17" s="18">
        <f>F11</f>
        <v>6</v>
      </c>
      <c r="J17" s="41" t="s">
        <v>242</v>
      </c>
      <c r="K17" s="123">
        <f>3*K15</f>
        <v>71.25</v>
      </c>
      <c r="L17" s="12" t="s">
        <v>54</v>
      </c>
      <c r="M17" s="18">
        <f>J8</f>
        <v>3</v>
      </c>
      <c r="N17" s="41" t="s">
        <v>242</v>
      </c>
      <c r="O17" s="145">
        <f>3*O15</f>
        <v>75</v>
      </c>
      <c r="P17" s="12" t="s">
        <v>54</v>
      </c>
      <c r="Q17" s="127">
        <f>AVERAGE(N10:N11)</f>
        <v>5.5</v>
      </c>
      <c r="AC17" s="141" t="s">
        <v>256</v>
      </c>
    </row>
    <row r="18" spans="2:29" ht="17.5" x14ac:dyDescent="0.45">
      <c r="D18" s="12" t="s">
        <v>31</v>
      </c>
      <c r="E18" s="18">
        <f>B11</f>
        <v>6</v>
      </c>
      <c r="H18" s="12" t="s">
        <v>31</v>
      </c>
      <c r="I18" s="18">
        <f>F12</f>
        <v>7</v>
      </c>
      <c r="L18" s="12" t="s">
        <v>31</v>
      </c>
      <c r="M18" s="18">
        <f>J12</f>
        <v>7</v>
      </c>
      <c r="P18" s="12" t="s">
        <v>31</v>
      </c>
      <c r="Q18" s="18">
        <f>N12</f>
        <v>7</v>
      </c>
      <c r="AC18" s="131" t="s">
        <v>257</v>
      </c>
    </row>
    <row r="19" spans="2:29" x14ac:dyDescent="0.35">
      <c r="AC19" s="131" t="s">
        <v>258</v>
      </c>
    </row>
    <row r="20" spans="2:29" x14ac:dyDescent="0.35">
      <c r="AC20" s="131" t="s">
        <v>259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N12"/>
  <sheetViews>
    <sheetView zoomScale="120" zoomScaleNormal="120" workbookViewId="0">
      <selection activeCell="K3" sqref="K3:M9"/>
    </sheetView>
  </sheetViews>
  <sheetFormatPr defaultRowHeight="15.5" x14ac:dyDescent="0.35"/>
  <cols>
    <col min="1" max="1" width="4" style="1" customWidth="1"/>
    <col min="2" max="3" width="9.1796875" style="1"/>
    <col min="4" max="4" width="3.453125" style="1" customWidth="1"/>
    <col min="5" max="5" width="27.1796875" style="1" customWidth="1"/>
    <col min="6" max="6" width="16.81640625" style="1" customWidth="1"/>
    <col min="7" max="7" width="9" style="1" customWidth="1"/>
    <col min="8" max="8" width="8.26953125" style="1" customWidth="1"/>
    <col min="9" max="9" width="7.453125" style="1" customWidth="1"/>
    <col min="10" max="10" width="3.1796875" style="1" customWidth="1"/>
    <col min="11" max="11" width="8.26953125" style="1" customWidth="1"/>
    <col min="12" max="12" width="8.1796875" style="1" customWidth="1"/>
    <col min="13" max="13" width="8.26953125" style="1" customWidth="1"/>
    <col min="14" max="14" width="3.453125" style="1" customWidth="1"/>
  </cols>
  <sheetData>
    <row r="2" spans="2:13" ht="16.5" x14ac:dyDescent="0.4">
      <c r="B2" s="4" t="s">
        <v>311</v>
      </c>
      <c r="E2" s="215" t="s">
        <v>313</v>
      </c>
      <c r="F2" s="216" t="s">
        <v>323</v>
      </c>
      <c r="G2" s="216"/>
      <c r="H2" s="229" t="s">
        <v>324</v>
      </c>
      <c r="I2" s="230"/>
      <c r="K2" s="42" t="s">
        <v>327</v>
      </c>
      <c r="L2" s="14" t="s">
        <v>328</v>
      </c>
      <c r="M2" s="14" t="s">
        <v>329</v>
      </c>
    </row>
    <row r="3" spans="2:13" ht="19" x14ac:dyDescent="0.4">
      <c r="E3" s="218" t="s">
        <v>316</v>
      </c>
      <c r="F3" s="219" t="s">
        <v>318</v>
      </c>
      <c r="G3" s="220">
        <f>SQRT(C4)</f>
        <v>6.9282032302755088</v>
      </c>
      <c r="H3" s="231" t="s">
        <v>317</v>
      </c>
      <c r="I3" s="232">
        <v>7</v>
      </c>
      <c r="K3" s="294">
        <v>1</v>
      </c>
      <c r="L3" s="350">
        <f>I5</f>
        <v>0.32</v>
      </c>
      <c r="M3" s="350">
        <f>L3+I$4</f>
        <v>0.39</v>
      </c>
    </row>
    <row r="4" spans="2:13" ht="18.5" x14ac:dyDescent="0.45">
      <c r="B4" s="2" t="s">
        <v>5</v>
      </c>
      <c r="C4" s="11">
        <v>48</v>
      </c>
      <c r="E4" s="218" t="s">
        <v>319</v>
      </c>
      <c r="F4" s="221" t="s">
        <v>320</v>
      </c>
      <c r="G4" s="280">
        <f>C7/I3</f>
        <v>6.7000000000000004E-2</v>
      </c>
      <c r="H4" s="231" t="s">
        <v>321</v>
      </c>
      <c r="I4" s="282">
        <v>7.0000000000000007E-2</v>
      </c>
      <c r="K4" s="42">
        <v>2</v>
      </c>
      <c r="L4" s="284">
        <f>M3</f>
        <v>0.39</v>
      </c>
      <c r="M4" s="284">
        <f t="shared" ref="M4:M9" si="0">L4+I$4</f>
        <v>0.46</v>
      </c>
    </row>
    <row r="5" spans="2:13" ht="18.5" x14ac:dyDescent="0.45">
      <c r="B5" s="2" t="s">
        <v>101</v>
      </c>
      <c r="C5" s="29">
        <v>0.32800000000000001</v>
      </c>
      <c r="E5" s="217" t="s">
        <v>322</v>
      </c>
      <c r="F5" s="223" t="s">
        <v>325</v>
      </c>
      <c r="G5" s="281">
        <f>C5</f>
        <v>0.32800000000000001</v>
      </c>
      <c r="H5" s="233" t="s">
        <v>326</v>
      </c>
      <c r="I5" s="282">
        <v>0.32</v>
      </c>
      <c r="K5" s="42">
        <v>3</v>
      </c>
      <c r="L5" s="284">
        <f t="shared" ref="L5:L9" si="1">M4</f>
        <v>0.46</v>
      </c>
      <c r="M5" s="284">
        <f t="shared" si="0"/>
        <v>0.53</v>
      </c>
    </row>
    <row r="6" spans="2:13" ht="16.5" x14ac:dyDescent="0.4">
      <c r="B6" s="2" t="s">
        <v>104</v>
      </c>
      <c r="C6" s="29">
        <v>0.79700000000000004</v>
      </c>
      <c r="K6" s="42">
        <v>4</v>
      </c>
      <c r="L6" s="284">
        <f t="shared" si="1"/>
        <v>0.53</v>
      </c>
      <c r="M6" s="284">
        <f t="shared" si="0"/>
        <v>0.60000000000000009</v>
      </c>
    </row>
    <row r="7" spans="2:13" ht="16.5" x14ac:dyDescent="0.4">
      <c r="B7" s="2" t="s">
        <v>312</v>
      </c>
      <c r="C7" s="29">
        <f>C6-C5</f>
        <v>0.46900000000000003</v>
      </c>
      <c r="K7" s="42">
        <v>5</v>
      </c>
      <c r="L7" s="284">
        <f t="shared" si="1"/>
        <v>0.60000000000000009</v>
      </c>
      <c r="M7" s="284">
        <f t="shared" si="0"/>
        <v>0.67000000000000015</v>
      </c>
    </row>
    <row r="8" spans="2:13" x14ac:dyDescent="0.35">
      <c r="K8" s="42">
        <v>6</v>
      </c>
      <c r="L8" s="284">
        <f t="shared" si="1"/>
        <v>0.67000000000000015</v>
      </c>
      <c r="M8" s="284">
        <f t="shared" si="0"/>
        <v>0.74000000000000021</v>
      </c>
    </row>
    <row r="9" spans="2:13" x14ac:dyDescent="0.35">
      <c r="K9" s="299">
        <v>7</v>
      </c>
      <c r="L9" s="309">
        <f t="shared" si="1"/>
        <v>0.74000000000000021</v>
      </c>
      <c r="M9" s="349">
        <f t="shared" si="0"/>
        <v>0.81000000000000028</v>
      </c>
    </row>
    <row r="10" spans="2:13" ht="20" x14ac:dyDescent="0.5">
      <c r="B10" s="2"/>
      <c r="M10" s="227" t="s">
        <v>335</v>
      </c>
    </row>
    <row r="11" spans="2:13" x14ac:dyDescent="0.35">
      <c r="M11" s="121" t="s">
        <v>336</v>
      </c>
    </row>
    <row r="12" spans="2:13" x14ac:dyDescent="0.35">
      <c r="M12" s="285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L18"/>
  <sheetViews>
    <sheetView zoomScale="130" zoomScaleNormal="130" workbookViewId="0">
      <selection activeCell="H13" sqref="H13"/>
    </sheetView>
  </sheetViews>
  <sheetFormatPr defaultColWidth="9.1796875" defaultRowHeight="15.5" x14ac:dyDescent="0.35"/>
  <cols>
    <col min="1" max="6" width="9.1796875" style="1"/>
    <col min="7" max="7" width="4" style="1" customWidth="1"/>
    <col min="8" max="11" width="9.1796875" style="1"/>
    <col min="12" max="12" width="3.453125" style="1" customWidth="1"/>
    <col min="13" max="13" width="27.1796875" style="1" customWidth="1"/>
    <col min="14" max="14" width="16.81640625" style="1" customWidth="1"/>
    <col min="15" max="15" width="7.7265625" style="1" customWidth="1"/>
    <col min="16" max="16" width="8.26953125" style="1" customWidth="1"/>
    <col min="17" max="17" width="7.453125" style="1" customWidth="1"/>
    <col min="18" max="18" width="3.1796875" style="1" customWidth="1"/>
    <col min="19" max="19" width="8.26953125" style="1" customWidth="1"/>
    <col min="20" max="20" width="7" style="1" customWidth="1"/>
    <col min="21" max="21" width="7.7265625" style="1" customWidth="1"/>
    <col min="22" max="22" width="3.453125" style="1" customWidth="1"/>
    <col min="23" max="23" width="4.1796875" style="1" customWidth="1"/>
    <col min="24" max="24" width="6.81640625" style="1" customWidth="1"/>
    <col min="25" max="25" width="2" style="1" customWidth="1"/>
    <col min="26" max="26" width="6.7265625" style="1" customWidth="1"/>
    <col min="27" max="27" width="5.1796875" style="1" customWidth="1"/>
    <col min="28" max="28" width="4.1796875" style="1" customWidth="1"/>
    <col min="29" max="29" width="3.81640625" style="1" customWidth="1"/>
    <col min="30" max="30" width="7.7265625" style="1" customWidth="1"/>
    <col min="31" max="31" width="2.26953125" style="1" customWidth="1"/>
    <col min="32" max="32" width="6.453125" style="1" customWidth="1"/>
    <col min="33" max="33" width="4.54296875" style="1" customWidth="1"/>
    <col min="34" max="34" width="14.7265625" style="1" customWidth="1"/>
    <col min="35" max="35" width="13.453125" style="1" customWidth="1"/>
    <col min="36" max="36" width="14" style="1" customWidth="1"/>
    <col min="37" max="37" width="13.81640625" style="1" customWidth="1"/>
    <col min="38" max="38" width="13.7265625" style="1" customWidth="1"/>
    <col min="39" max="16384" width="9.1796875" style="1"/>
  </cols>
  <sheetData>
    <row r="1" spans="2:38" ht="16" thickBot="1" x14ac:dyDescent="0.4"/>
    <row r="2" spans="2:38" ht="16" thickBot="1" x14ac:dyDescent="0.4">
      <c r="AI2" s="114"/>
      <c r="AJ2" s="115" t="s">
        <v>215</v>
      </c>
      <c r="AK2" s="116"/>
      <c r="AL2" s="117"/>
    </row>
    <row r="3" spans="2:38" ht="18" x14ac:dyDescent="0.4">
      <c r="B3" s="100" t="s">
        <v>310</v>
      </c>
      <c r="Z3" s="5" t="s">
        <v>337</v>
      </c>
      <c r="AI3" s="15" t="s">
        <v>193</v>
      </c>
      <c r="AJ3" s="15" t="s">
        <v>193</v>
      </c>
      <c r="AK3" s="15" t="s">
        <v>193</v>
      </c>
      <c r="AL3" s="15" t="s">
        <v>193</v>
      </c>
    </row>
    <row r="4" spans="2:38" x14ac:dyDescent="0.35">
      <c r="AI4" s="15" t="s">
        <v>194</v>
      </c>
      <c r="AJ4" s="15" t="s">
        <v>194</v>
      </c>
      <c r="AK4" s="15" t="s">
        <v>212</v>
      </c>
      <c r="AL4" s="15" t="s">
        <v>212</v>
      </c>
    </row>
    <row r="5" spans="2:38" x14ac:dyDescent="0.35">
      <c r="AH5" s="35" t="s">
        <v>338</v>
      </c>
      <c r="AI5" s="15" t="s">
        <v>195</v>
      </c>
      <c r="AJ5" s="15" t="s">
        <v>210</v>
      </c>
      <c r="AK5" s="15" t="s">
        <v>195</v>
      </c>
      <c r="AL5" s="15" t="s">
        <v>210</v>
      </c>
    </row>
    <row r="6" spans="2:38" ht="17.5" x14ac:dyDescent="0.45">
      <c r="B6" s="204">
        <v>3.4</v>
      </c>
      <c r="C6" s="205">
        <v>5.4</v>
      </c>
      <c r="D6" s="205">
        <v>6</v>
      </c>
      <c r="E6" s="205">
        <v>6.6</v>
      </c>
      <c r="F6" s="206">
        <v>7.3</v>
      </c>
      <c r="H6" s="4" t="s">
        <v>311</v>
      </c>
      <c r="M6" s="215" t="s">
        <v>313</v>
      </c>
      <c r="N6" s="216" t="s">
        <v>323</v>
      </c>
      <c r="O6" s="216"/>
      <c r="P6" s="229" t="s">
        <v>324</v>
      </c>
      <c r="Q6" s="230"/>
      <c r="S6" s="42" t="s">
        <v>327</v>
      </c>
      <c r="T6" s="14" t="s">
        <v>328</v>
      </c>
      <c r="U6" s="14" t="s">
        <v>329</v>
      </c>
      <c r="Y6" s="35" t="s">
        <v>330</v>
      </c>
      <c r="AB6" s="35" t="s">
        <v>333</v>
      </c>
      <c r="AE6" s="35" t="s">
        <v>330</v>
      </c>
      <c r="AH6" s="35" t="s">
        <v>339</v>
      </c>
      <c r="AI6" s="110" t="s">
        <v>199</v>
      </c>
      <c r="AJ6" s="110" t="s">
        <v>211</v>
      </c>
      <c r="AK6" s="110" t="s">
        <v>213</v>
      </c>
      <c r="AL6" s="110" t="s">
        <v>214</v>
      </c>
    </row>
    <row r="7" spans="2:38" ht="19" x14ac:dyDescent="0.4">
      <c r="B7" s="207">
        <v>4.7</v>
      </c>
      <c r="C7" s="208">
        <v>5.4</v>
      </c>
      <c r="D7" s="208">
        <v>6</v>
      </c>
      <c r="E7" s="208">
        <v>6.7</v>
      </c>
      <c r="F7" s="209">
        <v>7.8</v>
      </c>
      <c r="M7" s="218" t="s">
        <v>316</v>
      </c>
      <c r="N7" s="219" t="s">
        <v>318</v>
      </c>
      <c r="O7" s="220">
        <f>SQRT(I8)</f>
        <v>6.7823299831252681</v>
      </c>
      <c r="P7" s="231" t="s">
        <v>317</v>
      </c>
      <c r="Q7" s="232">
        <v>7</v>
      </c>
      <c r="S7" s="42">
        <v>1</v>
      </c>
      <c r="T7" s="225">
        <f>Q9</f>
        <v>3.4</v>
      </c>
      <c r="U7" s="225">
        <f t="shared" ref="U7:U13" si="0">T7+Q$8</f>
        <v>4.2</v>
      </c>
      <c r="W7" s="2" t="s">
        <v>332</v>
      </c>
      <c r="X7" s="225">
        <f>T7</f>
        <v>3.4</v>
      </c>
      <c r="Y7" s="14" t="s">
        <v>331</v>
      </c>
      <c r="Z7" s="225">
        <f>U7</f>
        <v>4.2</v>
      </c>
      <c r="AA7" s="1" t="s">
        <v>332</v>
      </c>
      <c r="AC7" s="2" t="s">
        <v>334</v>
      </c>
      <c r="AD7" s="225">
        <f>T7</f>
        <v>3.4</v>
      </c>
      <c r="AE7" s="14" t="s">
        <v>331</v>
      </c>
      <c r="AF7" s="225">
        <f>U7</f>
        <v>4.2</v>
      </c>
      <c r="AG7" s="1" t="s">
        <v>334</v>
      </c>
      <c r="AH7" s="14" t="str">
        <f>CONCATENATE(AD7," a ",AF7)</f>
        <v>3,4 a 4,2</v>
      </c>
      <c r="AI7" s="14">
        <f t="array" ref="AI7:AI13">FREQUENCY(B6:F15,AF7:AF13)</f>
        <v>1</v>
      </c>
      <c r="AJ7" s="36">
        <f>AI7/AI$14</f>
        <v>2.1739130434782608E-2</v>
      </c>
      <c r="AK7" s="14">
        <f>AI7</f>
        <v>1</v>
      </c>
      <c r="AL7" s="36">
        <f>AJ7</f>
        <v>2.1739130434782608E-2</v>
      </c>
    </row>
    <row r="8" spans="2:38" ht="18.5" x14ac:dyDescent="0.45">
      <c r="B8" s="207">
        <v>4.7</v>
      </c>
      <c r="C8" s="208">
        <v>5.6</v>
      </c>
      <c r="D8" s="208">
        <v>6.1</v>
      </c>
      <c r="E8" s="208">
        <v>6.7</v>
      </c>
      <c r="F8" s="209">
        <v>7.8</v>
      </c>
      <c r="H8" s="2" t="s">
        <v>5</v>
      </c>
      <c r="I8" s="11">
        <f>COUNT(B6:F15)</f>
        <v>46</v>
      </c>
      <c r="J8" s="10" t="s">
        <v>6</v>
      </c>
      <c r="M8" s="218" t="s">
        <v>319</v>
      </c>
      <c r="N8" s="221" t="s">
        <v>320</v>
      </c>
      <c r="O8" s="222">
        <f>I11/Q7</f>
        <v>0.75714285714285701</v>
      </c>
      <c r="P8" s="231" t="s">
        <v>321</v>
      </c>
      <c r="Q8" s="232">
        <v>0.8</v>
      </c>
      <c r="S8" s="42">
        <v>2</v>
      </c>
      <c r="T8" s="225">
        <f>U7</f>
        <v>4.2</v>
      </c>
      <c r="U8" s="225">
        <f t="shared" si="0"/>
        <v>5</v>
      </c>
      <c r="W8" s="2" t="s">
        <v>332</v>
      </c>
      <c r="X8" s="225">
        <f t="shared" ref="X8:X13" si="1">T8</f>
        <v>4.2</v>
      </c>
      <c r="Y8" s="14" t="s">
        <v>331</v>
      </c>
      <c r="Z8" s="225">
        <f t="shared" ref="Z8:Z13" si="2">U8</f>
        <v>5</v>
      </c>
      <c r="AA8" s="1" t="s">
        <v>332</v>
      </c>
      <c r="AC8" s="2" t="s">
        <v>334</v>
      </c>
      <c r="AD8" s="225">
        <f t="shared" ref="AD8:AD13" si="3">T8</f>
        <v>4.2</v>
      </c>
      <c r="AE8" s="14" t="s">
        <v>331</v>
      </c>
      <c r="AF8" s="225">
        <f t="shared" ref="AF8:AF13" si="4">U8</f>
        <v>5</v>
      </c>
      <c r="AG8" s="1" t="s">
        <v>334</v>
      </c>
      <c r="AH8" s="14" t="str">
        <f t="shared" ref="AH8:AH13" si="5">CONCATENATE(AD8," a ",AF8)</f>
        <v>4,2 a 5</v>
      </c>
      <c r="AI8" s="14">
        <v>3</v>
      </c>
      <c r="AJ8" s="36">
        <f t="shared" ref="AJ8:AJ13" si="6">AI8/AI$14</f>
        <v>6.5217391304347824E-2</v>
      </c>
      <c r="AK8" s="14">
        <f>AK7+AI8</f>
        <v>4</v>
      </c>
      <c r="AL8" s="36">
        <f>AL7+AJ8</f>
        <v>8.6956521739130432E-2</v>
      </c>
    </row>
    <row r="9" spans="2:38" ht="18.5" x14ac:dyDescent="0.45">
      <c r="B9" s="207">
        <v>4.9000000000000004</v>
      </c>
      <c r="C9" s="208">
        <v>5.6</v>
      </c>
      <c r="D9" s="208">
        <v>6.3</v>
      </c>
      <c r="E9" s="208">
        <v>6.8</v>
      </c>
      <c r="F9" s="209">
        <v>7.9</v>
      </c>
      <c r="H9" s="2" t="s">
        <v>101</v>
      </c>
      <c r="I9" s="214">
        <f>MIN(B6:F15)</f>
        <v>3.4</v>
      </c>
      <c r="J9" s="10" t="s">
        <v>34</v>
      </c>
      <c r="M9" s="217" t="s">
        <v>322</v>
      </c>
      <c r="N9" s="223" t="s">
        <v>325</v>
      </c>
      <c r="O9" s="224">
        <f>I9</f>
        <v>3.4</v>
      </c>
      <c r="P9" s="233" t="s">
        <v>326</v>
      </c>
      <c r="Q9" s="232">
        <v>3.4</v>
      </c>
      <c r="S9" s="42">
        <v>3</v>
      </c>
      <c r="T9" s="225">
        <f t="shared" ref="T9:T13" si="7">U8</f>
        <v>5</v>
      </c>
      <c r="U9" s="225">
        <f t="shared" si="0"/>
        <v>5.8</v>
      </c>
      <c r="W9" s="2" t="s">
        <v>332</v>
      </c>
      <c r="X9" s="225">
        <f t="shared" si="1"/>
        <v>5</v>
      </c>
      <c r="Y9" s="14" t="s">
        <v>331</v>
      </c>
      <c r="Z9" s="225">
        <f t="shared" si="2"/>
        <v>5.8</v>
      </c>
      <c r="AA9" s="1" t="s">
        <v>332</v>
      </c>
      <c r="AC9" s="2" t="s">
        <v>334</v>
      </c>
      <c r="AD9" s="225">
        <f t="shared" si="3"/>
        <v>5</v>
      </c>
      <c r="AE9" s="14" t="s">
        <v>331</v>
      </c>
      <c r="AF9" s="225">
        <f t="shared" si="4"/>
        <v>5.8</v>
      </c>
      <c r="AG9" s="1" t="s">
        <v>334</v>
      </c>
      <c r="AH9" s="14" t="str">
        <f t="shared" si="5"/>
        <v>5 a 5,8</v>
      </c>
      <c r="AI9" s="14">
        <v>13</v>
      </c>
      <c r="AJ9" s="36">
        <f t="shared" si="6"/>
        <v>0.28260869565217389</v>
      </c>
      <c r="AK9" s="14">
        <f t="shared" ref="AK9:AL13" si="8">AK8+AI9</f>
        <v>17</v>
      </c>
      <c r="AL9" s="36">
        <f t="shared" si="8"/>
        <v>0.36956521739130432</v>
      </c>
    </row>
    <row r="10" spans="2:38" ht="16.5" x14ac:dyDescent="0.4">
      <c r="B10" s="207">
        <v>5.0999999999999996</v>
      </c>
      <c r="C10" s="208">
        <v>5.6</v>
      </c>
      <c r="D10" s="208">
        <v>6.3</v>
      </c>
      <c r="E10" s="208">
        <v>6.9</v>
      </c>
      <c r="F10" s="209">
        <v>8.6999999999999993</v>
      </c>
      <c r="H10" s="2" t="s">
        <v>104</v>
      </c>
      <c r="I10" s="214">
        <f>MAX(B6:F15)</f>
        <v>8.6999999999999993</v>
      </c>
      <c r="J10" s="10" t="s">
        <v>33</v>
      </c>
      <c r="S10" s="42">
        <v>4</v>
      </c>
      <c r="T10" s="225">
        <f t="shared" si="7"/>
        <v>5.8</v>
      </c>
      <c r="U10" s="225">
        <f t="shared" si="0"/>
        <v>6.6</v>
      </c>
      <c r="W10" s="2" t="s">
        <v>332</v>
      </c>
      <c r="X10" s="225">
        <f t="shared" si="1"/>
        <v>5.8</v>
      </c>
      <c r="Y10" s="14" t="s">
        <v>331</v>
      </c>
      <c r="Z10" s="225">
        <f t="shared" si="2"/>
        <v>6.6</v>
      </c>
      <c r="AA10" s="1" t="s">
        <v>332</v>
      </c>
      <c r="AC10" s="2" t="s">
        <v>334</v>
      </c>
      <c r="AD10" s="225">
        <f t="shared" si="3"/>
        <v>5.8</v>
      </c>
      <c r="AE10" s="14" t="s">
        <v>331</v>
      </c>
      <c r="AF10" s="225">
        <f t="shared" si="4"/>
        <v>6.6</v>
      </c>
      <c r="AG10" s="1" t="s">
        <v>334</v>
      </c>
      <c r="AH10" s="14" t="str">
        <f t="shared" si="5"/>
        <v>5,8 a 6,6</v>
      </c>
      <c r="AI10" s="14">
        <v>14</v>
      </c>
      <c r="AJ10" s="36">
        <f t="shared" si="6"/>
        <v>0.30434782608695654</v>
      </c>
      <c r="AK10" s="14">
        <f t="shared" si="8"/>
        <v>31</v>
      </c>
      <c r="AL10" s="36">
        <f t="shared" si="8"/>
        <v>0.67391304347826086</v>
      </c>
    </row>
    <row r="11" spans="2:38" ht="17.5" x14ac:dyDescent="0.45">
      <c r="B11" s="207">
        <v>5.0999999999999996</v>
      </c>
      <c r="C11" s="208">
        <v>5.7</v>
      </c>
      <c r="D11" s="208">
        <v>6.4</v>
      </c>
      <c r="E11" s="208">
        <v>6.9</v>
      </c>
      <c r="F11" s="209">
        <v>8.6999999999999993</v>
      </c>
      <c r="H11" s="2" t="s">
        <v>312</v>
      </c>
      <c r="I11" s="214">
        <f>I10-I9</f>
        <v>5.2999999999999989</v>
      </c>
      <c r="J11" s="20" t="s">
        <v>35</v>
      </c>
      <c r="S11" s="42">
        <v>5</v>
      </c>
      <c r="T11" s="225">
        <f t="shared" si="7"/>
        <v>6.6</v>
      </c>
      <c r="U11" s="225">
        <f t="shared" si="0"/>
        <v>7.3999999999999995</v>
      </c>
      <c r="W11" s="2" t="s">
        <v>332</v>
      </c>
      <c r="X11" s="225">
        <f t="shared" si="1"/>
        <v>6.6</v>
      </c>
      <c r="Y11" s="14" t="s">
        <v>331</v>
      </c>
      <c r="Z11" s="225">
        <f t="shared" si="2"/>
        <v>7.3999999999999995</v>
      </c>
      <c r="AA11" s="1" t="s">
        <v>332</v>
      </c>
      <c r="AC11" s="2" t="s">
        <v>334</v>
      </c>
      <c r="AD11" s="225">
        <f t="shared" si="3"/>
        <v>6.6</v>
      </c>
      <c r="AE11" s="14" t="s">
        <v>331</v>
      </c>
      <c r="AF11" s="225">
        <f t="shared" si="4"/>
        <v>7.3999999999999995</v>
      </c>
      <c r="AG11" s="1" t="s">
        <v>334</v>
      </c>
      <c r="AH11" s="14" t="str">
        <f t="shared" si="5"/>
        <v>6,6 a 7,4</v>
      </c>
      <c r="AI11" s="14">
        <v>10</v>
      </c>
      <c r="AJ11" s="36">
        <f t="shared" si="6"/>
        <v>0.21739130434782608</v>
      </c>
      <c r="AK11" s="14">
        <f t="shared" si="8"/>
        <v>41</v>
      </c>
      <c r="AL11" s="36">
        <f t="shared" si="8"/>
        <v>0.89130434782608692</v>
      </c>
    </row>
    <row r="12" spans="2:38" x14ac:dyDescent="0.35">
      <c r="B12" s="207">
        <v>5.3</v>
      </c>
      <c r="C12" s="208">
        <v>5.7</v>
      </c>
      <c r="D12" s="208">
        <v>6.5</v>
      </c>
      <c r="E12" s="208">
        <v>6.9</v>
      </c>
      <c r="F12" s="210"/>
      <c r="S12" s="42">
        <v>6</v>
      </c>
      <c r="T12" s="225">
        <f t="shared" si="7"/>
        <v>7.3999999999999995</v>
      </c>
      <c r="U12" s="225">
        <f t="shared" si="0"/>
        <v>8.1999999999999993</v>
      </c>
      <c r="W12" s="2" t="s">
        <v>332</v>
      </c>
      <c r="X12" s="225">
        <f t="shared" si="1"/>
        <v>7.3999999999999995</v>
      </c>
      <c r="Y12" s="14" t="s">
        <v>331</v>
      </c>
      <c r="Z12" s="225">
        <f t="shared" si="2"/>
        <v>8.1999999999999993</v>
      </c>
      <c r="AA12" s="1" t="s">
        <v>332</v>
      </c>
      <c r="AC12" s="2" t="s">
        <v>334</v>
      </c>
      <c r="AD12" s="225">
        <f t="shared" si="3"/>
        <v>7.3999999999999995</v>
      </c>
      <c r="AE12" s="14" t="s">
        <v>331</v>
      </c>
      <c r="AF12" s="225">
        <f t="shared" si="4"/>
        <v>8.1999999999999993</v>
      </c>
      <c r="AG12" s="1" t="s">
        <v>334</v>
      </c>
      <c r="AH12" s="14" t="str">
        <f t="shared" si="5"/>
        <v>7,4 a 8,2</v>
      </c>
      <c r="AI12" s="14">
        <v>3</v>
      </c>
      <c r="AJ12" s="36">
        <f t="shared" si="6"/>
        <v>6.5217391304347824E-2</v>
      </c>
      <c r="AK12" s="14">
        <f t="shared" si="8"/>
        <v>44</v>
      </c>
      <c r="AL12" s="36">
        <f t="shared" si="8"/>
        <v>0.9565217391304347</v>
      </c>
    </row>
    <row r="13" spans="2:38" x14ac:dyDescent="0.35">
      <c r="B13" s="207">
        <v>5.3</v>
      </c>
      <c r="C13" s="208">
        <v>5.9</v>
      </c>
      <c r="D13" s="208">
        <v>6.6</v>
      </c>
      <c r="E13" s="208">
        <v>7</v>
      </c>
      <c r="F13" s="210"/>
      <c r="S13" s="42">
        <v>7</v>
      </c>
      <c r="T13" s="225">
        <f t="shared" si="7"/>
        <v>8.1999999999999993</v>
      </c>
      <c r="U13" s="226">
        <f t="shared" si="0"/>
        <v>9</v>
      </c>
      <c r="W13" s="2" t="s">
        <v>332</v>
      </c>
      <c r="X13" s="225">
        <f t="shared" si="1"/>
        <v>8.1999999999999993</v>
      </c>
      <c r="Y13" s="14" t="s">
        <v>331</v>
      </c>
      <c r="Z13" s="225">
        <f t="shared" si="2"/>
        <v>9</v>
      </c>
      <c r="AA13" s="1" t="s">
        <v>332</v>
      </c>
      <c r="AC13" s="2" t="s">
        <v>334</v>
      </c>
      <c r="AD13" s="225">
        <f t="shared" si="3"/>
        <v>8.1999999999999993</v>
      </c>
      <c r="AE13" s="14" t="s">
        <v>331</v>
      </c>
      <c r="AF13" s="225">
        <f t="shared" si="4"/>
        <v>9</v>
      </c>
      <c r="AG13" s="1" t="s">
        <v>334</v>
      </c>
      <c r="AH13" s="14" t="str">
        <f t="shared" si="5"/>
        <v>8,2 a 9</v>
      </c>
      <c r="AI13" s="102">
        <v>2</v>
      </c>
      <c r="AJ13" s="36">
        <f t="shared" si="6"/>
        <v>4.3478260869565216E-2</v>
      </c>
      <c r="AK13" s="102">
        <f t="shared" si="8"/>
        <v>46</v>
      </c>
      <c r="AL13" s="119">
        <f t="shared" si="8"/>
        <v>0.99999999999999989</v>
      </c>
    </row>
    <row r="14" spans="2:38" ht="20" x14ac:dyDescent="0.5">
      <c r="B14" s="207">
        <v>5.3</v>
      </c>
      <c r="C14" s="208">
        <v>5.9</v>
      </c>
      <c r="D14" s="208">
        <v>6.6</v>
      </c>
      <c r="E14" s="208">
        <v>7</v>
      </c>
      <c r="F14" s="210"/>
      <c r="H14" s="2"/>
      <c r="U14" s="227" t="s">
        <v>335</v>
      </c>
      <c r="AD14" s="4"/>
      <c r="AE14" s="42" t="s">
        <v>340</v>
      </c>
      <c r="AI14" s="14">
        <f>SUM(AI7:AI13)</f>
        <v>46</v>
      </c>
      <c r="AJ14" s="228">
        <f>SUM(AJ7:AJ13)</f>
        <v>0.99999999999999989</v>
      </c>
      <c r="AK14" s="14" t="s">
        <v>281</v>
      </c>
      <c r="AL14" s="14" t="s">
        <v>281</v>
      </c>
    </row>
    <row r="15" spans="2:38" x14ac:dyDescent="0.35">
      <c r="B15" s="211">
        <v>5.3</v>
      </c>
      <c r="C15" s="212">
        <v>6</v>
      </c>
      <c r="D15" s="212">
        <v>6.6</v>
      </c>
      <c r="E15" s="212">
        <v>7.2</v>
      </c>
      <c r="F15" s="213"/>
      <c r="U15" s="121" t="s">
        <v>336</v>
      </c>
      <c r="AD15" s="4"/>
      <c r="AE15" s="42" t="s">
        <v>341</v>
      </c>
    </row>
    <row r="16" spans="2:38" x14ac:dyDescent="0.35">
      <c r="AE16" s="42" t="s">
        <v>342</v>
      </c>
    </row>
    <row r="17" spans="31:31" x14ac:dyDescent="0.35">
      <c r="AE17" s="42" t="s">
        <v>343</v>
      </c>
    </row>
    <row r="18" spans="31:31" x14ac:dyDescent="0.35">
      <c r="AE18" s="42" t="s">
        <v>344</v>
      </c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D21"/>
  <sheetViews>
    <sheetView zoomScale="130" zoomScaleNormal="130" workbookViewId="0"/>
  </sheetViews>
  <sheetFormatPr defaultRowHeight="14.5" x14ac:dyDescent="0.35"/>
  <cols>
    <col min="2" max="11" width="5.7265625" customWidth="1"/>
    <col min="12" max="12" width="4.1796875" customWidth="1"/>
    <col min="13" max="13" width="24.54296875" customWidth="1"/>
    <col min="15" max="15" width="15.81640625" customWidth="1"/>
    <col min="16" max="16" width="9.54296875" customWidth="1"/>
    <col min="22" max="22" width="5.26953125" customWidth="1"/>
    <col min="23" max="23" width="6.54296875" customWidth="1"/>
    <col min="24" max="24" width="1.7265625" customWidth="1"/>
    <col min="25" max="25" width="6.1796875" customWidth="1"/>
    <col min="26" max="26" width="4.1796875" customWidth="1"/>
    <col min="27" max="27" width="13.453125" customWidth="1"/>
    <col min="28" max="28" width="12" customWidth="1"/>
    <col min="29" max="30" width="17.26953125" customWidth="1"/>
  </cols>
  <sheetData>
    <row r="1" spans="2:30" ht="18.5" x14ac:dyDescent="0.45">
      <c r="B1" s="49" t="s">
        <v>372</v>
      </c>
    </row>
    <row r="2" spans="2:30" ht="19" thickBot="1" x14ac:dyDescent="0.5">
      <c r="B2" s="49"/>
    </row>
    <row r="3" spans="2:30" ht="15" thickBot="1" x14ac:dyDescent="0.4">
      <c r="B3" s="51" t="s">
        <v>0</v>
      </c>
      <c r="C3" s="52" t="s">
        <v>345</v>
      </c>
      <c r="R3" s="51" t="s">
        <v>0</v>
      </c>
      <c r="S3" s="52" t="s">
        <v>345</v>
      </c>
      <c r="AA3" s="234"/>
      <c r="AB3" s="235" t="s">
        <v>215</v>
      </c>
      <c r="AC3" s="236"/>
      <c r="AD3" s="237"/>
    </row>
    <row r="4" spans="2:30" x14ac:dyDescent="0.35">
      <c r="B4" s="52" t="s">
        <v>1</v>
      </c>
      <c r="R4" s="52" t="s">
        <v>1</v>
      </c>
      <c r="AA4" s="238" t="s">
        <v>193</v>
      </c>
      <c r="AB4" s="238" t="s">
        <v>193</v>
      </c>
      <c r="AC4" s="238" t="s">
        <v>193</v>
      </c>
      <c r="AD4" s="238" t="s">
        <v>193</v>
      </c>
    </row>
    <row r="5" spans="2:30" x14ac:dyDescent="0.35">
      <c r="B5" s="140" t="s">
        <v>310</v>
      </c>
      <c r="R5" s="140" t="s">
        <v>346</v>
      </c>
      <c r="AA5" s="238" t="s">
        <v>194</v>
      </c>
      <c r="AB5" s="238" t="s">
        <v>194</v>
      </c>
      <c r="AC5" s="238" t="s">
        <v>212</v>
      </c>
      <c r="AD5" s="238" t="s">
        <v>212</v>
      </c>
    </row>
    <row r="6" spans="2:30" ht="15" thickBot="1" x14ac:dyDescent="0.4">
      <c r="AA6" s="238" t="s">
        <v>195</v>
      </c>
      <c r="AB6" s="238" t="s">
        <v>210</v>
      </c>
      <c r="AC6" s="238" t="s">
        <v>195</v>
      </c>
      <c r="AD6" s="238" t="s">
        <v>210</v>
      </c>
    </row>
    <row r="7" spans="2:30" ht="15.5" thickBot="1" x14ac:dyDescent="0.45">
      <c r="B7" s="239">
        <v>31.09</v>
      </c>
      <c r="C7" s="240">
        <v>24.95</v>
      </c>
      <c r="D7" s="240">
        <v>24.44</v>
      </c>
      <c r="E7" s="240">
        <v>33</v>
      </c>
      <c r="F7" s="240">
        <v>18.64</v>
      </c>
      <c r="G7" s="240">
        <v>23.69</v>
      </c>
      <c r="H7" s="240">
        <v>30.51</v>
      </c>
      <c r="I7" s="240">
        <v>27.43</v>
      </c>
      <c r="J7" s="240">
        <v>23.51</v>
      </c>
      <c r="K7" s="240">
        <v>25.28</v>
      </c>
      <c r="S7" s="241" t="s">
        <v>347</v>
      </c>
      <c r="T7" s="242" t="s">
        <v>348</v>
      </c>
      <c r="U7" s="242" t="s">
        <v>349</v>
      </c>
      <c r="V7" s="243"/>
      <c r="W7" s="243"/>
      <c r="X7" s="244" t="s">
        <v>330</v>
      </c>
      <c r="Y7" s="243"/>
      <c r="Z7" s="243"/>
      <c r="AA7" s="245" t="s">
        <v>350</v>
      </c>
      <c r="AB7" s="246" t="s">
        <v>351</v>
      </c>
      <c r="AC7" s="246" t="s">
        <v>352</v>
      </c>
      <c r="AD7" s="246" t="s">
        <v>353</v>
      </c>
    </row>
    <row r="8" spans="2:30" ht="15" thickBot="1" x14ac:dyDescent="0.4">
      <c r="B8" s="247">
        <v>22.48</v>
      </c>
      <c r="C8" s="248">
        <v>24.4</v>
      </c>
      <c r="D8" s="248">
        <v>24.74</v>
      </c>
      <c r="E8" s="248">
        <v>24.8</v>
      </c>
      <c r="F8" s="248">
        <v>30.7</v>
      </c>
      <c r="G8" s="248">
        <v>30.82</v>
      </c>
      <c r="H8" s="248">
        <v>23.95</v>
      </c>
      <c r="I8" s="248">
        <v>29.45</v>
      </c>
      <c r="J8" s="248">
        <v>29.41</v>
      </c>
      <c r="K8" s="248">
        <v>23.43</v>
      </c>
      <c r="S8" s="249">
        <v>1</v>
      </c>
      <c r="T8" s="250">
        <f>Q12</f>
        <v>17</v>
      </c>
      <c r="U8" s="250">
        <f>T8+Q11</f>
        <v>19.100000000000001</v>
      </c>
      <c r="V8" s="173" t="s">
        <v>334</v>
      </c>
      <c r="W8" s="251">
        <f>T8</f>
        <v>17</v>
      </c>
      <c r="X8" s="252" t="s">
        <v>331</v>
      </c>
      <c r="Y8" s="251">
        <f>U8</f>
        <v>19.100000000000001</v>
      </c>
      <c r="Z8" t="s">
        <v>334</v>
      </c>
      <c r="AA8" s="252">
        <f t="array" ref="AA8:AA15">FREQUENCY(B7:K12,Y8:Y15)</f>
        <v>3</v>
      </c>
      <c r="AB8" s="253">
        <f t="shared" ref="AB8:AB15" si="0">AA8/AA$16</f>
        <v>0.05</v>
      </c>
      <c r="AC8" s="254">
        <f>AA8</f>
        <v>3</v>
      </c>
      <c r="AD8" s="253">
        <f>AB8</f>
        <v>0.05</v>
      </c>
    </row>
    <row r="9" spans="2:30" ht="15" thickBot="1" x14ac:dyDescent="0.4">
      <c r="B9" s="247">
        <v>27.19</v>
      </c>
      <c r="C9" s="248">
        <v>25.94</v>
      </c>
      <c r="D9" s="248">
        <v>30.39</v>
      </c>
      <c r="E9" s="248">
        <v>22.95</v>
      </c>
      <c r="F9" s="248">
        <v>27.9</v>
      </c>
      <c r="G9" s="248">
        <v>25.67</v>
      </c>
      <c r="H9" s="248">
        <v>18.5</v>
      </c>
      <c r="I9" s="248">
        <v>26.25</v>
      </c>
      <c r="J9" s="248">
        <v>31.03</v>
      </c>
      <c r="K9" s="248">
        <v>26.83</v>
      </c>
      <c r="O9" s="255" t="s">
        <v>314</v>
      </c>
      <c r="P9" s="256"/>
      <c r="Q9" s="257" t="s">
        <v>315</v>
      </c>
      <c r="S9" s="258">
        <v>2</v>
      </c>
      <c r="T9" s="251">
        <f>U8</f>
        <v>19.100000000000001</v>
      </c>
      <c r="U9" s="251">
        <f>T9+Q$11</f>
        <v>21.200000000000003</v>
      </c>
      <c r="V9" s="173" t="s">
        <v>334</v>
      </c>
      <c r="W9" s="251">
        <f t="shared" ref="W9:W15" si="1">T9</f>
        <v>19.100000000000001</v>
      </c>
      <c r="X9" s="252" t="s">
        <v>331</v>
      </c>
      <c r="Y9" s="251">
        <f t="shared" ref="Y9:Y15" si="2">U9</f>
        <v>21.200000000000003</v>
      </c>
      <c r="Z9" t="s">
        <v>334</v>
      </c>
      <c r="AA9" s="252">
        <v>2</v>
      </c>
      <c r="AB9" s="259">
        <f t="shared" si="0"/>
        <v>3.3333333333333333E-2</v>
      </c>
      <c r="AC9" s="252">
        <f>AC8+AA9</f>
        <v>5</v>
      </c>
      <c r="AD9" s="259">
        <f>AD8+AB9</f>
        <v>8.3333333333333343E-2</v>
      </c>
    </row>
    <row r="10" spans="2:30" ht="16" thickBot="1" x14ac:dyDescent="0.4">
      <c r="B10" s="247">
        <v>26.11</v>
      </c>
      <c r="C10" s="248">
        <v>26.25</v>
      </c>
      <c r="D10" s="248">
        <v>20.85</v>
      </c>
      <c r="E10" s="248">
        <v>17.09</v>
      </c>
      <c r="F10" s="248">
        <v>24.53</v>
      </c>
      <c r="G10" s="248">
        <v>23.11</v>
      </c>
      <c r="H10" s="248">
        <v>25.6</v>
      </c>
      <c r="I10" s="248">
        <v>26.96</v>
      </c>
      <c r="J10" s="248">
        <v>26.83</v>
      </c>
      <c r="K10" s="248">
        <v>24.2</v>
      </c>
      <c r="M10" s="260" t="s">
        <v>354</v>
      </c>
      <c r="N10" s="261" t="s">
        <v>355</v>
      </c>
      <c r="O10" s="260" t="s">
        <v>356</v>
      </c>
      <c r="P10" s="262">
        <f>SQRT(F15)</f>
        <v>7.745966692414834</v>
      </c>
      <c r="Q10" s="263">
        <v>8</v>
      </c>
      <c r="S10" s="258">
        <v>3</v>
      </c>
      <c r="T10" s="251">
        <f t="shared" ref="T10:T15" si="3">U9</f>
        <v>21.200000000000003</v>
      </c>
      <c r="U10" s="251">
        <f t="shared" ref="U10:U15" si="4">T10+Q$11</f>
        <v>23.300000000000004</v>
      </c>
      <c r="V10" s="173" t="s">
        <v>334</v>
      </c>
      <c r="W10" s="251">
        <f t="shared" si="1"/>
        <v>21.200000000000003</v>
      </c>
      <c r="X10" s="252" t="s">
        <v>331</v>
      </c>
      <c r="Y10" s="251">
        <f t="shared" si="2"/>
        <v>23.300000000000004</v>
      </c>
      <c r="Z10" t="s">
        <v>334</v>
      </c>
      <c r="AA10" s="252">
        <v>7</v>
      </c>
      <c r="AB10" s="259">
        <f t="shared" si="0"/>
        <v>0.11666666666666667</v>
      </c>
      <c r="AC10" s="252">
        <f t="shared" ref="AC10:AD15" si="5">AC9+AA10</f>
        <v>12</v>
      </c>
      <c r="AD10" s="259">
        <f t="shared" si="5"/>
        <v>0.2</v>
      </c>
    </row>
    <row r="11" spans="2:30" ht="16" thickBot="1" x14ac:dyDescent="0.45">
      <c r="B11" s="247">
        <v>24.1</v>
      </c>
      <c r="C11" s="248">
        <v>26.07</v>
      </c>
      <c r="D11" s="248">
        <v>23.15</v>
      </c>
      <c r="E11" s="248">
        <v>21.15</v>
      </c>
      <c r="F11" s="248">
        <v>26.44</v>
      </c>
      <c r="G11" s="248">
        <v>22.82</v>
      </c>
      <c r="H11" s="248">
        <v>25.53</v>
      </c>
      <c r="I11" s="248">
        <v>27.92</v>
      </c>
      <c r="J11" s="248">
        <v>29.39</v>
      </c>
      <c r="K11" s="248">
        <v>21.83</v>
      </c>
      <c r="M11" s="264" t="s">
        <v>319</v>
      </c>
      <c r="N11" s="265" t="s">
        <v>357</v>
      </c>
      <c r="O11" s="260" t="s">
        <v>358</v>
      </c>
      <c r="P11" s="266">
        <f>F18/Q10</f>
        <v>2.0874999999999999</v>
      </c>
      <c r="Q11" s="267">
        <v>2.1</v>
      </c>
      <c r="S11" s="258">
        <v>4</v>
      </c>
      <c r="T11" s="251">
        <f t="shared" si="3"/>
        <v>23.300000000000004</v>
      </c>
      <c r="U11" s="251">
        <f t="shared" si="4"/>
        <v>25.400000000000006</v>
      </c>
      <c r="V11" s="173" t="s">
        <v>334</v>
      </c>
      <c r="W11" s="251">
        <f t="shared" si="1"/>
        <v>23.300000000000004</v>
      </c>
      <c r="X11" s="252" t="s">
        <v>331</v>
      </c>
      <c r="Y11" s="251">
        <f t="shared" si="2"/>
        <v>25.400000000000006</v>
      </c>
      <c r="Z11" t="s">
        <v>334</v>
      </c>
      <c r="AA11" s="252">
        <v>17</v>
      </c>
      <c r="AB11" s="259">
        <f t="shared" si="0"/>
        <v>0.28333333333333333</v>
      </c>
      <c r="AC11" s="252">
        <f t="shared" si="5"/>
        <v>29</v>
      </c>
      <c r="AD11" s="259">
        <f t="shared" si="5"/>
        <v>0.48333333333333334</v>
      </c>
    </row>
    <row r="12" spans="2:30" ht="16.5" thickBot="1" x14ac:dyDescent="0.45">
      <c r="B12" s="247">
        <v>24.92</v>
      </c>
      <c r="C12" s="248">
        <v>27.05</v>
      </c>
      <c r="D12" s="248">
        <v>25.4</v>
      </c>
      <c r="E12" s="248">
        <v>23.67</v>
      </c>
      <c r="F12" s="248">
        <v>21.79</v>
      </c>
      <c r="G12" s="248">
        <v>24.52</v>
      </c>
      <c r="H12" s="248">
        <v>26.69</v>
      </c>
      <c r="I12" s="248">
        <v>28.86</v>
      </c>
      <c r="J12" s="248">
        <v>33.21</v>
      </c>
      <c r="K12" s="248">
        <v>33.79</v>
      </c>
      <c r="M12" s="268" t="s">
        <v>359</v>
      </c>
      <c r="N12" s="244" t="s">
        <v>360</v>
      </c>
      <c r="O12" s="264" t="s">
        <v>361</v>
      </c>
      <c r="P12" s="269">
        <f>F16</f>
        <v>17.09</v>
      </c>
      <c r="Q12" s="270">
        <v>17</v>
      </c>
      <c r="S12" s="258">
        <v>5</v>
      </c>
      <c r="T12" s="251">
        <f t="shared" si="3"/>
        <v>25.400000000000006</v>
      </c>
      <c r="U12" s="251">
        <f t="shared" si="4"/>
        <v>27.500000000000007</v>
      </c>
      <c r="V12" s="173" t="s">
        <v>334</v>
      </c>
      <c r="W12" s="251">
        <f t="shared" si="1"/>
        <v>25.400000000000006</v>
      </c>
      <c r="X12" s="252" t="s">
        <v>331</v>
      </c>
      <c r="Y12" s="251">
        <f t="shared" si="2"/>
        <v>27.500000000000007</v>
      </c>
      <c r="Z12" t="s">
        <v>334</v>
      </c>
      <c r="AA12" s="252">
        <v>16</v>
      </c>
      <c r="AB12" s="259">
        <f t="shared" si="0"/>
        <v>0.26666666666666666</v>
      </c>
      <c r="AC12" s="252">
        <f t="shared" si="5"/>
        <v>45</v>
      </c>
      <c r="AD12" s="259">
        <f t="shared" si="5"/>
        <v>0.75</v>
      </c>
    </row>
    <row r="13" spans="2:30" x14ac:dyDescent="0.35">
      <c r="S13" s="258">
        <v>6</v>
      </c>
      <c r="T13" s="251">
        <f t="shared" si="3"/>
        <v>27.500000000000007</v>
      </c>
      <c r="U13" s="251">
        <f t="shared" si="4"/>
        <v>29.600000000000009</v>
      </c>
      <c r="V13" s="173" t="s">
        <v>334</v>
      </c>
      <c r="W13" s="251">
        <f t="shared" si="1"/>
        <v>27.500000000000007</v>
      </c>
      <c r="X13" s="252" t="s">
        <v>331</v>
      </c>
      <c r="Y13" s="251">
        <f t="shared" si="2"/>
        <v>29.600000000000009</v>
      </c>
      <c r="Z13" t="s">
        <v>334</v>
      </c>
      <c r="AA13" s="252">
        <v>6</v>
      </c>
      <c r="AB13" s="259">
        <f t="shared" si="0"/>
        <v>0.1</v>
      </c>
      <c r="AC13" s="252">
        <f t="shared" si="5"/>
        <v>51</v>
      </c>
      <c r="AD13" s="259">
        <f t="shared" si="5"/>
        <v>0.85</v>
      </c>
    </row>
    <row r="14" spans="2:30" x14ac:dyDescent="0.35">
      <c r="S14" s="258">
        <v>7</v>
      </c>
      <c r="T14" s="251">
        <f t="shared" si="3"/>
        <v>29.600000000000009</v>
      </c>
      <c r="U14" s="251">
        <f t="shared" si="4"/>
        <v>31.70000000000001</v>
      </c>
      <c r="V14" s="173" t="s">
        <v>334</v>
      </c>
      <c r="W14" s="251">
        <f t="shared" si="1"/>
        <v>29.600000000000009</v>
      </c>
      <c r="X14" s="252" t="s">
        <v>331</v>
      </c>
      <c r="Y14" s="251">
        <f t="shared" si="2"/>
        <v>31.70000000000001</v>
      </c>
      <c r="Z14" t="s">
        <v>334</v>
      </c>
      <c r="AA14" s="252">
        <v>6</v>
      </c>
      <c r="AB14" s="259">
        <f t="shared" si="0"/>
        <v>0.1</v>
      </c>
      <c r="AC14" s="252">
        <f t="shared" si="5"/>
        <v>57</v>
      </c>
      <c r="AD14" s="259">
        <f t="shared" si="5"/>
        <v>0.95</v>
      </c>
    </row>
    <row r="15" spans="2:30" x14ac:dyDescent="0.35">
      <c r="E15" s="173" t="s">
        <v>5</v>
      </c>
      <c r="F15" s="61">
        <f>COUNT(B7:K12)</f>
        <v>60</v>
      </c>
      <c r="G15" s="57" t="s">
        <v>6</v>
      </c>
      <c r="S15" s="271">
        <v>8</v>
      </c>
      <c r="T15" s="272">
        <f t="shared" si="3"/>
        <v>31.70000000000001</v>
      </c>
      <c r="U15" s="273">
        <f t="shared" si="4"/>
        <v>33.800000000000011</v>
      </c>
      <c r="V15" s="274" t="s">
        <v>334</v>
      </c>
      <c r="W15" s="272">
        <f t="shared" si="1"/>
        <v>31.70000000000001</v>
      </c>
      <c r="X15" s="244" t="s">
        <v>331</v>
      </c>
      <c r="Y15" s="272">
        <f t="shared" si="2"/>
        <v>33.800000000000011</v>
      </c>
      <c r="Z15" s="243" t="s">
        <v>334</v>
      </c>
      <c r="AA15" s="244">
        <v>3</v>
      </c>
      <c r="AB15" s="275">
        <f t="shared" si="0"/>
        <v>0.05</v>
      </c>
      <c r="AC15" s="244">
        <f t="shared" si="5"/>
        <v>60</v>
      </c>
      <c r="AD15" s="275">
        <f t="shared" si="5"/>
        <v>1</v>
      </c>
    </row>
    <row r="16" spans="2:30" ht="16" thickBot="1" x14ac:dyDescent="0.45">
      <c r="E16" s="173" t="s">
        <v>362</v>
      </c>
      <c r="F16" s="276">
        <f>MIN(B7:K12)</f>
        <v>17.09</v>
      </c>
      <c r="G16" s="57" t="s">
        <v>34</v>
      </c>
      <c r="Z16" s="277" t="s">
        <v>363</v>
      </c>
      <c r="AA16" s="252">
        <f>SUM(AA8:AA15)</f>
        <v>60</v>
      </c>
      <c r="AB16" s="278">
        <f>SUM(AB8:AB15)</f>
        <v>1</v>
      </c>
      <c r="AC16" s="252" t="s">
        <v>281</v>
      </c>
      <c r="AD16" s="252" t="s">
        <v>281</v>
      </c>
    </row>
    <row r="17" spans="5:30" ht="17.5" thickBot="1" x14ac:dyDescent="0.5">
      <c r="E17" s="173" t="s">
        <v>364</v>
      </c>
      <c r="F17" s="276">
        <f>MAX(B7:K12)</f>
        <v>33.79</v>
      </c>
      <c r="G17" s="57" t="s">
        <v>33</v>
      </c>
      <c r="AA17" s="193" t="s">
        <v>282</v>
      </c>
      <c r="AB17" s="193" t="s">
        <v>365</v>
      </c>
      <c r="AC17" s="193" t="s">
        <v>366</v>
      </c>
      <c r="AD17" s="193" t="s">
        <v>367</v>
      </c>
    </row>
    <row r="18" spans="5:30" ht="17.5" thickBot="1" x14ac:dyDescent="0.5">
      <c r="E18" s="173" t="s">
        <v>368</v>
      </c>
      <c r="F18" s="276">
        <f>F17-F16</f>
        <v>16.7</v>
      </c>
      <c r="G18" s="57" t="s">
        <v>151</v>
      </c>
      <c r="AB18" s="193" t="s">
        <v>287</v>
      </c>
      <c r="AC18" s="279" t="s">
        <v>369</v>
      </c>
      <c r="AD18" s="193" t="s">
        <v>370</v>
      </c>
    </row>
    <row r="19" spans="5:30" ht="15.5" thickBot="1" x14ac:dyDescent="0.45">
      <c r="E19" s="173"/>
      <c r="F19" s="61"/>
      <c r="AD19" s="279" t="s">
        <v>371</v>
      </c>
    </row>
    <row r="20" spans="5:30" x14ac:dyDescent="0.35">
      <c r="F20" s="61"/>
    </row>
    <row r="21" spans="5:30" x14ac:dyDescent="0.35">
      <c r="F21" s="61"/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O24"/>
  <sheetViews>
    <sheetView topLeftCell="N7" workbookViewId="0">
      <selection activeCell="L26" sqref="L26"/>
    </sheetView>
  </sheetViews>
  <sheetFormatPr defaultColWidth="9.1796875" defaultRowHeight="15.5" x14ac:dyDescent="0.35"/>
  <cols>
    <col min="1" max="1" width="9.1796875" style="1"/>
    <col min="2" max="2" width="5.1796875" style="1" customWidth="1"/>
    <col min="3" max="3" width="17.7265625" style="1" customWidth="1"/>
    <col min="4" max="4" width="2.81640625" style="1" customWidth="1"/>
    <col min="5" max="5" width="9.1796875" style="1"/>
    <col min="6" max="6" width="2.26953125" style="1" customWidth="1"/>
    <col min="7" max="7" width="9.1796875" style="1"/>
    <col min="8" max="8" width="2.26953125" style="1" customWidth="1"/>
    <col min="9" max="10" width="14.26953125" style="1" customWidth="1"/>
    <col min="11" max="11" width="17.81640625" style="1" customWidth="1"/>
    <col min="12" max="12" width="18" style="1" customWidth="1"/>
    <col min="13" max="16384" width="9.1796875" style="1"/>
  </cols>
  <sheetData>
    <row r="1" spans="2:15" customFormat="1" ht="18.5" x14ac:dyDescent="0.45">
      <c r="B1" s="49" t="s">
        <v>372</v>
      </c>
    </row>
    <row r="4" spans="2:15" x14ac:dyDescent="0.35">
      <c r="B4" s="4" t="s">
        <v>377</v>
      </c>
      <c r="C4" s="4"/>
    </row>
    <row r="5" spans="2:15" x14ac:dyDescent="0.35">
      <c r="B5" s="13" t="s">
        <v>346</v>
      </c>
    </row>
    <row r="6" spans="2:15" ht="16" thickBot="1" x14ac:dyDescent="0.4"/>
    <row r="7" spans="2:15" ht="18.5" thickBot="1" x14ac:dyDescent="0.45">
      <c r="I7" s="302"/>
      <c r="J7" s="303" t="s">
        <v>215</v>
      </c>
      <c r="K7" s="304"/>
      <c r="L7" s="305"/>
    </row>
    <row r="8" spans="2:15" x14ac:dyDescent="0.35">
      <c r="I8" s="306" t="s">
        <v>193</v>
      </c>
      <c r="J8" s="306" t="s">
        <v>193</v>
      </c>
      <c r="K8" s="306" t="s">
        <v>193</v>
      </c>
      <c r="L8" s="306" t="s">
        <v>193</v>
      </c>
    </row>
    <row r="9" spans="2:15" x14ac:dyDescent="0.35">
      <c r="I9" s="307" t="s">
        <v>194</v>
      </c>
      <c r="J9" s="307" t="s">
        <v>194</v>
      </c>
      <c r="K9" s="307" t="s">
        <v>212</v>
      </c>
      <c r="L9" s="307" t="s">
        <v>212</v>
      </c>
    </row>
    <row r="10" spans="2:15" x14ac:dyDescent="0.35">
      <c r="I10" s="308" t="s">
        <v>195</v>
      </c>
      <c r="J10" s="308" t="s">
        <v>210</v>
      </c>
      <c r="K10" s="308" t="s">
        <v>195</v>
      </c>
      <c r="L10" s="308" t="s">
        <v>210</v>
      </c>
    </row>
    <row r="11" spans="2:15" ht="17.5" x14ac:dyDescent="0.35">
      <c r="B11" s="42" t="s">
        <v>347</v>
      </c>
      <c r="C11" s="27" t="s">
        <v>420</v>
      </c>
      <c r="D11" s="14"/>
      <c r="E11" s="14"/>
      <c r="F11" s="35" t="s">
        <v>330</v>
      </c>
      <c r="G11" s="14"/>
      <c r="H11" s="14"/>
      <c r="I11" s="134" t="s">
        <v>199</v>
      </c>
      <c r="J11" s="291" t="s">
        <v>211</v>
      </c>
      <c r="K11" s="291" t="s">
        <v>213</v>
      </c>
      <c r="L11" s="291" t="s">
        <v>214</v>
      </c>
      <c r="M11" s="14"/>
      <c r="N11" s="14"/>
      <c r="O11" s="14"/>
    </row>
    <row r="12" spans="2:15" x14ac:dyDescent="0.35">
      <c r="B12" s="294">
        <v>1</v>
      </c>
      <c r="C12" s="294" t="str">
        <f>CONCATENATE(E12," a ",G12)</f>
        <v>17 a 19,1</v>
      </c>
      <c r="D12" s="101" t="s">
        <v>334</v>
      </c>
      <c r="E12" s="289">
        <v>17</v>
      </c>
      <c r="F12" s="289" t="s">
        <v>331</v>
      </c>
      <c r="G12" s="289">
        <v>19.100000000000001</v>
      </c>
      <c r="H12" s="101" t="s">
        <v>334</v>
      </c>
      <c r="I12" s="101">
        <v>3</v>
      </c>
      <c r="J12" s="284">
        <f>I12/I$20</f>
        <v>0.05</v>
      </c>
      <c r="K12" s="14">
        <f>I12</f>
        <v>3</v>
      </c>
      <c r="L12" s="284">
        <f>J12</f>
        <v>0.05</v>
      </c>
      <c r="M12" s="14"/>
      <c r="N12" s="14"/>
      <c r="O12" s="14"/>
    </row>
    <row r="13" spans="2:15" x14ac:dyDescent="0.35">
      <c r="B13" s="42">
        <v>2</v>
      </c>
      <c r="C13" s="42" t="str">
        <f t="shared" ref="C13:C19" si="0">CONCATENATE(E13," a ",G13)</f>
        <v>19,1 a 21,2</v>
      </c>
      <c r="D13" s="14" t="s">
        <v>334</v>
      </c>
      <c r="E13" s="283">
        <v>19.100000000000001</v>
      </c>
      <c r="F13" s="283" t="s">
        <v>331</v>
      </c>
      <c r="G13" s="283">
        <v>21.200000000000003</v>
      </c>
      <c r="H13" s="14" t="s">
        <v>334</v>
      </c>
      <c r="I13" s="14">
        <v>2</v>
      </c>
      <c r="J13" s="284">
        <f t="shared" ref="J13:J19" si="1">I13/I$20</f>
        <v>3.3333333333333333E-2</v>
      </c>
      <c r="K13" s="14">
        <f>K12+I13</f>
        <v>5</v>
      </c>
      <c r="L13" s="284">
        <f>L12+J13</f>
        <v>8.3333333333333343E-2</v>
      </c>
      <c r="M13" s="14"/>
      <c r="N13" s="14"/>
      <c r="O13" s="14"/>
    </row>
    <row r="14" spans="2:15" x14ac:dyDescent="0.35">
      <c r="B14" s="42">
        <v>3</v>
      </c>
      <c r="C14" s="42" t="str">
        <f t="shared" si="0"/>
        <v>21,2 a 23,3</v>
      </c>
      <c r="D14" s="14" t="s">
        <v>334</v>
      </c>
      <c r="E14" s="283">
        <v>21.200000000000003</v>
      </c>
      <c r="F14" s="283" t="s">
        <v>331</v>
      </c>
      <c r="G14" s="283">
        <v>23.300000000000004</v>
      </c>
      <c r="H14" s="14" t="s">
        <v>334</v>
      </c>
      <c r="I14" s="14">
        <v>7</v>
      </c>
      <c r="J14" s="284">
        <f t="shared" si="1"/>
        <v>0.11666666666666667</v>
      </c>
      <c r="K14" s="14">
        <f t="shared" ref="K14:L19" si="2">K13+I14</f>
        <v>12</v>
      </c>
      <c r="L14" s="284">
        <f t="shared" si="2"/>
        <v>0.2</v>
      </c>
      <c r="M14" s="14"/>
      <c r="N14" s="14"/>
      <c r="O14" s="14"/>
    </row>
    <row r="15" spans="2:15" x14ac:dyDescent="0.35">
      <c r="B15" s="42">
        <v>4</v>
      </c>
      <c r="C15" s="42" t="str">
        <f t="shared" si="0"/>
        <v>23,3 a 25,4</v>
      </c>
      <c r="D15" s="14" t="s">
        <v>334</v>
      </c>
      <c r="E15" s="283">
        <v>23.300000000000004</v>
      </c>
      <c r="F15" s="283" t="s">
        <v>331</v>
      </c>
      <c r="G15" s="283">
        <v>25.400000000000006</v>
      </c>
      <c r="H15" s="14" t="s">
        <v>334</v>
      </c>
      <c r="I15" s="14">
        <v>17</v>
      </c>
      <c r="J15" s="284">
        <f t="shared" si="1"/>
        <v>0.28333333333333333</v>
      </c>
      <c r="K15" s="14">
        <f t="shared" si="2"/>
        <v>29</v>
      </c>
      <c r="L15" s="284">
        <f t="shared" si="2"/>
        <v>0.48333333333333334</v>
      </c>
      <c r="M15" s="14"/>
      <c r="N15" s="14"/>
      <c r="O15" s="14"/>
    </row>
    <row r="16" spans="2:15" x14ac:dyDescent="0.35">
      <c r="B16" s="42">
        <v>5</v>
      </c>
      <c r="C16" s="42" t="str">
        <f t="shared" si="0"/>
        <v>25,4 a 27,5</v>
      </c>
      <c r="D16" s="14" t="s">
        <v>334</v>
      </c>
      <c r="E16" s="283">
        <v>25.400000000000006</v>
      </c>
      <c r="F16" s="283" t="s">
        <v>331</v>
      </c>
      <c r="G16" s="283">
        <v>27.500000000000007</v>
      </c>
      <c r="H16" s="14" t="s">
        <v>334</v>
      </c>
      <c r="I16" s="14">
        <v>16</v>
      </c>
      <c r="J16" s="284">
        <f t="shared" si="1"/>
        <v>0.26666666666666666</v>
      </c>
      <c r="K16" s="14">
        <f t="shared" si="2"/>
        <v>45</v>
      </c>
      <c r="L16" s="284">
        <f t="shared" si="2"/>
        <v>0.75</v>
      </c>
      <c r="M16" s="14"/>
      <c r="N16" s="14"/>
      <c r="O16" s="14"/>
    </row>
    <row r="17" spans="2:15" x14ac:dyDescent="0.35">
      <c r="B17" s="42">
        <v>6</v>
      </c>
      <c r="C17" s="42" t="str">
        <f t="shared" si="0"/>
        <v>27,5 a 29,6</v>
      </c>
      <c r="D17" s="14" t="s">
        <v>334</v>
      </c>
      <c r="E17" s="283">
        <v>27.500000000000007</v>
      </c>
      <c r="F17" s="283" t="s">
        <v>331</v>
      </c>
      <c r="G17" s="283">
        <v>29.600000000000009</v>
      </c>
      <c r="H17" s="14" t="s">
        <v>334</v>
      </c>
      <c r="I17" s="14">
        <v>6</v>
      </c>
      <c r="J17" s="284">
        <f t="shared" si="1"/>
        <v>0.1</v>
      </c>
      <c r="K17" s="14">
        <f t="shared" si="2"/>
        <v>51</v>
      </c>
      <c r="L17" s="284">
        <f t="shared" si="2"/>
        <v>0.85</v>
      </c>
      <c r="M17" s="14"/>
      <c r="N17" s="14"/>
      <c r="O17" s="14"/>
    </row>
    <row r="18" spans="2:15" x14ac:dyDescent="0.35">
      <c r="B18" s="42">
        <v>7</v>
      </c>
      <c r="C18" s="42" t="str">
        <f t="shared" si="0"/>
        <v>29,6 a 31,7</v>
      </c>
      <c r="D18" s="14" t="s">
        <v>334</v>
      </c>
      <c r="E18" s="283">
        <v>29.600000000000009</v>
      </c>
      <c r="F18" s="283" t="s">
        <v>331</v>
      </c>
      <c r="G18" s="283">
        <v>31.70000000000001</v>
      </c>
      <c r="H18" s="14" t="s">
        <v>334</v>
      </c>
      <c r="I18" s="14">
        <v>6</v>
      </c>
      <c r="J18" s="284">
        <f t="shared" si="1"/>
        <v>0.1</v>
      </c>
      <c r="K18" s="14">
        <f t="shared" si="2"/>
        <v>57</v>
      </c>
      <c r="L18" s="284">
        <f t="shared" si="2"/>
        <v>0.95</v>
      </c>
      <c r="M18" s="14"/>
      <c r="N18" s="14"/>
      <c r="O18" s="14"/>
    </row>
    <row r="19" spans="2:15" x14ac:dyDescent="0.35">
      <c r="B19" s="299">
        <v>8</v>
      </c>
      <c r="C19" s="299" t="str">
        <f t="shared" si="0"/>
        <v>31,7 a 33,8</v>
      </c>
      <c r="D19" s="102" t="s">
        <v>334</v>
      </c>
      <c r="E19" s="288">
        <v>31.70000000000001</v>
      </c>
      <c r="F19" s="288" t="s">
        <v>331</v>
      </c>
      <c r="G19" s="288">
        <v>33.800000000000011</v>
      </c>
      <c r="H19" s="102" t="s">
        <v>334</v>
      </c>
      <c r="I19" s="102">
        <v>3</v>
      </c>
      <c r="J19" s="309">
        <f t="shared" si="1"/>
        <v>0.05</v>
      </c>
      <c r="K19" s="102">
        <f t="shared" si="2"/>
        <v>60</v>
      </c>
      <c r="L19" s="309">
        <f t="shared" si="2"/>
        <v>1</v>
      </c>
      <c r="M19" s="14"/>
      <c r="N19" s="14"/>
      <c r="O19" s="14"/>
    </row>
    <row r="20" spans="2:15" ht="16" thickBot="1" x14ac:dyDescent="0.4">
      <c r="B20" s="42"/>
      <c r="C20" s="42"/>
      <c r="D20" s="14"/>
      <c r="E20" s="14"/>
      <c r="F20" s="14"/>
      <c r="G20" s="14"/>
      <c r="H20" s="41" t="s">
        <v>207</v>
      </c>
      <c r="I20" s="14">
        <f>SUM(I12:I19)</f>
        <v>60</v>
      </c>
      <c r="J20" s="284">
        <f>SUM(J12:J19)</f>
        <v>1</v>
      </c>
      <c r="K20" s="14" t="s">
        <v>281</v>
      </c>
      <c r="L20" s="14" t="s">
        <v>281</v>
      </c>
      <c r="M20" s="14"/>
      <c r="N20" s="14"/>
      <c r="O20" s="14"/>
    </row>
    <row r="21" spans="2:15" ht="18" thickBot="1" x14ac:dyDescent="0.5">
      <c r="B21" s="14"/>
      <c r="C21" s="14"/>
      <c r="D21" s="14"/>
      <c r="E21" s="14"/>
      <c r="F21" s="14"/>
      <c r="G21" s="14"/>
      <c r="H21" s="14"/>
      <c r="I21" s="310" t="s">
        <v>208</v>
      </c>
      <c r="J21" s="310" t="s">
        <v>421</v>
      </c>
      <c r="K21" s="310" t="s">
        <v>422</v>
      </c>
      <c r="L21" s="310" t="s">
        <v>423</v>
      </c>
      <c r="M21" s="14"/>
      <c r="N21" s="14"/>
      <c r="O21" s="14"/>
    </row>
    <row r="22" spans="2:15" ht="18" thickBot="1" x14ac:dyDescent="0.5">
      <c r="B22" s="14"/>
      <c r="C22" s="14"/>
      <c r="D22" s="14"/>
      <c r="E22" s="14"/>
      <c r="F22" s="14"/>
      <c r="G22" s="14"/>
      <c r="H22" s="14"/>
      <c r="J22" s="310" t="s">
        <v>424</v>
      </c>
      <c r="K22" s="310" t="s">
        <v>425</v>
      </c>
      <c r="L22" s="310" t="s">
        <v>426</v>
      </c>
      <c r="M22" s="14"/>
      <c r="N22" s="14"/>
      <c r="O22" s="14"/>
    </row>
    <row r="23" spans="2:15" ht="18" thickBot="1" x14ac:dyDescent="0.5">
      <c r="B23" s="14"/>
      <c r="C23" s="14"/>
      <c r="D23" s="14"/>
      <c r="E23" s="14"/>
      <c r="F23" s="14"/>
      <c r="G23" s="14"/>
      <c r="H23" s="14"/>
      <c r="L23" s="310" t="s">
        <v>427</v>
      </c>
      <c r="M23" s="14"/>
      <c r="N23" s="14"/>
      <c r="O23" s="14"/>
    </row>
    <row r="24" spans="2:15" x14ac:dyDescent="0.3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Z40"/>
  <sheetViews>
    <sheetView zoomScale="130" zoomScaleNormal="130" workbookViewId="0"/>
  </sheetViews>
  <sheetFormatPr defaultColWidth="9.1796875" defaultRowHeight="15.5" x14ac:dyDescent="0.35"/>
  <cols>
    <col min="1" max="1" width="9.1796875" style="1"/>
    <col min="2" max="2" width="5.1796875" style="1" customWidth="1"/>
    <col min="3" max="3" width="2.81640625" style="1" customWidth="1"/>
    <col min="4" max="4" width="9.1796875" style="1"/>
    <col min="5" max="5" width="2.26953125" style="1" customWidth="1"/>
    <col min="6" max="6" width="9.1796875" style="1"/>
    <col min="7" max="7" width="2.26953125" style="1" customWidth="1"/>
    <col min="8" max="8" width="7" style="1" customWidth="1"/>
    <col min="9" max="9" width="6.81640625" style="1" customWidth="1"/>
    <col min="10" max="11" width="7.81640625" style="1" customWidth="1"/>
    <col min="12" max="12" width="7.7265625" style="1" customWidth="1"/>
    <col min="13" max="13" width="8.81640625" style="1" customWidth="1"/>
    <col min="14" max="14" width="7.453125" style="1" customWidth="1"/>
    <col min="15" max="15" width="5.54296875" style="1" customWidth="1"/>
    <col min="16" max="17" width="9.1796875" style="1"/>
    <col min="18" max="18" width="10.54296875" style="11" bestFit="1" customWidth="1"/>
    <col min="19" max="16384" width="9.1796875" style="1"/>
  </cols>
  <sheetData>
    <row r="2" spans="2:26" ht="17.5" x14ac:dyDescent="0.45">
      <c r="B2" s="4" t="s">
        <v>377</v>
      </c>
      <c r="P2" s="3" t="s">
        <v>378</v>
      </c>
      <c r="Q2" s="12" t="s">
        <v>5</v>
      </c>
      <c r="R2" s="11">
        <f>H14</f>
        <v>60</v>
      </c>
      <c r="S2" s="16" t="s">
        <v>208</v>
      </c>
    </row>
    <row r="3" spans="2:26" x14ac:dyDescent="0.35">
      <c r="B3" s="13" t="s">
        <v>346</v>
      </c>
    </row>
    <row r="4" spans="2:26" x14ac:dyDescent="0.35">
      <c r="J4" s="4" t="s">
        <v>261</v>
      </c>
      <c r="K4" s="4"/>
      <c r="R4" s="1"/>
    </row>
    <row r="5" spans="2:26" ht="17.5" x14ac:dyDescent="0.35">
      <c r="B5" s="42" t="s">
        <v>347</v>
      </c>
      <c r="C5" s="14"/>
      <c r="D5" s="14"/>
      <c r="E5" s="35" t="s">
        <v>330</v>
      </c>
      <c r="F5" s="14"/>
      <c r="G5" s="14"/>
      <c r="H5" s="134" t="s">
        <v>199</v>
      </c>
      <c r="I5" s="291" t="s">
        <v>213</v>
      </c>
      <c r="J5" s="291"/>
      <c r="K5" s="134" t="s">
        <v>375</v>
      </c>
      <c r="L5" s="292" t="s">
        <v>379</v>
      </c>
      <c r="M5" s="293" t="s">
        <v>380</v>
      </c>
    </row>
    <row r="6" spans="2:26" x14ac:dyDescent="0.35">
      <c r="B6" s="294">
        <v>1</v>
      </c>
      <c r="C6" s="101" t="s">
        <v>334</v>
      </c>
      <c r="D6" s="289">
        <v>17</v>
      </c>
      <c r="E6" s="289" t="s">
        <v>331</v>
      </c>
      <c r="F6" s="289">
        <v>19.100000000000001</v>
      </c>
      <c r="G6" s="101" t="s">
        <v>334</v>
      </c>
      <c r="H6" s="101">
        <v>3</v>
      </c>
      <c r="I6" s="14">
        <f>H6</f>
        <v>3</v>
      </c>
      <c r="J6" s="101">
        <f>(D6+F6)/2</f>
        <v>18.05</v>
      </c>
      <c r="K6" s="289">
        <f>F6-D6</f>
        <v>2.1000000000000014</v>
      </c>
      <c r="L6" s="101">
        <f>J6*H6</f>
        <v>54.150000000000006</v>
      </c>
      <c r="M6" s="14">
        <f>J6^2*H6</f>
        <v>977.40750000000003</v>
      </c>
      <c r="O6" s="13" t="s">
        <v>146</v>
      </c>
    </row>
    <row r="7" spans="2:26" x14ac:dyDescent="0.35">
      <c r="B7" s="42">
        <v>2</v>
      </c>
      <c r="C7" s="14" t="s">
        <v>334</v>
      </c>
      <c r="D7" s="283">
        <v>19.100000000000001</v>
      </c>
      <c r="E7" s="283" t="s">
        <v>331</v>
      </c>
      <c r="F7" s="283">
        <v>21.200000000000003</v>
      </c>
      <c r="G7" s="14" t="s">
        <v>334</v>
      </c>
      <c r="H7" s="14">
        <v>2</v>
      </c>
      <c r="I7" s="14">
        <f t="shared" ref="I7:I13" si="0">I6+H7</f>
        <v>5</v>
      </c>
      <c r="J7" s="14">
        <f t="shared" ref="J7:J13" si="1">(D7+F7)/2</f>
        <v>20.150000000000002</v>
      </c>
      <c r="K7" s="283">
        <f t="shared" ref="K7:K13" si="2">F7-D7</f>
        <v>2.1000000000000014</v>
      </c>
      <c r="L7" s="14">
        <f t="shared" ref="L7:L13" si="3">J7*H7</f>
        <v>40.300000000000004</v>
      </c>
      <c r="M7" s="14">
        <f t="shared" ref="M7:M13" si="4">J7^2*H7</f>
        <v>812.04500000000019</v>
      </c>
    </row>
    <row r="8" spans="2:26" x14ac:dyDescent="0.35">
      <c r="B8" s="42">
        <v>3</v>
      </c>
      <c r="C8" s="14" t="s">
        <v>334</v>
      </c>
      <c r="D8" s="283">
        <v>21.200000000000003</v>
      </c>
      <c r="E8" s="283" t="s">
        <v>331</v>
      </c>
      <c r="F8" s="283">
        <v>23.300000000000004</v>
      </c>
      <c r="G8" s="14" t="s">
        <v>334</v>
      </c>
      <c r="H8" s="14">
        <v>7</v>
      </c>
      <c r="I8" s="14">
        <f t="shared" si="0"/>
        <v>12</v>
      </c>
      <c r="J8" s="14">
        <f t="shared" si="1"/>
        <v>22.250000000000004</v>
      </c>
      <c r="K8" s="283">
        <f t="shared" si="2"/>
        <v>2.1000000000000014</v>
      </c>
      <c r="L8" s="14">
        <f t="shared" si="3"/>
        <v>155.75000000000003</v>
      </c>
      <c r="M8" s="14">
        <f t="shared" si="4"/>
        <v>3465.4375000000014</v>
      </c>
      <c r="P8" s="2" t="s">
        <v>381</v>
      </c>
      <c r="Q8" s="12" t="s">
        <v>382</v>
      </c>
      <c r="R8" s="11">
        <f>L14/R2</f>
        <v>25.680000000000003</v>
      </c>
      <c r="X8" s="13" t="s">
        <v>100</v>
      </c>
    </row>
    <row r="9" spans="2:26" x14ac:dyDescent="0.35">
      <c r="B9" s="42">
        <v>4</v>
      </c>
      <c r="C9" s="14" t="s">
        <v>334</v>
      </c>
      <c r="D9" s="295">
        <v>23.300000000000004</v>
      </c>
      <c r="E9" s="295" t="s">
        <v>331</v>
      </c>
      <c r="F9" s="295">
        <v>25.400000000000006</v>
      </c>
      <c r="G9" s="14" t="s">
        <v>334</v>
      </c>
      <c r="H9" s="128">
        <v>17</v>
      </c>
      <c r="I9" s="14">
        <f t="shared" si="0"/>
        <v>29</v>
      </c>
      <c r="J9" s="14">
        <f t="shared" si="1"/>
        <v>24.350000000000005</v>
      </c>
      <c r="K9" s="283">
        <f t="shared" si="2"/>
        <v>2.1000000000000014</v>
      </c>
      <c r="L9" s="14">
        <f t="shared" si="3"/>
        <v>413.9500000000001</v>
      </c>
      <c r="M9" s="14">
        <f t="shared" si="4"/>
        <v>10079.682500000004</v>
      </c>
      <c r="P9" s="2"/>
    </row>
    <row r="10" spans="2:26" ht="16" x14ac:dyDescent="0.4">
      <c r="B10" s="42">
        <v>5</v>
      </c>
      <c r="C10" s="296" t="s">
        <v>334</v>
      </c>
      <c r="D10" s="297">
        <v>25.400000000000006</v>
      </c>
      <c r="E10" s="297" t="s">
        <v>331</v>
      </c>
      <c r="F10" s="297">
        <v>27.500000000000007</v>
      </c>
      <c r="G10" s="296" t="s">
        <v>334</v>
      </c>
      <c r="H10" s="14">
        <v>16</v>
      </c>
      <c r="I10" s="16">
        <f t="shared" si="0"/>
        <v>45</v>
      </c>
      <c r="J10" s="14">
        <f t="shared" si="1"/>
        <v>26.450000000000006</v>
      </c>
      <c r="K10" s="283">
        <f t="shared" si="2"/>
        <v>2.1000000000000014</v>
      </c>
      <c r="L10" s="14">
        <f t="shared" si="3"/>
        <v>423.2000000000001</v>
      </c>
      <c r="M10" s="14">
        <f t="shared" si="4"/>
        <v>11193.640000000005</v>
      </c>
      <c r="P10" s="2" t="s">
        <v>383</v>
      </c>
      <c r="Q10" s="12" t="s">
        <v>13</v>
      </c>
      <c r="R10" s="19">
        <f>D10+(R11-I9)/H10*K10</f>
        <v>25.531250000000007</v>
      </c>
      <c r="X10" s="3" t="s">
        <v>362</v>
      </c>
      <c r="Y10" s="214">
        <f>R22</f>
        <v>17</v>
      </c>
      <c r="Z10" s="1">
        <v>1</v>
      </c>
    </row>
    <row r="11" spans="2:26" ht="16" x14ac:dyDescent="0.4">
      <c r="B11" s="42">
        <v>6</v>
      </c>
      <c r="C11" s="296" t="s">
        <v>334</v>
      </c>
      <c r="D11" s="297">
        <v>27.500000000000007</v>
      </c>
      <c r="E11" s="283" t="s">
        <v>331</v>
      </c>
      <c r="F11" s="283">
        <v>29.600000000000009</v>
      </c>
      <c r="G11" s="14" t="s">
        <v>334</v>
      </c>
      <c r="H11" s="14">
        <v>6</v>
      </c>
      <c r="I11" s="14">
        <f t="shared" si="0"/>
        <v>51</v>
      </c>
      <c r="J11" s="14">
        <f t="shared" si="1"/>
        <v>28.550000000000008</v>
      </c>
      <c r="K11" s="283">
        <f t="shared" si="2"/>
        <v>2.1000000000000014</v>
      </c>
      <c r="L11" s="14">
        <f t="shared" si="3"/>
        <v>171.30000000000004</v>
      </c>
      <c r="M11" s="14">
        <f t="shared" si="4"/>
        <v>4890.6150000000025</v>
      </c>
      <c r="P11" s="2"/>
      <c r="Q11" s="41" t="s">
        <v>384</v>
      </c>
      <c r="R11" s="298">
        <f>R2/2</f>
        <v>30</v>
      </c>
      <c r="X11" s="3" t="s">
        <v>385</v>
      </c>
      <c r="Y11" s="214">
        <f>R29</f>
        <v>23.670588235294122</v>
      </c>
      <c r="Z11" s="1">
        <v>1</v>
      </c>
    </row>
    <row r="12" spans="2:26" ht="19" x14ac:dyDescent="0.4">
      <c r="B12" s="42">
        <v>7</v>
      </c>
      <c r="C12" s="14" t="s">
        <v>334</v>
      </c>
      <c r="D12" s="283">
        <v>29.600000000000009</v>
      </c>
      <c r="E12" s="283" t="s">
        <v>331</v>
      </c>
      <c r="F12" s="283">
        <v>31.70000000000001</v>
      </c>
      <c r="G12" s="14" t="s">
        <v>334</v>
      </c>
      <c r="H12" s="14">
        <v>6</v>
      </c>
      <c r="I12" s="14">
        <f t="shared" si="0"/>
        <v>57</v>
      </c>
      <c r="J12" s="14">
        <f t="shared" si="1"/>
        <v>30.650000000000009</v>
      </c>
      <c r="K12" s="283">
        <f t="shared" si="2"/>
        <v>2.1000000000000014</v>
      </c>
      <c r="L12" s="14">
        <f t="shared" si="3"/>
        <v>183.90000000000006</v>
      </c>
      <c r="M12" s="14">
        <f t="shared" si="4"/>
        <v>5636.5350000000035</v>
      </c>
      <c r="Q12" s="41" t="s">
        <v>376</v>
      </c>
      <c r="R12" s="298" t="s">
        <v>386</v>
      </c>
      <c r="S12" s="10" t="s">
        <v>387</v>
      </c>
      <c r="X12" s="3" t="s">
        <v>13</v>
      </c>
      <c r="Y12" s="214">
        <f>R10</f>
        <v>25.531250000000007</v>
      </c>
      <c r="Z12" s="1">
        <v>1</v>
      </c>
    </row>
    <row r="13" spans="2:26" ht="16" x14ac:dyDescent="0.4">
      <c r="B13" s="299">
        <v>8</v>
      </c>
      <c r="C13" s="102" t="s">
        <v>334</v>
      </c>
      <c r="D13" s="288">
        <v>31.70000000000001</v>
      </c>
      <c r="E13" s="288" t="s">
        <v>331</v>
      </c>
      <c r="F13" s="288">
        <v>33.800000000000011</v>
      </c>
      <c r="G13" s="102" t="s">
        <v>334</v>
      </c>
      <c r="H13" s="102">
        <v>3</v>
      </c>
      <c r="I13" s="102">
        <f t="shared" si="0"/>
        <v>60</v>
      </c>
      <c r="J13" s="102">
        <f t="shared" si="1"/>
        <v>32.750000000000014</v>
      </c>
      <c r="K13" s="288">
        <f t="shared" si="2"/>
        <v>2.1000000000000014</v>
      </c>
      <c r="L13" s="102">
        <f t="shared" si="3"/>
        <v>98.250000000000043</v>
      </c>
      <c r="M13" s="102">
        <f t="shared" si="4"/>
        <v>3217.6875000000027</v>
      </c>
      <c r="R13" s="1"/>
      <c r="X13" s="3" t="s">
        <v>388</v>
      </c>
      <c r="Y13" s="214">
        <f>R33</f>
        <v>27.500000000000007</v>
      </c>
      <c r="Z13" s="1">
        <v>1</v>
      </c>
    </row>
    <row r="14" spans="2:26" ht="16" x14ac:dyDescent="0.4">
      <c r="B14" s="42"/>
      <c r="C14" s="14"/>
      <c r="D14" s="14"/>
      <c r="E14" s="14"/>
      <c r="F14" s="14"/>
      <c r="G14" s="41" t="s">
        <v>207</v>
      </c>
      <c r="H14" s="14">
        <f>SUM(H6:H13)</f>
        <v>60</v>
      </c>
      <c r="I14" s="14" t="s">
        <v>281</v>
      </c>
      <c r="J14" s="14" t="s">
        <v>281</v>
      </c>
      <c r="K14" s="14" t="s">
        <v>281</v>
      </c>
      <c r="L14" s="14">
        <f>SUM(L6:L13)</f>
        <v>1540.8000000000002</v>
      </c>
      <c r="M14" s="14">
        <f>SUM(M6:M13)</f>
        <v>40273.050000000017</v>
      </c>
      <c r="N14" s="10"/>
      <c r="O14" s="10"/>
      <c r="P14" s="2" t="s">
        <v>389</v>
      </c>
      <c r="Q14" s="12" t="s">
        <v>16</v>
      </c>
      <c r="R14" s="19">
        <f>D9+R16/(R16+R17)*K9</f>
        <v>25.209090909090914</v>
      </c>
      <c r="S14"/>
      <c r="X14" s="3" t="s">
        <v>364</v>
      </c>
      <c r="Y14" s="214">
        <f>R23</f>
        <v>33.800000000000011</v>
      </c>
      <c r="Z14" s="1">
        <v>1</v>
      </c>
    </row>
    <row r="15" spans="2:26" ht="19" x14ac:dyDescent="0.4">
      <c r="B15" s="14"/>
      <c r="C15" s="14"/>
      <c r="D15" s="14"/>
      <c r="E15" s="14"/>
      <c r="F15" s="14"/>
      <c r="G15" s="14"/>
      <c r="L15" s="122" t="s">
        <v>390</v>
      </c>
      <c r="M15" s="121" t="s">
        <v>390</v>
      </c>
      <c r="P15" s="2"/>
      <c r="Q15" s="41" t="s">
        <v>373</v>
      </c>
      <c r="R15" s="300" t="s">
        <v>391</v>
      </c>
      <c r="S15" s="71" t="s">
        <v>392</v>
      </c>
    </row>
    <row r="16" spans="2:26" ht="16.5" x14ac:dyDescent="0.4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/>
      <c r="Q16" s="41" t="s">
        <v>393</v>
      </c>
      <c r="R16" s="123">
        <f>H9-H8</f>
        <v>10</v>
      </c>
      <c r="S16" s="10" t="s">
        <v>394</v>
      </c>
    </row>
    <row r="17" spans="15:24" ht="16.5" x14ac:dyDescent="0.4">
      <c r="Q17" s="41" t="s">
        <v>395</v>
      </c>
      <c r="R17" s="123">
        <f>H9-H10</f>
        <v>1</v>
      </c>
      <c r="S17" s="10" t="s">
        <v>396</v>
      </c>
    </row>
    <row r="19" spans="15:24" x14ac:dyDescent="0.35">
      <c r="O19" s="13" t="s">
        <v>28</v>
      </c>
      <c r="P19" s="2"/>
    </row>
    <row r="20" spans="15:24" x14ac:dyDescent="0.35">
      <c r="P20" s="2"/>
    </row>
    <row r="21" spans="15:24" ht="17.5" x14ac:dyDescent="0.45">
      <c r="P21" s="2" t="s">
        <v>397</v>
      </c>
      <c r="Q21" s="12" t="s">
        <v>30</v>
      </c>
      <c r="R21" s="19">
        <f>R23-R22</f>
        <v>16.800000000000011</v>
      </c>
      <c r="S21" s="20" t="s">
        <v>35</v>
      </c>
    </row>
    <row r="22" spans="15:24" ht="16.5" x14ac:dyDescent="0.4">
      <c r="Q22" s="41" t="s">
        <v>398</v>
      </c>
      <c r="R22" s="19">
        <f>D6</f>
        <v>17</v>
      </c>
      <c r="S22" s="28" t="s">
        <v>399</v>
      </c>
    </row>
    <row r="23" spans="15:24" ht="16.5" x14ac:dyDescent="0.4">
      <c r="Q23" s="41" t="s">
        <v>400</v>
      </c>
      <c r="R23" s="19">
        <f>F13</f>
        <v>33.800000000000011</v>
      </c>
      <c r="S23" s="28" t="s">
        <v>401</v>
      </c>
    </row>
    <row r="25" spans="15:24" ht="17.5" x14ac:dyDescent="0.45">
      <c r="P25" s="2" t="s">
        <v>402</v>
      </c>
      <c r="Q25" s="12" t="s">
        <v>51</v>
      </c>
      <c r="R25" s="19">
        <f>R33-R29</f>
        <v>3.8294117647058847</v>
      </c>
      <c r="S25" s="20" t="s">
        <v>52</v>
      </c>
    </row>
    <row r="27" spans="15:24" x14ac:dyDescent="0.35">
      <c r="Q27" s="41" t="s">
        <v>403</v>
      </c>
      <c r="R27" s="123">
        <f>R2/4</f>
        <v>15</v>
      </c>
    </row>
    <row r="28" spans="15:24" ht="19" x14ac:dyDescent="0.4">
      <c r="Q28" s="41" t="s">
        <v>404</v>
      </c>
      <c r="R28" s="123" t="s">
        <v>405</v>
      </c>
      <c r="S28" s="10" t="s">
        <v>406</v>
      </c>
    </row>
    <row r="29" spans="15:24" ht="16.5" x14ac:dyDescent="0.4">
      <c r="Q29" s="41" t="s">
        <v>407</v>
      </c>
      <c r="R29" s="301">
        <f>D9+(R27-I8)/H9*K9</f>
        <v>23.670588235294122</v>
      </c>
    </row>
    <row r="30" spans="15:24" x14ac:dyDescent="0.35">
      <c r="X30" s="27" t="s">
        <v>408</v>
      </c>
    </row>
    <row r="31" spans="15:24" x14ac:dyDescent="0.35">
      <c r="Q31" s="41" t="s">
        <v>409</v>
      </c>
      <c r="R31" s="123">
        <f>3*R27</f>
        <v>45</v>
      </c>
    </row>
    <row r="32" spans="15:24" ht="18.5" x14ac:dyDescent="0.35">
      <c r="Q32" s="41" t="s">
        <v>410</v>
      </c>
      <c r="R32" s="123" t="s">
        <v>411</v>
      </c>
      <c r="S32" s="113" t="s">
        <v>412</v>
      </c>
    </row>
    <row r="33" spans="14:20" ht="16.5" x14ac:dyDescent="0.4">
      <c r="Q33" s="41" t="s">
        <v>413</v>
      </c>
      <c r="R33" s="301">
        <f>F10</f>
        <v>27.500000000000007</v>
      </c>
      <c r="S33" s="113" t="s">
        <v>414</v>
      </c>
    </row>
    <row r="35" spans="14:20" ht="18.5" x14ac:dyDescent="0.35">
      <c r="P35" s="2" t="s">
        <v>415</v>
      </c>
      <c r="Q35" s="2" t="s">
        <v>416</v>
      </c>
      <c r="R35" s="19">
        <f>(M14-R2*R8^2)/(R2-1)</f>
        <v>11.954338983051041</v>
      </c>
      <c r="S35"/>
    </row>
    <row r="36" spans="14:20" x14ac:dyDescent="0.35">
      <c r="Q36" s="2"/>
    </row>
    <row r="37" spans="14:20" ht="17.5" x14ac:dyDescent="0.35">
      <c r="P37" s="2" t="s">
        <v>417</v>
      </c>
      <c r="Q37" s="2" t="s">
        <v>63</v>
      </c>
      <c r="R37" s="29">
        <f>SQRT(R35)</f>
        <v>3.4575047336267004</v>
      </c>
      <c r="S37" s="125" t="s">
        <v>418</v>
      </c>
    </row>
    <row r="38" spans="14:20" x14ac:dyDescent="0.35">
      <c r="N38" s="10"/>
    </row>
    <row r="39" spans="14:20" x14ac:dyDescent="0.35">
      <c r="P39" s="2" t="s">
        <v>419</v>
      </c>
      <c r="Q39" s="2" t="s">
        <v>68</v>
      </c>
      <c r="R39" s="34">
        <f>R37/R8</f>
        <v>0.1346380347985475</v>
      </c>
      <c r="S39" s="10" t="s">
        <v>165</v>
      </c>
      <c r="T39"/>
    </row>
    <row r="40" spans="14:20" x14ac:dyDescent="0.35">
      <c r="Q40" s="2" t="s">
        <v>70</v>
      </c>
      <c r="R40" s="290">
        <f>R39</f>
        <v>0.1346380347985475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0721" r:id="rId4">
          <objectPr defaultSize="0" autoPict="0" r:id="rId5">
            <anchor moveWithCells="1" sizeWithCells="1">
              <from>
                <xdr:col>16</xdr:col>
                <xdr:colOff>304800</xdr:colOff>
                <xdr:row>7</xdr:row>
                <xdr:rowOff>0</xdr:rowOff>
              </from>
              <to>
                <xdr:col>16</xdr:col>
                <xdr:colOff>431800</xdr:colOff>
                <xdr:row>7</xdr:row>
                <xdr:rowOff>190500</xdr:rowOff>
              </to>
            </anchor>
          </objectPr>
        </oleObject>
      </mc:Choice>
      <mc:Fallback>
        <oleObject progId="Equation.3" shapeId="30721" r:id="rId4"/>
      </mc:Fallback>
    </mc:AlternateContent>
    <mc:AlternateContent xmlns:mc="http://schemas.openxmlformats.org/markup-compatibility/2006">
      <mc:Choice Requires="x14">
        <oleObject progId="Equation.3" shapeId="30722" r:id="rId6">
          <objectPr defaultSize="0" autoPict="0" r:id="rId7">
            <anchor moveWithCells="1" sizeWithCells="1">
              <from>
                <xdr:col>9</xdr:col>
                <xdr:colOff>203200</xdr:colOff>
                <xdr:row>4</xdr:row>
                <xdr:rowOff>19050</xdr:rowOff>
              </from>
              <to>
                <xdr:col>9</xdr:col>
                <xdr:colOff>355600</xdr:colOff>
                <xdr:row>4</xdr:row>
                <xdr:rowOff>241300</xdr:rowOff>
              </to>
            </anchor>
          </objectPr>
        </oleObject>
      </mc:Choice>
      <mc:Fallback>
        <oleObject progId="Equation.3" shapeId="30722" r:id="rId6"/>
      </mc:Fallback>
    </mc:AlternateContent>
    <mc:AlternateContent xmlns:mc="http://schemas.openxmlformats.org/markup-compatibility/2006">
      <mc:Choice Requires="x14">
        <oleObject progId="Equation.3" shapeId="30723" r:id="rId8">
          <objectPr defaultSize="0" autoPict="0" r:id="rId9">
            <anchor moveWithCells="1" sizeWithCells="1">
              <from>
                <xdr:col>7</xdr:col>
                <xdr:colOff>323850</xdr:colOff>
                <xdr:row>14</xdr:row>
                <xdr:rowOff>76200</xdr:rowOff>
              </from>
              <to>
                <xdr:col>10</xdr:col>
                <xdr:colOff>57150</xdr:colOff>
                <xdr:row>16</xdr:row>
                <xdr:rowOff>50800</xdr:rowOff>
              </to>
            </anchor>
          </objectPr>
        </oleObject>
      </mc:Choice>
      <mc:Fallback>
        <oleObject progId="Equation.3" shapeId="30723" r:id="rId8"/>
      </mc:Fallback>
    </mc:AlternateContent>
    <mc:AlternateContent xmlns:mc="http://schemas.openxmlformats.org/markup-compatibility/2006">
      <mc:Choice Requires="x14">
        <oleObject progId="Equation.3" shapeId="30724" r:id="rId10">
          <objectPr defaultSize="0" autoPict="0" r:id="rId11">
            <anchor moveWithCells="1" sizeWithCells="1">
              <from>
                <xdr:col>18</xdr:col>
                <xdr:colOff>12700</xdr:colOff>
                <xdr:row>5</xdr:row>
                <xdr:rowOff>152400</xdr:rowOff>
              </from>
              <to>
                <xdr:col>19</xdr:col>
                <xdr:colOff>317500</xdr:colOff>
                <xdr:row>8</xdr:row>
                <xdr:rowOff>107950</xdr:rowOff>
              </to>
            </anchor>
          </objectPr>
        </oleObject>
      </mc:Choice>
      <mc:Fallback>
        <oleObject progId="Equation.3" shapeId="30724" r:id="rId10"/>
      </mc:Fallback>
    </mc:AlternateContent>
    <mc:AlternateContent xmlns:mc="http://schemas.openxmlformats.org/markup-compatibility/2006">
      <mc:Choice Requires="x14">
        <oleObject progId="Equation.3" shapeId="30725" r:id="rId12">
          <objectPr defaultSize="0" r:id="rId7">
            <anchor moveWithCells="1" sizeWithCells="1">
              <from>
                <xdr:col>11</xdr:col>
                <xdr:colOff>127000</xdr:colOff>
                <xdr:row>3</xdr:row>
                <xdr:rowOff>190500</xdr:rowOff>
              </from>
              <to>
                <xdr:col>11</xdr:col>
                <xdr:colOff>279400</xdr:colOff>
                <xdr:row>4</xdr:row>
                <xdr:rowOff>209550</xdr:rowOff>
              </to>
            </anchor>
          </objectPr>
        </oleObject>
      </mc:Choice>
      <mc:Fallback>
        <oleObject progId="Equation.3" shapeId="30725" r:id="rId12"/>
      </mc:Fallback>
    </mc:AlternateContent>
    <mc:AlternateContent xmlns:mc="http://schemas.openxmlformats.org/markup-compatibility/2006">
      <mc:Choice Requires="x14">
        <oleObject progId="Equation.3" shapeId="30726" r:id="rId13">
          <objectPr defaultSize="0" autoPict="0" r:id="rId14">
            <anchor moveWithCells="1" sizeWithCells="1">
              <from>
                <xdr:col>18</xdr:col>
                <xdr:colOff>12700</xdr:colOff>
                <xdr:row>8</xdr:row>
                <xdr:rowOff>31750</xdr:rowOff>
              </from>
              <to>
                <xdr:col>21</xdr:col>
                <xdr:colOff>355600</xdr:colOff>
                <xdr:row>10</xdr:row>
                <xdr:rowOff>127000</xdr:rowOff>
              </to>
            </anchor>
          </objectPr>
        </oleObject>
      </mc:Choice>
      <mc:Fallback>
        <oleObject progId="Equation.3" shapeId="30726" r:id="rId13"/>
      </mc:Fallback>
    </mc:AlternateContent>
    <mc:AlternateContent xmlns:mc="http://schemas.openxmlformats.org/markup-compatibility/2006">
      <mc:Choice Requires="x14">
        <oleObject progId="Equation.3" shapeId="30727" r:id="rId15">
          <objectPr defaultSize="0" autoPict="0" r:id="rId16">
            <anchor moveWithCells="1" sizeWithCells="1">
              <from>
                <xdr:col>10</xdr:col>
                <xdr:colOff>508000</xdr:colOff>
                <xdr:row>14</xdr:row>
                <xdr:rowOff>165100</xdr:rowOff>
              </from>
              <to>
                <xdr:col>12</xdr:col>
                <xdr:colOff>0</xdr:colOff>
                <xdr:row>16</xdr:row>
                <xdr:rowOff>146050</xdr:rowOff>
              </to>
            </anchor>
          </objectPr>
        </oleObject>
      </mc:Choice>
      <mc:Fallback>
        <oleObject progId="Equation.3" shapeId="30727" r:id="rId15"/>
      </mc:Fallback>
    </mc:AlternateContent>
    <mc:AlternateContent xmlns:mc="http://schemas.openxmlformats.org/markup-compatibility/2006">
      <mc:Choice Requires="x14">
        <oleObject progId="Equation.3" shapeId="30728" r:id="rId17">
          <objectPr defaultSize="0" autoPict="0" r:id="rId18">
            <anchor moveWithCells="1" sizeWithCells="1">
              <from>
                <xdr:col>8</xdr:col>
                <xdr:colOff>412750</xdr:colOff>
                <xdr:row>16</xdr:row>
                <xdr:rowOff>133350</xdr:rowOff>
              </from>
              <to>
                <xdr:col>10</xdr:col>
                <xdr:colOff>412750</xdr:colOff>
                <xdr:row>17</xdr:row>
                <xdr:rowOff>171450</xdr:rowOff>
              </to>
            </anchor>
          </objectPr>
        </oleObject>
      </mc:Choice>
      <mc:Fallback>
        <oleObject progId="Equation.3" shapeId="30728" r:id="rId17"/>
      </mc:Fallback>
    </mc:AlternateContent>
    <mc:AlternateContent xmlns:mc="http://schemas.openxmlformats.org/markup-compatibility/2006">
      <mc:Choice Requires="x14">
        <oleObject progId="Equation.3" shapeId="30729" r:id="rId19">
          <objectPr defaultSize="0" autoPict="0" r:id="rId20">
            <anchor moveWithCells="1" sizeWithCells="1">
              <from>
                <xdr:col>18</xdr:col>
                <xdr:colOff>50800</xdr:colOff>
                <xdr:row>12</xdr:row>
                <xdr:rowOff>38100</xdr:rowOff>
              </from>
              <to>
                <xdr:col>21</xdr:col>
                <xdr:colOff>114300</xdr:colOff>
                <xdr:row>14</xdr:row>
                <xdr:rowOff>57150</xdr:rowOff>
              </to>
            </anchor>
          </objectPr>
        </oleObject>
      </mc:Choice>
      <mc:Fallback>
        <oleObject progId="Equation.3" shapeId="30729" r:id="rId19"/>
      </mc:Fallback>
    </mc:AlternateContent>
    <mc:AlternateContent xmlns:mc="http://schemas.openxmlformats.org/markup-compatibility/2006">
      <mc:Choice Requires="x14">
        <oleObject progId="Equation.3" shapeId="30730" r:id="rId21">
          <objectPr defaultSize="0" autoPict="0" r:id="rId22">
            <anchor moveWithCells="1" sizeWithCells="1">
              <from>
                <xdr:col>18</xdr:col>
                <xdr:colOff>31750</xdr:colOff>
                <xdr:row>27</xdr:row>
                <xdr:rowOff>171450</xdr:rowOff>
              </from>
              <to>
                <xdr:col>21</xdr:col>
                <xdr:colOff>336550</xdr:colOff>
                <xdr:row>29</xdr:row>
                <xdr:rowOff>165100</xdr:rowOff>
              </to>
            </anchor>
          </objectPr>
        </oleObject>
      </mc:Choice>
      <mc:Fallback>
        <oleObject progId="Equation.3" shapeId="30730" r:id="rId21"/>
      </mc:Fallback>
    </mc:AlternateContent>
    <mc:AlternateContent xmlns:mc="http://schemas.openxmlformats.org/markup-compatibility/2006">
      <mc:Choice Requires="x14">
        <oleObject progId="Equation.3" shapeId="30731" r:id="rId23">
          <objectPr defaultSize="0" autoPict="0" r:id="rId24">
            <anchor moveWithCells="1" sizeWithCells="1">
              <from>
                <xdr:col>18</xdr:col>
                <xdr:colOff>50800</xdr:colOff>
                <xdr:row>33</xdr:row>
                <xdr:rowOff>95250</xdr:rowOff>
              </from>
              <to>
                <xdr:col>20</xdr:col>
                <xdr:colOff>133350</xdr:colOff>
                <xdr:row>35</xdr:row>
                <xdr:rowOff>127000</xdr:rowOff>
              </to>
            </anchor>
          </objectPr>
        </oleObject>
      </mc:Choice>
      <mc:Fallback>
        <oleObject progId="Equation.3" shapeId="30731" r:id="rId23"/>
      </mc:Fallback>
    </mc:AlternateContent>
    <mc:AlternateContent xmlns:mc="http://schemas.openxmlformats.org/markup-compatibility/2006">
      <mc:Choice Requires="x14">
        <oleObject progId="Equation.3" shapeId="30732" r:id="rId25">
          <objectPr defaultSize="0" autoPict="0" r:id="rId7">
            <anchor moveWithCells="1" sizeWithCells="1">
              <from>
                <xdr:col>12</xdr:col>
                <xdr:colOff>127000</xdr:colOff>
                <xdr:row>4</xdr:row>
                <xdr:rowOff>38100</xdr:rowOff>
              </from>
              <to>
                <xdr:col>12</xdr:col>
                <xdr:colOff>279400</xdr:colOff>
                <xdr:row>5</xdr:row>
                <xdr:rowOff>0</xdr:rowOff>
              </to>
            </anchor>
          </objectPr>
        </oleObject>
      </mc:Choice>
      <mc:Fallback>
        <oleObject progId="Equation.3" shapeId="30732" r:id="rId25"/>
      </mc:Fallback>
    </mc:AlternateContent>
    <mc:AlternateContent xmlns:mc="http://schemas.openxmlformats.org/markup-compatibility/2006">
      <mc:Choice Requires="x14">
        <oleObject progId="Equation.3" shapeId="30733" r:id="rId26">
          <objectPr defaultSize="0" autoPict="0" r:id="rId27">
            <anchor moveWithCells="1" sizeWithCells="1">
              <from>
                <xdr:col>12</xdr:col>
                <xdr:colOff>19050</xdr:colOff>
                <xdr:row>14</xdr:row>
                <xdr:rowOff>190500</xdr:rowOff>
              </from>
              <to>
                <xdr:col>12</xdr:col>
                <xdr:colOff>571500</xdr:colOff>
                <xdr:row>15</xdr:row>
                <xdr:rowOff>222250</xdr:rowOff>
              </to>
            </anchor>
          </objectPr>
        </oleObject>
      </mc:Choice>
      <mc:Fallback>
        <oleObject progId="Equation.3" shapeId="30733" r:id="rId26"/>
      </mc:Fallback>
    </mc:AlternateContent>
    <mc:AlternateContent xmlns:mc="http://schemas.openxmlformats.org/markup-compatibility/2006">
      <mc:Choice Requires="x14">
        <oleObject progId="Equation.3" shapeId="30734" r:id="rId28">
          <objectPr defaultSize="0" autoPict="0" r:id="rId29">
            <anchor moveWithCells="1" sizeWithCells="1">
              <from>
                <xdr:col>19</xdr:col>
                <xdr:colOff>0</xdr:colOff>
                <xdr:row>38</xdr:row>
                <xdr:rowOff>0</xdr:rowOff>
              </from>
              <to>
                <xdr:col>19</xdr:col>
                <xdr:colOff>127000</xdr:colOff>
                <xdr:row>38</xdr:row>
                <xdr:rowOff>190500</xdr:rowOff>
              </to>
            </anchor>
          </objectPr>
        </oleObject>
      </mc:Choice>
      <mc:Fallback>
        <oleObject progId="Equation.3" shapeId="30734" r:id="rId28"/>
      </mc:Fallback>
    </mc:AlternateContent>
    <mc:AlternateContent xmlns:mc="http://schemas.openxmlformats.org/markup-compatibility/2006">
      <mc:Choice Requires="x14">
        <oleObject progId="Equation.3" shapeId="30735" r:id="rId30">
          <objectPr defaultSize="0" autoPict="0" r:id="rId31">
            <anchor moveWithCells="1" sizeWithCells="1">
              <from>
                <xdr:col>23</xdr:col>
                <xdr:colOff>38100</xdr:colOff>
                <xdr:row>29</xdr:row>
                <xdr:rowOff>184150</xdr:rowOff>
              </from>
              <to>
                <xdr:col>26</xdr:col>
                <xdr:colOff>419100</xdr:colOff>
                <xdr:row>32</xdr:row>
                <xdr:rowOff>57150</xdr:rowOff>
              </to>
            </anchor>
          </objectPr>
        </oleObject>
      </mc:Choice>
      <mc:Fallback>
        <oleObject progId="Equation.3" shapeId="30735" r:id="rId30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B43"/>
  <sheetViews>
    <sheetView workbookViewId="0">
      <selection activeCell="A2" sqref="A2"/>
    </sheetView>
  </sheetViews>
  <sheetFormatPr defaultRowHeight="14.5" x14ac:dyDescent="0.35"/>
  <cols>
    <col min="3" max="3" width="13.453125" customWidth="1"/>
    <col min="4" max="5" width="6" customWidth="1"/>
    <col min="6" max="6" width="1.54296875" customWidth="1"/>
    <col min="7" max="7" width="5.7265625" customWidth="1"/>
    <col min="8" max="8" width="6.54296875" customWidth="1"/>
    <col min="9" max="9" width="12.1796875" customWidth="1"/>
    <col min="10" max="10" width="14.1796875" customWidth="1"/>
    <col min="11" max="11" width="14.26953125" customWidth="1"/>
    <col min="12" max="12" width="14" customWidth="1"/>
    <col min="13" max="14" width="12" customWidth="1"/>
    <col min="15" max="16" width="9.1796875" customWidth="1"/>
    <col min="21" max="21" width="10.54296875" style="311" bestFit="1" customWidth="1"/>
  </cols>
  <sheetData>
    <row r="2" spans="2:22" ht="18.5" x14ac:dyDescent="0.45">
      <c r="B2" s="49" t="s">
        <v>372</v>
      </c>
    </row>
    <row r="4" spans="2:22" x14ac:dyDescent="0.35">
      <c r="B4" s="148" t="s">
        <v>0</v>
      </c>
      <c r="C4" s="141" t="s">
        <v>428</v>
      </c>
    </row>
    <row r="5" spans="2:22" ht="15" thickBot="1" x14ac:dyDescent="0.4">
      <c r="B5" s="141" t="s">
        <v>1</v>
      </c>
    </row>
    <row r="6" spans="2:22" ht="15.75" customHeight="1" thickBot="1" x14ac:dyDescent="0.4">
      <c r="B6" s="13" t="s">
        <v>346</v>
      </c>
      <c r="I6" s="149"/>
      <c r="J6" s="150" t="s">
        <v>215</v>
      </c>
      <c r="K6" s="151"/>
      <c r="L6" s="152"/>
      <c r="M6" s="153" t="s">
        <v>429</v>
      </c>
      <c r="N6" s="312"/>
      <c r="O6" s="312"/>
      <c r="P6" s="313"/>
      <c r="R6" s="131"/>
      <c r="S6" s="148" t="s">
        <v>266</v>
      </c>
      <c r="T6" s="157" t="s">
        <v>5</v>
      </c>
      <c r="U6" s="314">
        <f>I16</f>
        <v>100</v>
      </c>
    </row>
    <row r="7" spans="2:22" x14ac:dyDescent="0.35">
      <c r="I7" s="155" t="s">
        <v>193</v>
      </c>
      <c r="J7" s="156" t="s">
        <v>193</v>
      </c>
      <c r="K7" s="155" t="s">
        <v>193</v>
      </c>
      <c r="L7" s="155" t="s">
        <v>193</v>
      </c>
      <c r="M7" s="315" t="s">
        <v>430</v>
      </c>
      <c r="N7" s="316" t="s">
        <v>374</v>
      </c>
      <c r="O7" s="317"/>
      <c r="P7" s="317"/>
      <c r="R7" s="131"/>
      <c r="S7" s="131"/>
      <c r="T7" s="131"/>
    </row>
    <row r="8" spans="2:22" x14ac:dyDescent="0.35">
      <c r="I8" s="155" t="s">
        <v>194</v>
      </c>
      <c r="J8" s="156" t="s">
        <v>194</v>
      </c>
      <c r="K8" s="155" t="s">
        <v>212</v>
      </c>
      <c r="L8" s="155" t="s">
        <v>212</v>
      </c>
      <c r="M8" s="315" t="s">
        <v>431</v>
      </c>
      <c r="N8" s="318" t="s">
        <v>432</v>
      </c>
      <c r="O8" s="317"/>
      <c r="P8" s="317"/>
      <c r="R8" s="140" t="s">
        <v>146</v>
      </c>
      <c r="S8" s="131"/>
      <c r="T8" s="131"/>
    </row>
    <row r="9" spans="2:22" x14ac:dyDescent="0.35">
      <c r="F9" s="189" t="s">
        <v>433</v>
      </c>
      <c r="I9" s="160" t="s">
        <v>195</v>
      </c>
      <c r="J9" s="156" t="s">
        <v>210</v>
      </c>
      <c r="K9" s="160" t="s">
        <v>195</v>
      </c>
      <c r="L9" s="160" t="s">
        <v>210</v>
      </c>
      <c r="M9" s="319" t="s">
        <v>339</v>
      </c>
      <c r="N9" s="319" t="s">
        <v>339</v>
      </c>
      <c r="O9" s="320"/>
      <c r="P9" s="317"/>
      <c r="R9" s="131"/>
      <c r="S9" s="131"/>
      <c r="T9" s="131"/>
      <c r="U9" s="314"/>
    </row>
    <row r="10" spans="2:22" ht="17" x14ac:dyDescent="0.4">
      <c r="B10" s="321" t="s">
        <v>434</v>
      </c>
      <c r="C10" s="321" t="s">
        <v>435</v>
      </c>
      <c r="F10" s="322" t="s">
        <v>330</v>
      </c>
      <c r="I10" s="163" t="s">
        <v>269</v>
      </c>
      <c r="J10" s="163" t="s">
        <v>270</v>
      </c>
      <c r="K10" s="163" t="s">
        <v>271</v>
      </c>
      <c r="L10" s="163" t="s">
        <v>272</v>
      </c>
      <c r="N10" s="322" t="s">
        <v>436</v>
      </c>
      <c r="P10" s="323"/>
      <c r="R10" s="131"/>
      <c r="S10" s="148" t="s">
        <v>122</v>
      </c>
      <c r="T10" s="173" t="s">
        <v>275</v>
      </c>
      <c r="U10" s="56">
        <f>O16/U6</f>
        <v>206.6</v>
      </c>
    </row>
    <row r="11" spans="2:22" x14ac:dyDescent="0.35">
      <c r="B11" s="324" t="s">
        <v>437</v>
      </c>
      <c r="C11" s="324">
        <v>19</v>
      </c>
      <c r="D11" s="325" t="s">
        <v>334</v>
      </c>
      <c r="E11" s="326">
        <v>160</v>
      </c>
      <c r="F11" s="326" t="s">
        <v>331</v>
      </c>
      <c r="G11" s="326">
        <f>E11+20</f>
        <v>180</v>
      </c>
      <c r="H11" s="327" t="s">
        <v>334</v>
      </c>
      <c r="I11" s="328">
        <f>C11</f>
        <v>19</v>
      </c>
      <c r="J11" s="329">
        <f>I11/I$16</f>
        <v>0.19</v>
      </c>
      <c r="K11" s="287">
        <f>I11</f>
        <v>19</v>
      </c>
      <c r="L11" s="286">
        <f>J11</f>
        <v>0.19</v>
      </c>
      <c r="M11" s="254">
        <f>(E11+G11)/2</f>
        <v>170</v>
      </c>
      <c r="N11" s="254">
        <f>G11-E11</f>
        <v>20</v>
      </c>
      <c r="O11" s="254">
        <f>M11*I11</f>
        <v>3230</v>
      </c>
      <c r="P11" s="254">
        <f>M11^2*I11</f>
        <v>549100</v>
      </c>
      <c r="R11" s="131"/>
      <c r="S11" s="148"/>
      <c r="T11" s="131"/>
      <c r="U11" s="56"/>
    </row>
    <row r="12" spans="2:22" x14ac:dyDescent="0.35">
      <c r="B12" s="324" t="s">
        <v>438</v>
      </c>
      <c r="C12" s="324">
        <v>27</v>
      </c>
      <c r="D12" s="173" t="s">
        <v>334</v>
      </c>
      <c r="E12" s="191">
        <f>G11</f>
        <v>180</v>
      </c>
      <c r="F12" s="287" t="s">
        <v>331</v>
      </c>
      <c r="G12" s="191">
        <f>E12+20</f>
        <v>200</v>
      </c>
      <c r="H12" t="s">
        <v>334</v>
      </c>
      <c r="I12" s="191">
        <f t="shared" ref="I12:I15" si="0">C12</f>
        <v>27</v>
      </c>
      <c r="J12" s="286">
        <f t="shared" ref="J12:J15" si="1">I12/I$16</f>
        <v>0.27</v>
      </c>
      <c r="K12" s="287">
        <f>K11+I12</f>
        <v>46</v>
      </c>
      <c r="L12" s="286">
        <f>L11+J12</f>
        <v>0.46</v>
      </c>
      <c r="M12" s="252">
        <f t="shared" ref="M12:M15" si="2">(E12+G12)/2</f>
        <v>190</v>
      </c>
      <c r="N12" s="252">
        <f t="shared" ref="N12:N15" si="3">G12-E12</f>
        <v>20</v>
      </c>
      <c r="O12" s="252">
        <f>M12*I12</f>
        <v>5130</v>
      </c>
      <c r="P12" s="252">
        <f t="shared" ref="P12:P15" si="4">M12^2*I12</f>
        <v>974700</v>
      </c>
      <c r="R12" s="131"/>
      <c r="S12" s="148" t="s">
        <v>15</v>
      </c>
      <c r="T12" s="157" t="s">
        <v>16</v>
      </c>
      <c r="U12" s="59">
        <f>E12+U14/(U14+U15)*N12</f>
        <v>191.42857142857142</v>
      </c>
    </row>
    <row r="13" spans="2:22" ht="15.75" customHeight="1" x14ac:dyDescent="0.35">
      <c r="B13" s="324" t="s">
        <v>439</v>
      </c>
      <c r="C13" s="324">
        <v>21</v>
      </c>
      <c r="D13" s="173" t="s">
        <v>334</v>
      </c>
      <c r="E13" s="330">
        <f t="shared" ref="E13:E15" si="5">G12</f>
        <v>200</v>
      </c>
      <c r="F13" s="287" t="s">
        <v>331</v>
      </c>
      <c r="G13" s="330">
        <f t="shared" ref="G13:G15" si="6">E13+20</f>
        <v>220</v>
      </c>
      <c r="H13" t="s">
        <v>334</v>
      </c>
      <c r="I13" s="287">
        <f t="shared" si="0"/>
        <v>21</v>
      </c>
      <c r="J13" s="286">
        <f t="shared" si="1"/>
        <v>0.21</v>
      </c>
      <c r="K13" s="330">
        <f t="shared" ref="K13:L15" si="7">K12+I13</f>
        <v>67</v>
      </c>
      <c r="L13" s="286">
        <f t="shared" si="7"/>
        <v>0.67</v>
      </c>
      <c r="M13" s="252">
        <f t="shared" si="2"/>
        <v>210</v>
      </c>
      <c r="N13" s="252">
        <f t="shared" si="3"/>
        <v>20</v>
      </c>
      <c r="O13" s="252">
        <f t="shared" ref="O13:O15" si="8">M13*I13</f>
        <v>4410</v>
      </c>
      <c r="P13" s="252">
        <f t="shared" si="4"/>
        <v>926100</v>
      </c>
      <c r="R13" s="131"/>
      <c r="S13" s="148"/>
      <c r="T13" s="187" t="s">
        <v>373</v>
      </c>
      <c r="U13" s="188" t="s">
        <v>438</v>
      </c>
      <c r="V13" s="331" t="s">
        <v>440</v>
      </c>
    </row>
    <row r="14" spans="2:22" x14ac:dyDescent="0.35">
      <c r="B14" s="324" t="s">
        <v>441</v>
      </c>
      <c r="C14" s="324">
        <v>18</v>
      </c>
      <c r="D14" s="173" t="s">
        <v>334</v>
      </c>
      <c r="E14" s="287">
        <f t="shared" si="5"/>
        <v>220</v>
      </c>
      <c r="F14" s="287" t="s">
        <v>331</v>
      </c>
      <c r="G14" s="287">
        <f t="shared" si="6"/>
        <v>240</v>
      </c>
      <c r="H14" t="s">
        <v>334</v>
      </c>
      <c r="I14" s="287">
        <f t="shared" si="0"/>
        <v>18</v>
      </c>
      <c r="J14" s="286">
        <f t="shared" si="1"/>
        <v>0.18</v>
      </c>
      <c r="K14" s="287">
        <f t="shared" si="7"/>
        <v>85</v>
      </c>
      <c r="L14" s="286">
        <f t="shared" si="7"/>
        <v>0.85000000000000009</v>
      </c>
      <c r="M14" s="252">
        <f t="shared" si="2"/>
        <v>230</v>
      </c>
      <c r="N14" s="252">
        <f t="shared" si="3"/>
        <v>20</v>
      </c>
      <c r="O14" s="252">
        <f t="shared" si="8"/>
        <v>4140</v>
      </c>
      <c r="P14" s="252">
        <f t="shared" si="4"/>
        <v>952200</v>
      </c>
      <c r="T14" s="187" t="s">
        <v>442</v>
      </c>
      <c r="U14" s="188">
        <f>I12-I11</f>
        <v>8</v>
      </c>
    </row>
    <row r="15" spans="2:22" x14ac:dyDescent="0.35">
      <c r="B15" s="324" t="s">
        <v>443</v>
      </c>
      <c r="C15" s="324">
        <v>15</v>
      </c>
      <c r="D15" s="274" t="s">
        <v>334</v>
      </c>
      <c r="E15" s="332">
        <f t="shared" si="5"/>
        <v>240</v>
      </c>
      <c r="F15" s="332" t="s">
        <v>331</v>
      </c>
      <c r="G15" s="332">
        <f t="shared" si="6"/>
        <v>260</v>
      </c>
      <c r="H15" s="243" t="s">
        <v>334</v>
      </c>
      <c r="I15" s="332">
        <f t="shared" si="0"/>
        <v>15</v>
      </c>
      <c r="J15" s="333">
        <f t="shared" si="1"/>
        <v>0.15</v>
      </c>
      <c r="K15" s="332">
        <f t="shared" si="7"/>
        <v>100</v>
      </c>
      <c r="L15" s="333">
        <f t="shared" si="7"/>
        <v>1</v>
      </c>
      <c r="M15" s="244">
        <f t="shared" si="2"/>
        <v>250</v>
      </c>
      <c r="N15" s="244">
        <f t="shared" si="3"/>
        <v>20</v>
      </c>
      <c r="O15" s="244">
        <f t="shared" si="8"/>
        <v>3750</v>
      </c>
      <c r="P15" s="244">
        <f t="shared" si="4"/>
        <v>937500</v>
      </c>
      <c r="Q15" s="52"/>
      <c r="T15" s="187" t="s">
        <v>444</v>
      </c>
      <c r="U15" s="188">
        <f>I12-I13</f>
        <v>6</v>
      </c>
    </row>
    <row r="16" spans="2:22" ht="15" thickBot="1" x14ac:dyDescent="0.4">
      <c r="H16" s="87" t="s">
        <v>445</v>
      </c>
      <c r="I16" s="287">
        <f>SUM(I11:I15)</f>
        <v>100</v>
      </c>
      <c r="J16" s="286">
        <f>SUM(J11:J15)</f>
        <v>1</v>
      </c>
      <c r="K16" s="287" t="s">
        <v>281</v>
      </c>
      <c r="L16" s="287" t="s">
        <v>281</v>
      </c>
      <c r="M16" s="287" t="s">
        <v>281</v>
      </c>
      <c r="N16" s="287" t="s">
        <v>281</v>
      </c>
      <c r="O16" s="252">
        <f>SUM(O11:O15)</f>
        <v>20660</v>
      </c>
      <c r="P16" s="252">
        <f>SUM(P11:P15)</f>
        <v>4339600</v>
      </c>
      <c r="U16" s="334"/>
    </row>
    <row r="17" spans="9:24" ht="16.5" thickBot="1" x14ac:dyDescent="0.45">
      <c r="J17" s="194" t="s">
        <v>283</v>
      </c>
      <c r="K17" s="131"/>
      <c r="L17" s="194" t="s">
        <v>284</v>
      </c>
      <c r="R17" s="131"/>
      <c r="S17" s="148" t="s">
        <v>12</v>
      </c>
      <c r="T17" s="157" t="s">
        <v>13</v>
      </c>
      <c r="U17" s="335">
        <f>E13+(U18-K12)/I13*N13</f>
        <v>203.8095238095238</v>
      </c>
    </row>
    <row r="18" spans="9:24" ht="17.5" thickBot="1" x14ac:dyDescent="0.5">
      <c r="I18" s="193" t="s">
        <v>282</v>
      </c>
      <c r="J18" s="193" t="s">
        <v>287</v>
      </c>
      <c r="K18" s="194" t="s">
        <v>288</v>
      </c>
      <c r="L18" s="197" t="s">
        <v>289</v>
      </c>
      <c r="R18" s="131"/>
      <c r="S18" s="131"/>
      <c r="T18" s="187" t="s">
        <v>279</v>
      </c>
      <c r="U18" s="334">
        <f>U6/2</f>
        <v>50</v>
      </c>
    </row>
    <row r="19" spans="9:24" ht="16.5" thickBot="1" x14ac:dyDescent="0.45">
      <c r="I19" s="131"/>
      <c r="J19" s="131"/>
      <c r="K19" s="194" t="s">
        <v>290</v>
      </c>
      <c r="L19" s="194" t="s">
        <v>291</v>
      </c>
      <c r="R19" s="131"/>
      <c r="S19" s="131"/>
      <c r="T19" s="148" t="s">
        <v>376</v>
      </c>
      <c r="U19" s="311" t="s">
        <v>439</v>
      </c>
      <c r="V19" s="336" t="s">
        <v>446</v>
      </c>
      <c r="W19" s="336"/>
      <c r="X19" s="336"/>
    </row>
    <row r="21" spans="9:24" x14ac:dyDescent="0.35">
      <c r="R21" s="140" t="s">
        <v>28</v>
      </c>
      <c r="S21" s="131"/>
      <c r="T21" s="131"/>
    </row>
    <row r="22" spans="9:24" x14ac:dyDescent="0.35">
      <c r="R22" s="131"/>
      <c r="S22" s="131"/>
      <c r="T22" s="131"/>
    </row>
    <row r="23" spans="9:24" ht="17" x14ac:dyDescent="0.45">
      <c r="R23" s="131"/>
      <c r="S23" s="148" t="s">
        <v>29</v>
      </c>
      <c r="T23" s="157" t="s">
        <v>292</v>
      </c>
      <c r="U23" s="314">
        <f>U24-U25</f>
        <v>100</v>
      </c>
    </row>
    <row r="24" spans="9:24" ht="15.5" x14ac:dyDescent="0.4">
      <c r="R24" s="131"/>
      <c r="S24" s="148"/>
      <c r="T24" s="187" t="s">
        <v>294</v>
      </c>
      <c r="U24" s="314">
        <f>G15</f>
        <v>260</v>
      </c>
    </row>
    <row r="25" spans="9:24" ht="15.5" x14ac:dyDescent="0.4">
      <c r="R25" s="131"/>
      <c r="S25" s="148"/>
      <c r="T25" s="187" t="s">
        <v>295</v>
      </c>
      <c r="U25" s="314">
        <f>E11</f>
        <v>160</v>
      </c>
    </row>
    <row r="26" spans="9:24" x14ac:dyDescent="0.35">
      <c r="R26" s="131"/>
      <c r="S26" s="148"/>
      <c r="T26" s="131"/>
    </row>
    <row r="27" spans="9:24" ht="17" x14ac:dyDescent="0.45">
      <c r="R27" s="131"/>
      <c r="S27" s="148" t="s">
        <v>50</v>
      </c>
      <c r="T27" s="157" t="s">
        <v>296</v>
      </c>
      <c r="U27" s="337">
        <f>U31-U28</f>
        <v>44.444444444444429</v>
      </c>
      <c r="V27" s="159" t="s">
        <v>297</v>
      </c>
    </row>
    <row r="28" spans="9:24" ht="15.5" x14ac:dyDescent="0.4">
      <c r="R28" s="131"/>
      <c r="S28" s="148"/>
      <c r="T28" s="187" t="s">
        <v>298</v>
      </c>
      <c r="U28" s="59">
        <f>E12+(U29-K11)/I12*N12</f>
        <v>184.44444444444446</v>
      </c>
    </row>
    <row r="29" spans="9:24" x14ac:dyDescent="0.35">
      <c r="R29" s="131"/>
      <c r="S29" s="131"/>
      <c r="T29" s="187" t="s">
        <v>300</v>
      </c>
      <c r="U29" s="77">
        <f>U6/4</f>
        <v>25</v>
      </c>
    </row>
    <row r="30" spans="9:24" x14ac:dyDescent="0.35">
      <c r="T30" s="187" t="s">
        <v>447</v>
      </c>
      <c r="U30" s="77" t="s">
        <v>438</v>
      </c>
    </row>
    <row r="31" spans="9:24" ht="15.5" x14ac:dyDescent="0.4">
      <c r="R31" s="131"/>
      <c r="S31" s="148"/>
      <c r="T31" s="187" t="s">
        <v>301</v>
      </c>
      <c r="U31" s="59">
        <f>E14+(U32-K13)/I14*N14</f>
        <v>228.88888888888889</v>
      </c>
    </row>
    <row r="32" spans="9:24" x14ac:dyDescent="0.35">
      <c r="R32" s="131"/>
      <c r="S32" s="131"/>
      <c r="T32" s="187" t="s">
        <v>303</v>
      </c>
      <c r="U32" s="77">
        <f>3*U29</f>
        <v>75</v>
      </c>
    </row>
    <row r="33" spans="18:28" x14ac:dyDescent="0.35">
      <c r="R33" s="131"/>
      <c r="S33" s="131"/>
      <c r="T33" s="187" t="s">
        <v>448</v>
      </c>
      <c r="U33" s="77" t="s">
        <v>441</v>
      </c>
    </row>
    <row r="35" spans="18:28" ht="16.5" x14ac:dyDescent="0.35">
      <c r="R35" s="131"/>
      <c r="S35" s="148" t="s">
        <v>60</v>
      </c>
      <c r="T35" s="157" t="s">
        <v>304</v>
      </c>
      <c r="U35" s="337">
        <f>(P16-U6*U10^2)/(U6-1)</f>
        <v>719.63636363636363</v>
      </c>
    </row>
    <row r="36" spans="18:28" ht="15.5" x14ac:dyDescent="0.35">
      <c r="R36" s="131"/>
      <c r="S36" s="148"/>
      <c r="T36" s="157"/>
      <c r="AA36" s="13" t="s">
        <v>100</v>
      </c>
      <c r="AB36" s="1"/>
    </row>
    <row r="37" spans="18:28" ht="17.5" x14ac:dyDescent="0.35">
      <c r="R37" s="131"/>
      <c r="S37" s="148" t="s">
        <v>59</v>
      </c>
      <c r="T37" s="157" t="s">
        <v>63</v>
      </c>
      <c r="U37" s="338">
        <f>SQRT(U35)</f>
        <v>26.826038910662223</v>
      </c>
      <c r="V37" s="125" t="s">
        <v>418</v>
      </c>
      <c r="W37" s="1"/>
      <c r="AA37" s="1"/>
      <c r="AB37" s="1"/>
    </row>
    <row r="38" spans="18:28" ht="16" x14ac:dyDescent="0.4">
      <c r="R38" s="131"/>
      <c r="S38" s="148"/>
      <c r="T38" s="157"/>
      <c r="V38" s="1"/>
      <c r="W38" s="1"/>
      <c r="AA38" s="3" t="s">
        <v>362</v>
      </c>
      <c r="AB38" s="214">
        <f>U25</f>
        <v>160</v>
      </c>
    </row>
    <row r="39" spans="18:28" ht="16" x14ac:dyDescent="0.4">
      <c r="R39" s="131"/>
      <c r="S39" s="157" t="s">
        <v>67</v>
      </c>
      <c r="T39" s="157" t="s">
        <v>68</v>
      </c>
      <c r="U39" s="339">
        <f>U37/U10</f>
        <v>0.12984529966438638</v>
      </c>
      <c r="V39" s="10" t="s">
        <v>165</v>
      </c>
      <c r="AA39" s="3" t="s">
        <v>385</v>
      </c>
      <c r="AB39" s="214">
        <f>U28</f>
        <v>184.44444444444446</v>
      </c>
    </row>
    <row r="40" spans="18:28" ht="15.5" x14ac:dyDescent="0.35">
      <c r="R40" s="131"/>
      <c r="S40" s="131"/>
      <c r="T40" s="157" t="s">
        <v>70</v>
      </c>
      <c r="U40" s="340">
        <f>U39</f>
        <v>0.12984529966438638</v>
      </c>
      <c r="AA40" s="3" t="s">
        <v>13</v>
      </c>
      <c r="AB40" s="214">
        <f>U17</f>
        <v>203.8095238095238</v>
      </c>
    </row>
    <row r="41" spans="18:28" ht="16" x14ac:dyDescent="0.4">
      <c r="AA41" s="3" t="s">
        <v>388</v>
      </c>
      <c r="AB41" s="214">
        <f>U31</f>
        <v>228.88888888888889</v>
      </c>
    </row>
    <row r="42" spans="18:28" ht="16" x14ac:dyDescent="0.4">
      <c r="AA42" s="3" t="s">
        <v>364</v>
      </c>
      <c r="AB42" s="214">
        <f>U24</f>
        <v>260</v>
      </c>
    </row>
    <row r="43" spans="18:28" ht="15.5" x14ac:dyDescent="0.35">
      <c r="AA43" s="3" t="s">
        <v>111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2769" r:id="rId3">
          <objectPr defaultSize="0" autoPict="0" r:id="rId4">
            <anchor moveWithCells="1" sizeWithCells="1">
              <from>
                <xdr:col>19</xdr:col>
                <xdr:colOff>361950</xdr:colOff>
                <xdr:row>8</xdr:row>
                <xdr:rowOff>171450</xdr:rowOff>
              </from>
              <to>
                <xdr:col>19</xdr:col>
                <xdr:colOff>488950</xdr:colOff>
                <xdr:row>10</xdr:row>
                <xdr:rowOff>0</xdr:rowOff>
              </to>
            </anchor>
          </objectPr>
        </oleObject>
      </mc:Choice>
      <mc:Fallback>
        <oleObject progId="Equation.3" shapeId="32769" r:id="rId3"/>
      </mc:Fallback>
    </mc:AlternateContent>
    <mc:AlternateContent xmlns:mc="http://schemas.openxmlformats.org/markup-compatibility/2006">
      <mc:Choice Requires="x14">
        <oleObject progId="Equation.3" shapeId="32770" r:id="rId5">
          <objectPr defaultSize="0" r:id="rId6">
            <anchor moveWithCells="1" sizeWithCells="1">
              <from>
                <xdr:col>12</xdr:col>
                <xdr:colOff>317500</xdr:colOff>
                <xdr:row>8</xdr:row>
                <xdr:rowOff>190500</xdr:rowOff>
              </from>
              <to>
                <xdr:col>12</xdr:col>
                <xdr:colOff>469900</xdr:colOff>
                <xdr:row>10</xdr:row>
                <xdr:rowOff>19050</xdr:rowOff>
              </to>
            </anchor>
          </objectPr>
        </oleObject>
      </mc:Choice>
      <mc:Fallback>
        <oleObject progId="Equation.3" shapeId="32770" r:id="rId5"/>
      </mc:Fallback>
    </mc:AlternateContent>
    <mc:AlternateContent xmlns:mc="http://schemas.openxmlformats.org/markup-compatibility/2006">
      <mc:Choice Requires="x14">
        <oleObject progId="Equation.3" shapeId="32771" r:id="rId7">
          <objectPr defaultSize="0" autoPict="0" r:id="rId8">
            <anchor moveWithCells="1" sizeWithCells="1">
              <from>
                <xdr:col>12</xdr:col>
                <xdr:colOff>165100</xdr:colOff>
                <xdr:row>16</xdr:row>
                <xdr:rowOff>171450</xdr:rowOff>
              </from>
              <to>
                <xdr:col>13</xdr:col>
                <xdr:colOff>546100</xdr:colOff>
                <xdr:row>18</xdr:row>
                <xdr:rowOff>69850</xdr:rowOff>
              </to>
            </anchor>
          </objectPr>
        </oleObject>
      </mc:Choice>
      <mc:Fallback>
        <oleObject progId="Equation.3" shapeId="32771" r:id="rId7"/>
      </mc:Fallback>
    </mc:AlternateContent>
    <mc:AlternateContent xmlns:mc="http://schemas.openxmlformats.org/markup-compatibility/2006">
      <mc:Choice Requires="x14">
        <oleObject progId="Equation.3" shapeId="32772" r:id="rId9">
          <objectPr defaultSize="0" autoPict="0" r:id="rId10">
            <anchor moveWithCells="1" sizeWithCells="1">
              <from>
                <xdr:col>21</xdr:col>
                <xdr:colOff>114300</xdr:colOff>
                <xdr:row>7</xdr:row>
                <xdr:rowOff>146050</xdr:rowOff>
              </from>
              <to>
                <xdr:col>22</xdr:col>
                <xdr:colOff>546100</xdr:colOff>
                <xdr:row>10</xdr:row>
                <xdr:rowOff>107950</xdr:rowOff>
              </to>
            </anchor>
          </objectPr>
        </oleObject>
      </mc:Choice>
      <mc:Fallback>
        <oleObject progId="Equation.3" shapeId="32772" r:id="rId9"/>
      </mc:Fallback>
    </mc:AlternateContent>
    <mc:AlternateContent xmlns:mc="http://schemas.openxmlformats.org/markup-compatibility/2006">
      <mc:Choice Requires="x14">
        <oleObject progId="Equation.3" shapeId="32773" r:id="rId11">
          <objectPr defaultSize="0" r:id="rId12">
            <anchor moveWithCells="1" sizeWithCells="1">
              <from>
                <xdr:col>14</xdr:col>
                <xdr:colOff>146050</xdr:colOff>
                <xdr:row>8</xdr:row>
                <xdr:rowOff>171450</xdr:rowOff>
              </from>
              <to>
                <xdr:col>14</xdr:col>
                <xdr:colOff>488950</xdr:colOff>
                <xdr:row>10</xdr:row>
                <xdr:rowOff>19050</xdr:rowOff>
              </to>
            </anchor>
          </objectPr>
        </oleObject>
      </mc:Choice>
      <mc:Fallback>
        <oleObject progId="Equation.3" shapeId="32773" r:id="rId11"/>
      </mc:Fallback>
    </mc:AlternateContent>
    <mc:AlternateContent xmlns:mc="http://schemas.openxmlformats.org/markup-compatibility/2006">
      <mc:Choice Requires="x14">
        <oleObject progId="Equation.3" shapeId="32774" r:id="rId13">
          <objectPr defaultSize="0" autoPict="0" r:id="rId14">
            <anchor moveWithCells="1" sizeWithCells="1">
              <from>
                <xdr:col>12</xdr:col>
                <xdr:colOff>228600</xdr:colOff>
                <xdr:row>19</xdr:row>
                <xdr:rowOff>12700</xdr:rowOff>
              </from>
              <to>
                <xdr:col>13</xdr:col>
                <xdr:colOff>412750</xdr:colOff>
                <xdr:row>20</xdr:row>
                <xdr:rowOff>50800</xdr:rowOff>
              </to>
            </anchor>
          </objectPr>
        </oleObject>
      </mc:Choice>
      <mc:Fallback>
        <oleObject progId="Equation.3" shapeId="32774" r:id="rId13"/>
      </mc:Fallback>
    </mc:AlternateContent>
    <mc:AlternateContent xmlns:mc="http://schemas.openxmlformats.org/markup-compatibility/2006">
      <mc:Choice Requires="x14">
        <oleObject progId="Equation.3" shapeId="32775" r:id="rId15">
          <objectPr defaultSize="0" autoPict="0" r:id="rId16">
            <anchor moveWithCells="1" sizeWithCells="1">
              <from>
                <xdr:col>21</xdr:col>
                <xdr:colOff>152400</xdr:colOff>
                <xdr:row>15</xdr:row>
                <xdr:rowOff>127000</xdr:rowOff>
              </from>
              <to>
                <xdr:col>24</xdr:col>
                <xdr:colOff>527050</xdr:colOff>
                <xdr:row>17</xdr:row>
                <xdr:rowOff>127000</xdr:rowOff>
              </to>
            </anchor>
          </objectPr>
        </oleObject>
      </mc:Choice>
      <mc:Fallback>
        <oleObject progId="Equation.3" shapeId="32775" r:id="rId15"/>
      </mc:Fallback>
    </mc:AlternateContent>
    <mc:AlternateContent xmlns:mc="http://schemas.openxmlformats.org/markup-compatibility/2006">
      <mc:Choice Requires="x14">
        <oleObject progId="Equation.3" shapeId="32776" r:id="rId17">
          <objectPr defaultSize="0" autoPict="0" r:id="rId18">
            <anchor moveWithCells="1" sizeWithCells="1">
              <from>
                <xdr:col>21</xdr:col>
                <xdr:colOff>69850</xdr:colOff>
                <xdr:row>26</xdr:row>
                <xdr:rowOff>203200</xdr:rowOff>
              </from>
              <to>
                <xdr:col>24</xdr:col>
                <xdr:colOff>374650</xdr:colOff>
                <xdr:row>29</xdr:row>
                <xdr:rowOff>38100</xdr:rowOff>
              </to>
            </anchor>
          </objectPr>
        </oleObject>
      </mc:Choice>
      <mc:Fallback>
        <oleObject progId="Equation.3" shapeId="32776" r:id="rId17"/>
      </mc:Fallback>
    </mc:AlternateContent>
    <mc:AlternateContent xmlns:mc="http://schemas.openxmlformats.org/markup-compatibility/2006">
      <mc:Choice Requires="x14">
        <oleObject progId="Equation.3" shapeId="32777" r:id="rId19">
          <objectPr defaultSize="0" autoPict="0" r:id="rId20">
            <anchor moveWithCells="1" sizeWithCells="1">
              <from>
                <xdr:col>21</xdr:col>
                <xdr:colOff>69850</xdr:colOff>
                <xdr:row>29</xdr:row>
                <xdr:rowOff>127000</xdr:rowOff>
              </from>
              <to>
                <xdr:col>24</xdr:col>
                <xdr:colOff>450850</xdr:colOff>
                <xdr:row>31</xdr:row>
                <xdr:rowOff>184150</xdr:rowOff>
              </to>
            </anchor>
          </objectPr>
        </oleObject>
      </mc:Choice>
      <mc:Fallback>
        <oleObject progId="Equation.3" shapeId="32777" r:id="rId19"/>
      </mc:Fallback>
    </mc:AlternateContent>
    <mc:AlternateContent xmlns:mc="http://schemas.openxmlformats.org/markup-compatibility/2006">
      <mc:Choice Requires="x14">
        <oleObject progId="Equation.3" shapeId="32778" r:id="rId21">
          <objectPr defaultSize="0" autoPict="0" r:id="rId22">
            <anchor moveWithCells="1" sizeWithCells="1">
              <from>
                <xdr:col>21</xdr:col>
                <xdr:colOff>19050</xdr:colOff>
                <xdr:row>33</xdr:row>
                <xdr:rowOff>38100</xdr:rowOff>
              </from>
              <to>
                <xdr:col>23</xdr:col>
                <xdr:colOff>107950</xdr:colOff>
                <xdr:row>35</xdr:row>
                <xdr:rowOff>127000</xdr:rowOff>
              </to>
            </anchor>
          </objectPr>
        </oleObject>
      </mc:Choice>
      <mc:Fallback>
        <oleObject progId="Equation.3" shapeId="32778" r:id="rId21"/>
      </mc:Fallback>
    </mc:AlternateContent>
    <mc:AlternateContent xmlns:mc="http://schemas.openxmlformats.org/markup-compatibility/2006">
      <mc:Choice Requires="x14">
        <oleObject progId="Equation.3" shapeId="32779" r:id="rId23">
          <objectPr defaultSize="0" r:id="rId24">
            <anchor moveWithCells="1" sizeWithCells="1">
              <from>
                <xdr:col>15</xdr:col>
                <xdr:colOff>127000</xdr:colOff>
                <xdr:row>8</xdr:row>
                <xdr:rowOff>152400</xdr:rowOff>
              </from>
              <to>
                <xdr:col>15</xdr:col>
                <xdr:colOff>546100</xdr:colOff>
                <xdr:row>10</xdr:row>
                <xdr:rowOff>12700</xdr:rowOff>
              </to>
            </anchor>
          </objectPr>
        </oleObject>
      </mc:Choice>
      <mc:Fallback>
        <oleObject progId="Equation.3" shapeId="32779" r:id="rId23"/>
      </mc:Fallback>
    </mc:AlternateContent>
    <mc:AlternateContent xmlns:mc="http://schemas.openxmlformats.org/markup-compatibility/2006">
      <mc:Choice Requires="x14">
        <oleObject progId="Equation.3" shapeId="32780" r:id="rId25">
          <objectPr defaultSize="0" autoPict="0" r:id="rId26">
            <anchor moveWithCells="1" sizeWithCells="1">
              <from>
                <xdr:col>21</xdr:col>
                <xdr:colOff>57150</xdr:colOff>
                <xdr:row>10</xdr:row>
                <xdr:rowOff>400050</xdr:rowOff>
              </from>
              <to>
                <xdr:col>24</xdr:col>
                <xdr:colOff>127000</xdr:colOff>
                <xdr:row>11</xdr:row>
                <xdr:rowOff>419100</xdr:rowOff>
              </to>
            </anchor>
          </objectPr>
        </oleObject>
      </mc:Choice>
      <mc:Fallback>
        <oleObject progId="Equation.3" shapeId="32780" r:id="rId25"/>
      </mc:Fallback>
    </mc:AlternateContent>
    <mc:AlternateContent xmlns:mc="http://schemas.openxmlformats.org/markup-compatibility/2006">
      <mc:Choice Requires="x14">
        <oleObject progId="Equation.3" shapeId="32781" r:id="rId27">
          <objectPr defaultSize="0" autoPict="0" r:id="rId28">
            <anchor moveWithCells="1" sizeWithCells="1">
              <from>
                <xdr:col>22</xdr:col>
                <xdr:colOff>0</xdr:colOff>
                <xdr:row>38</xdr:row>
                <xdr:rowOff>0</xdr:rowOff>
              </from>
              <to>
                <xdr:col>22</xdr:col>
                <xdr:colOff>127000</xdr:colOff>
                <xdr:row>38</xdr:row>
                <xdr:rowOff>190500</xdr:rowOff>
              </to>
            </anchor>
          </objectPr>
        </oleObject>
      </mc:Choice>
      <mc:Fallback>
        <oleObject progId="Equation.3" shapeId="32781" r:id="rId27"/>
      </mc:Fallback>
    </mc:AlternateContent>
  </oleObjec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AB43"/>
  <sheetViews>
    <sheetView workbookViewId="0">
      <selection activeCell="E19" sqref="E19"/>
    </sheetView>
  </sheetViews>
  <sheetFormatPr defaultRowHeight="14.5" x14ac:dyDescent="0.35"/>
  <cols>
    <col min="2" max="2" width="12.453125" customWidth="1"/>
    <col min="3" max="3" width="14" customWidth="1"/>
    <col min="4" max="4" width="6" customWidth="1"/>
    <col min="5" max="5" width="7.26953125" customWidth="1"/>
    <col min="6" max="6" width="1.54296875" customWidth="1"/>
    <col min="7" max="7" width="7.453125" customWidth="1"/>
    <col min="8" max="8" width="6.54296875" customWidth="1"/>
    <col min="9" max="9" width="12.1796875" customWidth="1"/>
    <col min="10" max="10" width="14.1796875" customWidth="1"/>
    <col min="11" max="11" width="14.26953125" customWidth="1"/>
    <col min="12" max="12" width="14" customWidth="1"/>
    <col min="13" max="14" width="12" customWidth="1"/>
    <col min="15" max="16" width="9.1796875" customWidth="1"/>
    <col min="21" max="21" width="10.54296875" style="311" bestFit="1" customWidth="1"/>
  </cols>
  <sheetData>
    <row r="2" spans="2:22" ht="18.5" x14ac:dyDescent="0.45">
      <c r="B2" s="49" t="s">
        <v>372</v>
      </c>
    </row>
    <row r="4" spans="2:22" x14ac:dyDescent="0.35">
      <c r="B4" s="148" t="s">
        <v>0</v>
      </c>
      <c r="C4" s="141" t="s">
        <v>449</v>
      </c>
      <c r="D4" s="141"/>
    </row>
    <row r="5" spans="2:22" ht="15" thickBot="1" x14ac:dyDescent="0.4">
      <c r="B5" s="141" t="s">
        <v>1</v>
      </c>
    </row>
    <row r="6" spans="2:22" ht="15.75" customHeight="1" thickBot="1" x14ac:dyDescent="0.4">
      <c r="B6" s="13" t="s">
        <v>346</v>
      </c>
      <c r="I6" s="149"/>
      <c r="J6" s="150" t="s">
        <v>215</v>
      </c>
      <c r="K6" s="151"/>
      <c r="L6" s="152"/>
      <c r="M6" s="153" t="s">
        <v>429</v>
      </c>
      <c r="N6" s="312"/>
      <c r="O6" s="312"/>
      <c r="P6" s="341"/>
      <c r="R6" s="131"/>
      <c r="S6" s="148" t="s">
        <v>266</v>
      </c>
      <c r="T6" s="157" t="s">
        <v>5</v>
      </c>
      <c r="U6" s="314">
        <f>I17</f>
        <v>2207</v>
      </c>
    </row>
    <row r="7" spans="2:22" x14ac:dyDescent="0.35">
      <c r="I7" s="155" t="s">
        <v>193</v>
      </c>
      <c r="J7" s="156" t="s">
        <v>193</v>
      </c>
      <c r="K7" s="155" t="s">
        <v>193</v>
      </c>
      <c r="L7" s="155" t="s">
        <v>193</v>
      </c>
      <c r="M7" s="315" t="s">
        <v>430</v>
      </c>
      <c r="N7" s="318" t="s">
        <v>374</v>
      </c>
      <c r="O7" s="317"/>
      <c r="P7" s="317"/>
      <c r="R7" s="131"/>
      <c r="S7" s="131"/>
      <c r="T7" s="131"/>
    </row>
    <row r="8" spans="2:22" x14ac:dyDescent="0.35">
      <c r="I8" s="155" t="s">
        <v>194</v>
      </c>
      <c r="J8" s="156" t="s">
        <v>194</v>
      </c>
      <c r="K8" s="155" t="s">
        <v>212</v>
      </c>
      <c r="L8" s="155" t="s">
        <v>212</v>
      </c>
      <c r="M8" s="315" t="s">
        <v>431</v>
      </c>
      <c r="N8" s="318" t="s">
        <v>432</v>
      </c>
      <c r="O8" s="317"/>
      <c r="P8" s="317"/>
      <c r="R8" s="140" t="s">
        <v>146</v>
      </c>
      <c r="S8" s="131"/>
      <c r="T8" s="131"/>
    </row>
    <row r="9" spans="2:22" x14ac:dyDescent="0.35">
      <c r="F9" s="189" t="s">
        <v>433</v>
      </c>
      <c r="I9" s="160" t="s">
        <v>195</v>
      </c>
      <c r="J9" s="156" t="s">
        <v>210</v>
      </c>
      <c r="K9" s="160" t="s">
        <v>195</v>
      </c>
      <c r="L9" s="160" t="s">
        <v>210</v>
      </c>
      <c r="M9" s="319" t="s">
        <v>339</v>
      </c>
      <c r="N9" s="319" t="s">
        <v>339</v>
      </c>
      <c r="O9" s="320"/>
      <c r="P9" s="317"/>
      <c r="R9" s="131"/>
      <c r="S9" s="131"/>
      <c r="T9" s="131"/>
      <c r="U9" s="314"/>
    </row>
    <row r="10" spans="2:22" ht="16" x14ac:dyDescent="0.4">
      <c r="B10" s="321" t="s">
        <v>450</v>
      </c>
      <c r="C10" s="252" t="s">
        <v>451</v>
      </c>
      <c r="F10" s="322" t="s">
        <v>330</v>
      </c>
      <c r="I10" s="161" t="s">
        <v>269</v>
      </c>
      <c r="J10" s="161" t="s">
        <v>270</v>
      </c>
      <c r="K10" s="161" t="s">
        <v>271</v>
      </c>
      <c r="L10" s="161" t="s">
        <v>272</v>
      </c>
      <c r="N10" s="322" t="s">
        <v>436</v>
      </c>
      <c r="P10" s="327"/>
      <c r="R10" s="131"/>
      <c r="S10" s="148" t="s">
        <v>122</v>
      </c>
      <c r="T10" s="173" t="s">
        <v>275</v>
      </c>
      <c r="U10" s="56">
        <f>O17/U6</f>
        <v>28.57045763479837</v>
      </c>
    </row>
    <row r="11" spans="2:22" x14ac:dyDescent="0.35">
      <c r="B11" s="324" t="s">
        <v>452</v>
      </c>
      <c r="C11" s="254">
        <v>135</v>
      </c>
      <c r="D11" s="325" t="s">
        <v>334</v>
      </c>
      <c r="E11" s="326">
        <v>0</v>
      </c>
      <c r="F11" s="326" t="s">
        <v>331</v>
      </c>
      <c r="G11" s="326">
        <f>E11+10</f>
        <v>10</v>
      </c>
      <c r="H11" s="327" t="s">
        <v>334</v>
      </c>
      <c r="I11" s="326">
        <f>C11</f>
        <v>135</v>
      </c>
      <c r="J11" s="329">
        <f>I11/I$17</f>
        <v>6.1169007702763935E-2</v>
      </c>
      <c r="K11" s="326">
        <f>I11</f>
        <v>135</v>
      </c>
      <c r="L11" s="329">
        <f>J11</f>
        <v>6.1169007702763935E-2</v>
      </c>
      <c r="M11" s="254">
        <f>(E11+G11)/2</f>
        <v>5</v>
      </c>
      <c r="N11" s="254">
        <f>G11-E11</f>
        <v>10</v>
      </c>
      <c r="O11" s="254">
        <f>M11*I11</f>
        <v>675</v>
      </c>
      <c r="P11" s="254">
        <f>M11^2*I11</f>
        <v>3375</v>
      </c>
      <c r="R11" s="131"/>
      <c r="S11" s="148"/>
      <c r="T11" s="131"/>
      <c r="U11" s="56"/>
    </row>
    <row r="12" spans="2:22" x14ac:dyDescent="0.35">
      <c r="B12" s="324" t="s">
        <v>453</v>
      </c>
      <c r="C12" s="252">
        <v>456</v>
      </c>
      <c r="D12" s="173" t="s">
        <v>334</v>
      </c>
      <c r="E12" s="287">
        <f>G11</f>
        <v>10</v>
      </c>
      <c r="F12" s="287" t="s">
        <v>331</v>
      </c>
      <c r="G12" s="287">
        <f>E12+10</f>
        <v>20</v>
      </c>
      <c r="H12" t="s">
        <v>334</v>
      </c>
      <c r="I12" s="287">
        <f t="shared" ref="I12:I16" si="0">C12</f>
        <v>456</v>
      </c>
      <c r="J12" s="286">
        <f t="shared" ref="J12:J16" si="1">I12/I$17</f>
        <v>0.20661531490711374</v>
      </c>
      <c r="K12" s="287">
        <f>K11+I12</f>
        <v>591</v>
      </c>
      <c r="L12" s="286">
        <f>L11+J12</f>
        <v>0.26778432260987767</v>
      </c>
      <c r="M12" s="252">
        <f t="shared" ref="M12:M16" si="2">(E12+G12)/2</f>
        <v>15</v>
      </c>
      <c r="N12" s="252">
        <f t="shared" ref="N12:N16" si="3">G12-E12</f>
        <v>10</v>
      </c>
      <c r="O12" s="252">
        <f>M12*I12</f>
        <v>6840</v>
      </c>
      <c r="P12" s="252">
        <f t="shared" ref="P12:P16" si="4">M12^2*I12</f>
        <v>102600</v>
      </c>
      <c r="R12" s="131"/>
      <c r="S12" s="148" t="s">
        <v>15</v>
      </c>
      <c r="T12" s="157" t="s">
        <v>16</v>
      </c>
      <c r="U12" s="59">
        <f>E14+U14/(U14+U15)*N14</f>
        <v>33.236151603498541</v>
      </c>
    </row>
    <row r="13" spans="2:22" ht="15.75" customHeight="1" x14ac:dyDescent="0.35">
      <c r="B13" s="324" t="s">
        <v>454</v>
      </c>
      <c r="C13" s="252">
        <v>576</v>
      </c>
      <c r="D13" s="173" t="s">
        <v>334</v>
      </c>
      <c r="E13" s="330">
        <f t="shared" ref="E13:E16" si="5">G12</f>
        <v>20</v>
      </c>
      <c r="F13" s="330" t="s">
        <v>331</v>
      </c>
      <c r="G13" s="330">
        <f t="shared" ref="G13:G16" si="6">E13+10</f>
        <v>30</v>
      </c>
      <c r="H13" t="s">
        <v>334</v>
      </c>
      <c r="I13" s="287">
        <f t="shared" si="0"/>
        <v>576</v>
      </c>
      <c r="J13" s="286">
        <f t="shared" si="1"/>
        <v>0.26098776619845943</v>
      </c>
      <c r="K13" s="330">
        <f t="shared" ref="K13:L16" si="7">K12+I13</f>
        <v>1167</v>
      </c>
      <c r="L13" s="286">
        <f t="shared" si="7"/>
        <v>0.52877208880833715</v>
      </c>
      <c r="M13" s="252">
        <f t="shared" si="2"/>
        <v>25</v>
      </c>
      <c r="N13" s="252">
        <f t="shared" si="3"/>
        <v>10</v>
      </c>
      <c r="O13" s="252">
        <f t="shared" ref="O13:O16" si="8">M13*I13</f>
        <v>14400</v>
      </c>
      <c r="P13" s="252">
        <f t="shared" si="4"/>
        <v>360000</v>
      </c>
      <c r="R13" s="131"/>
      <c r="S13" s="148"/>
      <c r="T13" s="187" t="s">
        <v>373</v>
      </c>
      <c r="U13" s="188" t="s">
        <v>455</v>
      </c>
      <c r="V13" s="331" t="s">
        <v>440</v>
      </c>
    </row>
    <row r="14" spans="2:22" x14ac:dyDescent="0.35">
      <c r="B14" s="324" t="s">
        <v>455</v>
      </c>
      <c r="C14" s="252">
        <v>687</v>
      </c>
      <c r="D14" s="173" t="s">
        <v>334</v>
      </c>
      <c r="E14" s="191">
        <f t="shared" si="5"/>
        <v>30</v>
      </c>
      <c r="F14" s="191" t="s">
        <v>331</v>
      </c>
      <c r="G14" s="191">
        <f t="shared" si="6"/>
        <v>40</v>
      </c>
      <c r="H14" t="s">
        <v>334</v>
      </c>
      <c r="I14" s="191">
        <f t="shared" si="0"/>
        <v>687</v>
      </c>
      <c r="J14" s="286">
        <f t="shared" si="1"/>
        <v>0.31128228364295424</v>
      </c>
      <c r="K14" s="287">
        <f t="shared" si="7"/>
        <v>1854</v>
      </c>
      <c r="L14" s="286">
        <f t="shared" si="7"/>
        <v>0.84005437245129144</v>
      </c>
      <c r="M14" s="252">
        <f t="shared" si="2"/>
        <v>35</v>
      </c>
      <c r="N14" s="252">
        <f t="shared" si="3"/>
        <v>10</v>
      </c>
      <c r="O14" s="252">
        <f t="shared" si="8"/>
        <v>24045</v>
      </c>
      <c r="P14" s="252">
        <f t="shared" si="4"/>
        <v>841575</v>
      </c>
      <c r="T14" s="187" t="s">
        <v>442</v>
      </c>
      <c r="U14" s="188">
        <f>I14-I13</f>
        <v>111</v>
      </c>
    </row>
    <row r="15" spans="2:22" x14ac:dyDescent="0.35">
      <c r="B15" s="324" t="s">
        <v>456</v>
      </c>
      <c r="C15" s="252">
        <v>232</v>
      </c>
      <c r="D15" s="173" t="s">
        <v>334</v>
      </c>
      <c r="E15" s="287">
        <f t="shared" si="5"/>
        <v>40</v>
      </c>
      <c r="F15" s="287" t="s">
        <v>331</v>
      </c>
      <c r="G15" s="287">
        <f t="shared" si="6"/>
        <v>50</v>
      </c>
      <c r="H15" t="s">
        <v>334</v>
      </c>
      <c r="I15" s="287">
        <f t="shared" si="0"/>
        <v>232</v>
      </c>
      <c r="J15" s="286">
        <f t="shared" si="1"/>
        <v>0.10512007249660173</v>
      </c>
      <c r="K15" s="287">
        <f t="shared" si="7"/>
        <v>2086</v>
      </c>
      <c r="L15" s="286">
        <f t="shared" si="7"/>
        <v>0.94517444494789316</v>
      </c>
      <c r="M15" s="252">
        <f t="shared" si="2"/>
        <v>45</v>
      </c>
      <c r="N15" s="252">
        <f t="shared" si="3"/>
        <v>10</v>
      </c>
      <c r="O15" s="252">
        <f t="shared" si="8"/>
        <v>10440</v>
      </c>
      <c r="P15" s="252">
        <f t="shared" si="4"/>
        <v>469800</v>
      </c>
      <c r="Q15" s="52"/>
      <c r="T15" s="187" t="s">
        <v>444</v>
      </c>
      <c r="U15" s="188">
        <f>I15</f>
        <v>232</v>
      </c>
    </row>
    <row r="16" spans="2:22" x14ac:dyDescent="0.35">
      <c r="B16" s="321" t="s">
        <v>457</v>
      </c>
      <c r="C16" s="244">
        <v>121</v>
      </c>
      <c r="D16" s="274" t="s">
        <v>334</v>
      </c>
      <c r="E16" s="332">
        <f t="shared" si="5"/>
        <v>50</v>
      </c>
      <c r="F16" s="332" t="s">
        <v>331</v>
      </c>
      <c r="G16" s="332">
        <f t="shared" si="6"/>
        <v>60</v>
      </c>
      <c r="H16" s="243" t="s">
        <v>334</v>
      </c>
      <c r="I16" s="332">
        <f t="shared" si="0"/>
        <v>121</v>
      </c>
      <c r="J16" s="333">
        <f t="shared" si="1"/>
        <v>5.4825555052106935E-2</v>
      </c>
      <c r="K16" s="332">
        <f t="shared" si="7"/>
        <v>2207</v>
      </c>
      <c r="L16" s="333">
        <f t="shared" si="7"/>
        <v>1</v>
      </c>
      <c r="M16" s="244">
        <f t="shared" si="2"/>
        <v>55</v>
      </c>
      <c r="N16" s="244">
        <f t="shared" si="3"/>
        <v>10</v>
      </c>
      <c r="O16" s="244">
        <f t="shared" si="8"/>
        <v>6655</v>
      </c>
      <c r="P16" s="244">
        <f t="shared" si="4"/>
        <v>366025</v>
      </c>
      <c r="U16" s="334"/>
    </row>
    <row r="17" spans="8:24" ht="15" thickBot="1" x14ac:dyDescent="0.4">
      <c r="H17" s="87" t="s">
        <v>445</v>
      </c>
      <c r="I17" s="287">
        <f>SUM(I11:I16)</f>
        <v>2207</v>
      </c>
      <c r="J17" s="286">
        <f>SUM(J11:J16)</f>
        <v>1</v>
      </c>
      <c r="K17" s="287" t="s">
        <v>281</v>
      </c>
      <c r="L17" s="287" t="s">
        <v>281</v>
      </c>
      <c r="M17" s="287" t="s">
        <v>281</v>
      </c>
      <c r="N17" s="287" t="s">
        <v>281</v>
      </c>
      <c r="O17" s="252">
        <f>SUM(O11:O16)</f>
        <v>63055</v>
      </c>
      <c r="P17" s="252">
        <f>SUM(P11:P16)</f>
        <v>2143375</v>
      </c>
      <c r="R17" s="131"/>
      <c r="S17" s="148" t="s">
        <v>12</v>
      </c>
      <c r="T17" s="157" t="s">
        <v>13</v>
      </c>
      <c r="U17" s="335">
        <f>E13+(U18-K12)/I13*N13</f>
        <v>28.897569444444443</v>
      </c>
    </row>
    <row r="18" spans="8:24" ht="16.5" thickBot="1" x14ac:dyDescent="0.45">
      <c r="J18" s="194" t="s">
        <v>283</v>
      </c>
      <c r="K18" s="131"/>
      <c r="L18" s="194" t="s">
        <v>284</v>
      </c>
      <c r="R18" s="131"/>
      <c r="S18" s="131"/>
      <c r="T18" s="187" t="s">
        <v>279</v>
      </c>
      <c r="U18" s="334">
        <f>U6/2</f>
        <v>1103.5</v>
      </c>
    </row>
    <row r="19" spans="8:24" ht="17.5" thickBot="1" x14ac:dyDescent="0.5">
      <c r="I19" s="193" t="s">
        <v>282</v>
      </c>
      <c r="J19" s="193" t="s">
        <v>287</v>
      </c>
      <c r="K19" s="194" t="s">
        <v>288</v>
      </c>
      <c r="L19" s="197" t="s">
        <v>289</v>
      </c>
      <c r="R19" s="131"/>
      <c r="S19" s="131"/>
      <c r="T19" s="148" t="s">
        <v>376</v>
      </c>
      <c r="U19" s="311" t="s">
        <v>454</v>
      </c>
      <c r="V19" s="336" t="s">
        <v>446</v>
      </c>
      <c r="W19" s="336"/>
      <c r="X19" s="336"/>
    </row>
    <row r="20" spans="8:24" ht="16.5" thickBot="1" x14ac:dyDescent="0.45">
      <c r="I20" s="131"/>
      <c r="J20" s="131"/>
      <c r="K20" s="194" t="s">
        <v>290</v>
      </c>
      <c r="L20" s="194" t="s">
        <v>291</v>
      </c>
    </row>
    <row r="21" spans="8:24" x14ac:dyDescent="0.35">
      <c r="R21" s="140" t="s">
        <v>28</v>
      </c>
      <c r="S21" s="131"/>
      <c r="T21" s="131"/>
    </row>
    <row r="22" spans="8:24" x14ac:dyDescent="0.35">
      <c r="R22" s="131"/>
      <c r="S22" s="131"/>
      <c r="T22" s="131"/>
    </row>
    <row r="23" spans="8:24" ht="17" x14ac:dyDescent="0.45">
      <c r="R23" s="131"/>
      <c r="S23" s="148" t="s">
        <v>29</v>
      </c>
      <c r="T23" s="157" t="s">
        <v>292</v>
      </c>
      <c r="U23" s="314">
        <f>U24-U25</f>
        <v>60</v>
      </c>
    </row>
    <row r="24" spans="8:24" ht="15.5" x14ac:dyDescent="0.4">
      <c r="R24" s="131"/>
      <c r="S24" s="148"/>
      <c r="T24" s="187" t="s">
        <v>294</v>
      </c>
      <c r="U24" s="314">
        <f>G16</f>
        <v>60</v>
      </c>
    </row>
    <row r="25" spans="8:24" ht="15.5" x14ac:dyDescent="0.4">
      <c r="R25" s="131"/>
      <c r="S25" s="148"/>
      <c r="T25" s="187" t="s">
        <v>295</v>
      </c>
      <c r="U25" s="314">
        <f>E11</f>
        <v>0</v>
      </c>
    </row>
    <row r="26" spans="8:24" x14ac:dyDescent="0.35">
      <c r="R26" s="131"/>
      <c r="S26" s="148"/>
      <c r="T26" s="131"/>
    </row>
    <row r="27" spans="8:24" ht="44.25" customHeight="1" x14ac:dyDescent="0.45">
      <c r="R27" s="131"/>
      <c r="S27" s="148" t="s">
        <v>50</v>
      </c>
      <c r="T27" s="157" t="s">
        <v>296</v>
      </c>
      <c r="U27" s="337">
        <f>U31-U28</f>
        <v>17.967732513598406</v>
      </c>
      <c r="V27" s="159" t="s">
        <v>297</v>
      </c>
    </row>
    <row r="28" spans="8:24" ht="15.5" x14ac:dyDescent="0.4">
      <c r="R28" s="131"/>
      <c r="S28" s="148"/>
      <c r="T28" s="187" t="s">
        <v>298</v>
      </c>
      <c r="U28" s="59">
        <f>E12+(U29-K11)/I12*N12</f>
        <v>19.139254385964911</v>
      </c>
    </row>
    <row r="29" spans="8:24" x14ac:dyDescent="0.35">
      <c r="R29" s="131"/>
      <c r="S29" s="131"/>
      <c r="T29" s="187" t="s">
        <v>300</v>
      </c>
      <c r="U29" s="77">
        <f>U6/4</f>
        <v>551.75</v>
      </c>
    </row>
    <row r="30" spans="8:24" x14ac:dyDescent="0.35">
      <c r="T30" s="187" t="s">
        <v>447</v>
      </c>
      <c r="U30" s="77" t="s">
        <v>453</v>
      </c>
    </row>
    <row r="31" spans="8:24" ht="15.5" x14ac:dyDescent="0.4">
      <c r="R31" s="131"/>
      <c r="S31" s="148"/>
      <c r="T31" s="187" t="s">
        <v>301</v>
      </c>
      <c r="U31" s="59">
        <f>E14+(U32-K13)/I14*N14</f>
        <v>37.106986899563317</v>
      </c>
    </row>
    <row r="32" spans="8:24" x14ac:dyDescent="0.35">
      <c r="R32" s="131"/>
      <c r="S32" s="131"/>
      <c r="T32" s="187" t="s">
        <v>303</v>
      </c>
      <c r="U32" s="77">
        <f>3*U29</f>
        <v>1655.25</v>
      </c>
    </row>
    <row r="33" spans="18:28" x14ac:dyDescent="0.35">
      <c r="R33" s="131"/>
      <c r="S33" s="131"/>
      <c r="T33" s="187" t="s">
        <v>448</v>
      </c>
      <c r="U33" s="77" t="s">
        <v>455</v>
      </c>
    </row>
    <row r="35" spans="18:28" ht="16.5" x14ac:dyDescent="0.35">
      <c r="R35" s="131"/>
      <c r="S35" s="148" t="s">
        <v>60</v>
      </c>
      <c r="T35" s="157" t="s">
        <v>304</v>
      </c>
      <c r="U35" s="337">
        <f>(P17-U6*U10^2)/(U6-1)</f>
        <v>154.97044144958693</v>
      </c>
    </row>
    <row r="36" spans="18:28" ht="15.5" x14ac:dyDescent="0.35">
      <c r="R36" s="131"/>
      <c r="S36" s="148"/>
      <c r="T36" s="157"/>
      <c r="AA36" s="13" t="s">
        <v>100</v>
      </c>
      <c r="AB36" s="1"/>
    </row>
    <row r="37" spans="18:28" ht="17.5" x14ac:dyDescent="0.35">
      <c r="R37" s="131"/>
      <c r="S37" s="148" t="s">
        <v>59</v>
      </c>
      <c r="T37" s="157" t="s">
        <v>63</v>
      </c>
      <c r="U37" s="338">
        <f>SQRT(U35)</f>
        <v>12.448712441436943</v>
      </c>
      <c r="V37" s="125" t="s">
        <v>418</v>
      </c>
      <c r="W37" s="1"/>
      <c r="AA37" s="1"/>
      <c r="AB37" s="1"/>
    </row>
    <row r="38" spans="18:28" ht="16" x14ac:dyDescent="0.4">
      <c r="R38" s="131"/>
      <c r="S38" s="148"/>
      <c r="T38" s="157"/>
      <c r="V38" s="1"/>
      <c r="W38" s="1"/>
      <c r="AA38" s="3" t="s">
        <v>362</v>
      </c>
      <c r="AB38" s="214">
        <f>U25</f>
        <v>0</v>
      </c>
    </row>
    <row r="39" spans="18:28" ht="16" x14ac:dyDescent="0.4">
      <c r="R39" s="131"/>
      <c r="S39" s="157" t="s">
        <v>67</v>
      </c>
      <c r="T39" s="157" t="s">
        <v>68</v>
      </c>
      <c r="U39" s="339">
        <f>U37/U10</f>
        <v>0.43571974241933759</v>
      </c>
      <c r="V39" s="10" t="s">
        <v>165</v>
      </c>
      <c r="AA39" s="3" t="s">
        <v>385</v>
      </c>
      <c r="AB39" s="214">
        <f>U28</f>
        <v>19.139254385964911</v>
      </c>
    </row>
    <row r="40" spans="18:28" ht="15.5" x14ac:dyDescent="0.35">
      <c r="R40" s="131"/>
      <c r="S40" s="131"/>
      <c r="T40" s="157" t="s">
        <v>70</v>
      </c>
      <c r="U40" s="340">
        <f>U39</f>
        <v>0.43571974241933759</v>
      </c>
      <c r="AA40" s="3" t="s">
        <v>13</v>
      </c>
      <c r="AB40" s="214">
        <f>U17</f>
        <v>28.897569444444443</v>
      </c>
    </row>
    <row r="41" spans="18:28" ht="16" x14ac:dyDescent="0.4">
      <c r="AA41" s="3" t="s">
        <v>388</v>
      </c>
      <c r="AB41" s="214">
        <f>U31</f>
        <v>37.106986899563317</v>
      </c>
    </row>
    <row r="42" spans="18:28" ht="16" x14ac:dyDescent="0.4">
      <c r="AA42" s="3" t="s">
        <v>364</v>
      </c>
      <c r="AB42" s="214">
        <f>U24</f>
        <v>60</v>
      </c>
    </row>
    <row r="43" spans="18:28" ht="15.5" x14ac:dyDescent="0.35">
      <c r="AA43" s="3" t="s">
        <v>111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3793" r:id="rId3">
          <objectPr defaultSize="0" autoPict="0" r:id="rId4">
            <anchor moveWithCells="1" sizeWithCells="1">
              <from>
                <xdr:col>19</xdr:col>
                <xdr:colOff>361950</xdr:colOff>
                <xdr:row>8</xdr:row>
                <xdr:rowOff>171450</xdr:rowOff>
              </from>
              <to>
                <xdr:col>19</xdr:col>
                <xdr:colOff>488950</xdr:colOff>
                <xdr:row>10</xdr:row>
                <xdr:rowOff>0</xdr:rowOff>
              </to>
            </anchor>
          </objectPr>
        </oleObject>
      </mc:Choice>
      <mc:Fallback>
        <oleObject progId="Equation.3" shapeId="33793" r:id="rId3"/>
      </mc:Fallback>
    </mc:AlternateContent>
    <mc:AlternateContent xmlns:mc="http://schemas.openxmlformats.org/markup-compatibility/2006">
      <mc:Choice Requires="x14">
        <oleObject progId="Equation.3" shapeId="33794" r:id="rId5">
          <objectPr defaultSize="0" r:id="rId6">
            <anchor moveWithCells="1" sizeWithCells="1">
              <from>
                <xdr:col>12</xdr:col>
                <xdr:colOff>317500</xdr:colOff>
                <xdr:row>8</xdr:row>
                <xdr:rowOff>190500</xdr:rowOff>
              </from>
              <to>
                <xdr:col>12</xdr:col>
                <xdr:colOff>469900</xdr:colOff>
                <xdr:row>10</xdr:row>
                <xdr:rowOff>19050</xdr:rowOff>
              </to>
            </anchor>
          </objectPr>
        </oleObject>
      </mc:Choice>
      <mc:Fallback>
        <oleObject progId="Equation.3" shapeId="33794" r:id="rId5"/>
      </mc:Fallback>
    </mc:AlternateContent>
    <mc:AlternateContent xmlns:mc="http://schemas.openxmlformats.org/markup-compatibility/2006">
      <mc:Choice Requires="x14">
        <oleObject progId="Equation.3" shapeId="33795" r:id="rId7">
          <objectPr defaultSize="0" autoPict="0" r:id="rId8">
            <anchor moveWithCells="1" sizeWithCells="1">
              <from>
                <xdr:col>12</xdr:col>
                <xdr:colOff>165100</xdr:colOff>
                <xdr:row>17</xdr:row>
                <xdr:rowOff>171450</xdr:rowOff>
              </from>
              <to>
                <xdr:col>13</xdr:col>
                <xdr:colOff>546100</xdr:colOff>
                <xdr:row>19</xdr:row>
                <xdr:rowOff>69850</xdr:rowOff>
              </to>
            </anchor>
          </objectPr>
        </oleObject>
      </mc:Choice>
      <mc:Fallback>
        <oleObject progId="Equation.3" shapeId="33795" r:id="rId7"/>
      </mc:Fallback>
    </mc:AlternateContent>
    <mc:AlternateContent xmlns:mc="http://schemas.openxmlformats.org/markup-compatibility/2006">
      <mc:Choice Requires="x14">
        <oleObject progId="Equation.3" shapeId="33796" r:id="rId9">
          <objectPr defaultSize="0" autoPict="0" r:id="rId10">
            <anchor moveWithCells="1" sizeWithCells="1">
              <from>
                <xdr:col>21</xdr:col>
                <xdr:colOff>114300</xdr:colOff>
                <xdr:row>7</xdr:row>
                <xdr:rowOff>146050</xdr:rowOff>
              </from>
              <to>
                <xdr:col>22</xdr:col>
                <xdr:colOff>546100</xdr:colOff>
                <xdr:row>10</xdr:row>
                <xdr:rowOff>107950</xdr:rowOff>
              </to>
            </anchor>
          </objectPr>
        </oleObject>
      </mc:Choice>
      <mc:Fallback>
        <oleObject progId="Equation.3" shapeId="33796" r:id="rId9"/>
      </mc:Fallback>
    </mc:AlternateContent>
    <mc:AlternateContent xmlns:mc="http://schemas.openxmlformats.org/markup-compatibility/2006">
      <mc:Choice Requires="x14">
        <oleObject progId="Equation.3" shapeId="33797" r:id="rId11">
          <objectPr defaultSize="0" r:id="rId12">
            <anchor moveWithCells="1" sizeWithCells="1">
              <from>
                <xdr:col>14</xdr:col>
                <xdr:colOff>146050</xdr:colOff>
                <xdr:row>8</xdr:row>
                <xdr:rowOff>171450</xdr:rowOff>
              </from>
              <to>
                <xdr:col>14</xdr:col>
                <xdr:colOff>488950</xdr:colOff>
                <xdr:row>10</xdr:row>
                <xdr:rowOff>19050</xdr:rowOff>
              </to>
            </anchor>
          </objectPr>
        </oleObject>
      </mc:Choice>
      <mc:Fallback>
        <oleObject progId="Equation.3" shapeId="33797" r:id="rId11"/>
      </mc:Fallback>
    </mc:AlternateContent>
    <mc:AlternateContent xmlns:mc="http://schemas.openxmlformats.org/markup-compatibility/2006">
      <mc:Choice Requires="x14">
        <oleObject progId="Equation.3" shapeId="33798" r:id="rId13">
          <objectPr defaultSize="0" autoPict="0" r:id="rId14">
            <anchor moveWithCells="1" sizeWithCells="1">
              <from>
                <xdr:col>12</xdr:col>
                <xdr:colOff>228600</xdr:colOff>
                <xdr:row>20</xdr:row>
                <xdr:rowOff>12700</xdr:rowOff>
              </from>
              <to>
                <xdr:col>13</xdr:col>
                <xdr:colOff>412750</xdr:colOff>
                <xdr:row>21</xdr:row>
                <xdr:rowOff>50800</xdr:rowOff>
              </to>
            </anchor>
          </objectPr>
        </oleObject>
      </mc:Choice>
      <mc:Fallback>
        <oleObject progId="Equation.3" shapeId="33798" r:id="rId13"/>
      </mc:Fallback>
    </mc:AlternateContent>
    <mc:AlternateContent xmlns:mc="http://schemas.openxmlformats.org/markup-compatibility/2006">
      <mc:Choice Requires="x14">
        <oleObject progId="Equation.3" shapeId="33799" r:id="rId15">
          <objectPr defaultSize="0" autoPict="0" r:id="rId16">
            <anchor moveWithCells="1" sizeWithCells="1">
              <from>
                <xdr:col>21</xdr:col>
                <xdr:colOff>152400</xdr:colOff>
                <xdr:row>15</xdr:row>
                <xdr:rowOff>127000</xdr:rowOff>
              </from>
              <to>
                <xdr:col>24</xdr:col>
                <xdr:colOff>527050</xdr:colOff>
                <xdr:row>17</xdr:row>
                <xdr:rowOff>127000</xdr:rowOff>
              </to>
            </anchor>
          </objectPr>
        </oleObject>
      </mc:Choice>
      <mc:Fallback>
        <oleObject progId="Equation.3" shapeId="33799" r:id="rId15"/>
      </mc:Fallback>
    </mc:AlternateContent>
    <mc:AlternateContent xmlns:mc="http://schemas.openxmlformats.org/markup-compatibility/2006">
      <mc:Choice Requires="x14">
        <oleObject progId="Equation.3" shapeId="33800" r:id="rId17">
          <objectPr defaultSize="0" autoPict="0" r:id="rId18">
            <anchor moveWithCells="1" sizeWithCells="1">
              <from>
                <xdr:col>21</xdr:col>
                <xdr:colOff>69850</xdr:colOff>
                <xdr:row>26</xdr:row>
                <xdr:rowOff>203200</xdr:rowOff>
              </from>
              <to>
                <xdr:col>24</xdr:col>
                <xdr:colOff>374650</xdr:colOff>
                <xdr:row>29</xdr:row>
                <xdr:rowOff>38100</xdr:rowOff>
              </to>
            </anchor>
          </objectPr>
        </oleObject>
      </mc:Choice>
      <mc:Fallback>
        <oleObject progId="Equation.3" shapeId="33800" r:id="rId17"/>
      </mc:Fallback>
    </mc:AlternateContent>
    <mc:AlternateContent xmlns:mc="http://schemas.openxmlformats.org/markup-compatibility/2006">
      <mc:Choice Requires="x14">
        <oleObject progId="Equation.3" shapeId="33801" r:id="rId19">
          <objectPr defaultSize="0" autoPict="0" r:id="rId20">
            <anchor moveWithCells="1" sizeWithCells="1">
              <from>
                <xdr:col>21</xdr:col>
                <xdr:colOff>69850</xdr:colOff>
                <xdr:row>29</xdr:row>
                <xdr:rowOff>127000</xdr:rowOff>
              </from>
              <to>
                <xdr:col>24</xdr:col>
                <xdr:colOff>450850</xdr:colOff>
                <xdr:row>31</xdr:row>
                <xdr:rowOff>184150</xdr:rowOff>
              </to>
            </anchor>
          </objectPr>
        </oleObject>
      </mc:Choice>
      <mc:Fallback>
        <oleObject progId="Equation.3" shapeId="33801" r:id="rId19"/>
      </mc:Fallback>
    </mc:AlternateContent>
    <mc:AlternateContent xmlns:mc="http://schemas.openxmlformats.org/markup-compatibility/2006">
      <mc:Choice Requires="x14">
        <oleObject progId="Equation.3" shapeId="33802" r:id="rId21">
          <objectPr defaultSize="0" autoPict="0" r:id="rId22">
            <anchor moveWithCells="1" sizeWithCells="1">
              <from>
                <xdr:col>21</xdr:col>
                <xdr:colOff>19050</xdr:colOff>
                <xdr:row>33</xdr:row>
                <xdr:rowOff>38100</xdr:rowOff>
              </from>
              <to>
                <xdr:col>23</xdr:col>
                <xdr:colOff>107950</xdr:colOff>
                <xdr:row>35</xdr:row>
                <xdr:rowOff>127000</xdr:rowOff>
              </to>
            </anchor>
          </objectPr>
        </oleObject>
      </mc:Choice>
      <mc:Fallback>
        <oleObject progId="Equation.3" shapeId="33802" r:id="rId21"/>
      </mc:Fallback>
    </mc:AlternateContent>
    <mc:AlternateContent xmlns:mc="http://schemas.openxmlformats.org/markup-compatibility/2006">
      <mc:Choice Requires="x14">
        <oleObject progId="Equation.3" shapeId="33803" r:id="rId23">
          <objectPr defaultSize="0" r:id="rId24">
            <anchor moveWithCells="1" sizeWithCells="1">
              <from>
                <xdr:col>15</xdr:col>
                <xdr:colOff>127000</xdr:colOff>
                <xdr:row>8</xdr:row>
                <xdr:rowOff>152400</xdr:rowOff>
              </from>
              <to>
                <xdr:col>15</xdr:col>
                <xdr:colOff>546100</xdr:colOff>
                <xdr:row>10</xdr:row>
                <xdr:rowOff>12700</xdr:rowOff>
              </to>
            </anchor>
          </objectPr>
        </oleObject>
      </mc:Choice>
      <mc:Fallback>
        <oleObject progId="Equation.3" shapeId="33803" r:id="rId23"/>
      </mc:Fallback>
    </mc:AlternateContent>
    <mc:AlternateContent xmlns:mc="http://schemas.openxmlformats.org/markup-compatibility/2006">
      <mc:Choice Requires="x14">
        <oleObject progId="Equation.3" shapeId="33804" r:id="rId25">
          <objectPr defaultSize="0" autoPict="0" r:id="rId26">
            <anchor moveWithCells="1" sizeWithCells="1">
              <from>
                <xdr:col>21</xdr:col>
                <xdr:colOff>57150</xdr:colOff>
                <xdr:row>10</xdr:row>
                <xdr:rowOff>400050</xdr:rowOff>
              </from>
              <to>
                <xdr:col>24</xdr:col>
                <xdr:colOff>127000</xdr:colOff>
                <xdr:row>11</xdr:row>
                <xdr:rowOff>419100</xdr:rowOff>
              </to>
            </anchor>
          </objectPr>
        </oleObject>
      </mc:Choice>
      <mc:Fallback>
        <oleObject progId="Equation.3" shapeId="33804" r:id="rId25"/>
      </mc:Fallback>
    </mc:AlternateContent>
    <mc:AlternateContent xmlns:mc="http://schemas.openxmlformats.org/markup-compatibility/2006">
      <mc:Choice Requires="x14">
        <oleObject progId="Equation.3" shapeId="33805" r:id="rId27">
          <objectPr defaultSize="0" autoPict="0" r:id="rId28">
            <anchor moveWithCells="1" sizeWithCells="1">
              <from>
                <xdr:col>22</xdr:col>
                <xdr:colOff>0</xdr:colOff>
                <xdr:row>38</xdr:row>
                <xdr:rowOff>0</xdr:rowOff>
              </from>
              <to>
                <xdr:col>22</xdr:col>
                <xdr:colOff>127000</xdr:colOff>
                <xdr:row>38</xdr:row>
                <xdr:rowOff>190500</xdr:rowOff>
              </to>
            </anchor>
          </objectPr>
        </oleObject>
      </mc:Choice>
      <mc:Fallback>
        <oleObject progId="Equation.3" shapeId="33805" r:id="rId27"/>
      </mc:Fallback>
    </mc:AlternateContent>
  </oleObjec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AE26"/>
  <sheetViews>
    <sheetView zoomScale="120" zoomScaleNormal="120" workbookViewId="0">
      <selection activeCell="E4" sqref="E4"/>
    </sheetView>
  </sheetViews>
  <sheetFormatPr defaultColWidth="9.1796875" defaultRowHeight="15.5" x14ac:dyDescent="0.35"/>
  <cols>
    <col min="1" max="3" width="9.1796875" style="1"/>
    <col min="4" max="4" width="12.81640625" style="1" customWidth="1"/>
    <col min="5" max="8" width="9.1796875" style="1"/>
    <col min="9" max="9" width="2.1796875" style="1" customWidth="1"/>
    <col min="10" max="10" width="7.1796875" style="1" customWidth="1"/>
    <col min="11" max="11" width="2.453125" style="1" customWidth="1"/>
    <col min="12" max="12" width="8.26953125" style="1" customWidth="1"/>
    <col min="13" max="13" width="3.81640625" style="1" customWidth="1"/>
    <col min="14" max="14" width="6.54296875" style="1" customWidth="1"/>
    <col min="15" max="15" width="7.81640625" style="1" customWidth="1"/>
    <col min="16" max="16" width="7" style="1" customWidth="1"/>
    <col min="17" max="17" width="7.26953125" style="1" customWidth="1"/>
    <col min="18" max="18" width="7.453125" style="1" customWidth="1"/>
    <col min="19" max="19" width="7.54296875" style="1" customWidth="1"/>
    <col min="20" max="20" width="10.26953125" style="1" customWidth="1"/>
    <col min="21" max="21" width="12.7265625" style="1" customWidth="1"/>
    <col min="22" max="23" width="5.54296875" style="1" customWidth="1"/>
    <col min="24" max="25" width="9.1796875" style="1"/>
    <col min="26" max="26" width="9.1796875" style="11"/>
    <col min="27" max="16384" width="9.1796875" style="1"/>
  </cols>
  <sheetData>
    <row r="1" spans="2:31" ht="16" thickBot="1" x14ac:dyDescent="0.4"/>
    <row r="2" spans="2:31" ht="16" thickBot="1" x14ac:dyDescent="0.4">
      <c r="F2" s="52"/>
      <c r="G2"/>
      <c r="H2"/>
      <c r="I2"/>
      <c r="J2"/>
      <c r="K2"/>
      <c r="L2"/>
      <c r="M2"/>
      <c r="N2" s="234"/>
      <c r="O2" s="235" t="s">
        <v>215</v>
      </c>
      <c r="P2" s="236"/>
      <c r="Q2" s="237"/>
      <c r="R2" s="146" t="s">
        <v>261</v>
      </c>
      <c r="S2" s="346"/>
      <c r="T2" s="346"/>
      <c r="U2" s="147"/>
    </row>
    <row r="3" spans="2:31" x14ac:dyDescent="0.35">
      <c r="F3"/>
      <c r="G3"/>
      <c r="H3"/>
      <c r="I3"/>
      <c r="J3"/>
      <c r="K3"/>
      <c r="L3"/>
      <c r="M3"/>
      <c r="N3" s="238" t="s">
        <v>193</v>
      </c>
      <c r="O3" s="238" t="s">
        <v>193</v>
      </c>
      <c r="P3" s="238" t="s">
        <v>193</v>
      </c>
      <c r="Q3" s="238" t="s">
        <v>193</v>
      </c>
    </row>
    <row r="4" spans="2:31" x14ac:dyDescent="0.35">
      <c r="F4"/>
      <c r="G4"/>
      <c r="H4"/>
      <c r="I4"/>
      <c r="J4"/>
      <c r="K4"/>
      <c r="L4"/>
      <c r="M4"/>
      <c r="N4" s="238" t="s">
        <v>194</v>
      </c>
      <c r="O4" s="238" t="s">
        <v>194</v>
      </c>
      <c r="P4" s="238" t="s">
        <v>212</v>
      </c>
      <c r="Q4" s="238" t="s">
        <v>212</v>
      </c>
    </row>
    <row r="5" spans="2:31" x14ac:dyDescent="0.35">
      <c r="F5"/>
      <c r="G5"/>
      <c r="H5"/>
      <c r="I5"/>
      <c r="J5"/>
      <c r="K5"/>
      <c r="L5"/>
      <c r="M5"/>
      <c r="N5" s="238" t="s">
        <v>195</v>
      </c>
      <c r="O5" s="238" t="s">
        <v>210</v>
      </c>
      <c r="P5" s="238" t="s">
        <v>195</v>
      </c>
      <c r="Q5" s="238" t="s">
        <v>210</v>
      </c>
    </row>
    <row r="6" spans="2:31" ht="15.75" customHeight="1" x14ac:dyDescent="0.4">
      <c r="B6" s="342" t="s">
        <v>458</v>
      </c>
      <c r="C6" s="342" t="s">
        <v>459</v>
      </c>
      <c r="D6" s="342" t="s">
        <v>468</v>
      </c>
      <c r="F6" s="241" t="s">
        <v>347</v>
      </c>
      <c r="G6" s="242" t="s">
        <v>348</v>
      </c>
      <c r="H6" s="242" t="s">
        <v>349</v>
      </c>
      <c r="I6" s="243"/>
      <c r="J6" s="243"/>
      <c r="K6" s="244" t="s">
        <v>330</v>
      </c>
      <c r="L6" s="243"/>
      <c r="M6" s="243"/>
      <c r="N6" s="245" t="s">
        <v>350</v>
      </c>
      <c r="O6" s="245" t="s">
        <v>351</v>
      </c>
      <c r="P6" s="245" t="s">
        <v>352</v>
      </c>
      <c r="Q6" s="245" t="s">
        <v>353</v>
      </c>
      <c r="R6" s="242" t="s">
        <v>469</v>
      </c>
      <c r="S6" s="242" t="s">
        <v>470</v>
      </c>
      <c r="T6" s="242" t="s">
        <v>471</v>
      </c>
      <c r="U6" s="242" t="s">
        <v>472</v>
      </c>
      <c r="Y6" s="3" t="s">
        <v>474</v>
      </c>
      <c r="Z6" s="18">
        <f>N15</f>
        <v>100</v>
      </c>
      <c r="AB6" s="13" t="s">
        <v>28</v>
      </c>
      <c r="AC6" s="2"/>
      <c r="AE6" s="11"/>
    </row>
    <row r="7" spans="2:31" x14ac:dyDescent="0.35">
      <c r="B7" s="359" t="s">
        <v>460</v>
      </c>
      <c r="C7" s="359"/>
      <c r="D7" s="342">
        <v>17</v>
      </c>
      <c r="F7" s="42">
        <v>1</v>
      </c>
      <c r="G7" s="14">
        <f>H7-R7</f>
        <v>0.5</v>
      </c>
      <c r="H7" s="14">
        <v>50.5</v>
      </c>
      <c r="I7" s="2" t="s">
        <v>334</v>
      </c>
      <c r="J7" s="14">
        <f>G7</f>
        <v>0.5</v>
      </c>
      <c r="K7" s="14" t="s">
        <v>331</v>
      </c>
      <c r="L7" s="14">
        <f>H7</f>
        <v>50.5</v>
      </c>
      <c r="M7" s="1" t="s">
        <v>334</v>
      </c>
      <c r="N7" s="14">
        <f>D7</f>
        <v>17</v>
      </c>
      <c r="O7" s="284">
        <f>N7/N$15</f>
        <v>0.17</v>
      </c>
      <c r="P7" s="14">
        <f>N7</f>
        <v>17</v>
      </c>
      <c r="Q7" s="284">
        <f>O7</f>
        <v>0.17</v>
      </c>
      <c r="R7" s="14">
        <v>50</v>
      </c>
      <c r="S7" s="14">
        <f>(J7+L7)/2</f>
        <v>25.5</v>
      </c>
      <c r="T7" s="14">
        <f>S7*N7</f>
        <v>433.5</v>
      </c>
      <c r="U7" s="14">
        <f>S7^2*N7</f>
        <v>11054.25</v>
      </c>
      <c r="AC7" s="2"/>
      <c r="AE7" s="11"/>
    </row>
    <row r="8" spans="2:31" ht="17.5" x14ac:dyDescent="0.45">
      <c r="B8" s="342" t="s">
        <v>461</v>
      </c>
      <c r="C8" s="342">
        <v>100</v>
      </c>
      <c r="D8" s="342">
        <v>27</v>
      </c>
      <c r="F8" s="42">
        <v>2</v>
      </c>
      <c r="G8" s="14">
        <f>H7</f>
        <v>50.5</v>
      </c>
      <c r="H8" s="14">
        <f>H7+50</f>
        <v>100.5</v>
      </c>
      <c r="I8" s="2" t="s">
        <v>334</v>
      </c>
      <c r="J8" s="225">
        <f t="shared" ref="J8:J14" si="0">G8</f>
        <v>50.5</v>
      </c>
      <c r="K8" s="225" t="s">
        <v>331</v>
      </c>
      <c r="L8" s="225">
        <f t="shared" ref="L8:L14" si="1">H8</f>
        <v>100.5</v>
      </c>
      <c r="M8" s="1" t="s">
        <v>334</v>
      </c>
      <c r="N8" s="122">
        <f t="shared" ref="N8:N14" si="2">D8</f>
        <v>27</v>
      </c>
      <c r="O8" s="284">
        <f t="shared" ref="O8:O14" si="3">N8/N$15</f>
        <v>0.27</v>
      </c>
      <c r="P8" s="128">
        <f>P7+N8</f>
        <v>44</v>
      </c>
      <c r="Q8" s="284">
        <f>Q7+O8</f>
        <v>0.44000000000000006</v>
      </c>
      <c r="R8" s="14">
        <f t="shared" ref="R8:R13" si="4">H8-G8</f>
        <v>50</v>
      </c>
      <c r="S8" s="14">
        <f t="shared" ref="S8:S14" si="5">(J8+L8)/2</f>
        <v>75.5</v>
      </c>
      <c r="T8" s="14">
        <f t="shared" ref="T8:T14" si="6">S8*N8</f>
        <v>2038.5</v>
      </c>
      <c r="U8" s="14">
        <f t="shared" ref="U8:U14" si="7">S8^2*N8</f>
        <v>153906.75</v>
      </c>
      <c r="W8" s="13" t="s">
        <v>146</v>
      </c>
      <c r="AC8" s="2" t="s">
        <v>397</v>
      </c>
      <c r="AD8" s="12" t="s">
        <v>30</v>
      </c>
      <c r="AE8" s="347">
        <f>AE10-AE9</f>
        <v>400</v>
      </c>
    </row>
    <row r="9" spans="2:31" ht="16.5" x14ac:dyDescent="0.4">
      <c r="B9" s="342" t="s">
        <v>462</v>
      </c>
      <c r="C9" s="342">
        <v>150</v>
      </c>
      <c r="D9" s="342">
        <v>16</v>
      </c>
      <c r="F9" s="42">
        <v>3</v>
      </c>
      <c r="G9" s="14">
        <f t="shared" ref="G9:G14" si="8">H8</f>
        <v>100.5</v>
      </c>
      <c r="H9" s="14">
        <f t="shared" ref="H9:H13" si="9">H8+50</f>
        <v>150.5</v>
      </c>
      <c r="I9" s="2" t="s">
        <v>334</v>
      </c>
      <c r="J9" s="225">
        <f t="shared" si="0"/>
        <v>100.5</v>
      </c>
      <c r="K9" s="225" t="s">
        <v>331</v>
      </c>
      <c r="L9" s="225">
        <f t="shared" si="1"/>
        <v>150.5</v>
      </c>
      <c r="M9" s="1" t="s">
        <v>334</v>
      </c>
      <c r="N9" s="14">
        <f t="shared" si="2"/>
        <v>16</v>
      </c>
      <c r="O9" s="284">
        <f t="shared" si="3"/>
        <v>0.16</v>
      </c>
      <c r="P9" s="121">
        <f t="shared" ref="P9:Q14" si="10">P8+N9</f>
        <v>60</v>
      </c>
      <c r="Q9" s="284">
        <f t="shared" si="10"/>
        <v>0.60000000000000009</v>
      </c>
      <c r="R9" s="14">
        <f t="shared" si="4"/>
        <v>50</v>
      </c>
      <c r="S9" s="14">
        <f t="shared" si="5"/>
        <v>125.5</v>
      </c>
      <c r="T9" s="14">
        <f t="shared" si="6"/>
        <v>2008</v>
      </c>
      <c r="U9" s="14">
        <f t="shared" si="7"/>
        <v>252004</v>
      </c>
      <c r="AD9" s="41" t="s">
        <v>398</v>
      </c>
      <c r="AE9" s="11">
        <f>J7</f>
        <v>0.5</v>
      </c>
    </row>
    <row r="10" spans="2:31" ht="16.5" x14ac:dyDescent="0.4">
      <c r="B10" s="342" t="s">
        <v>463</v>
      </c>
      <c r="C10" s="342">
        <v>200</v>
      </c>
      <c r="D10" s="342">
        <v>14</v>
      </c>
      <c r="F10" s="42">
        <v>4</v>
      </c>
      <c r="G10" s="14">
        <f t="shared" si="8"/>
        <v>150.5</v>
      </c>
      <c r="H10" s="14">
        <f t="shared" si="9"/>
        <v>200.5</v>
      </c>
      <c r="I10" s="2" t="s">
        <v>334</v>
      </c>
      <c r="J10" s="225">
        <f t="shared" si="0"/>
        <v>150.5</v>
      </c>
      <c r="K10" s="225" t="s">
        <v>331</v>
      </c>
      <c r="L10" s="225">
        <f t="shared" si="1"/>
        <v>200.5</v>
      </c>
      <c r="M10" s="1" t="s">
        <v>334</v>
      </c>
      <c r="N10" s="14">
        <f t="shared" si="2"/>
        <v>14</v>
      </c>
      <c r="O10" s="284">
        <f t="shared" si="3"/>
        <v>0.14000000000000001</v>
      </c>
      <c r="P10" s="14">
        <f t="shared" si="10"/>
        <v>74</v>
      </c>
      <c r="Q10" s="284">
        <f t="shared" si="10"/>
        <v>0.7400000000000001</v>
      </c>
      <c r="R10" s="14">
        <f t="shared" si="4"/>
        <v>50</v>
      </c>
      <c r="S10" s="14">
        <f t="shared" si="5"/>
        <v>175.5</v>
      </c>
      <c r="T10" s="14">
        <f t="shared" si="6"/>
        <v>2457</v>
      </c>
      <c r="U10" s="14">
        <f t="shared" si="7"/>
        <v>431203.5</v>
      </c>
      <c r="X10" s="2" t="s">
        <v>381</v>
      </c>
      <c r="Y10" s="12" t="s">
        <v>382</v>
      </c>
      <c r="Z10" s="18">
        <f>T15/Z6</f>
        <v>141.5</v>
      </c>
      <c r="AD10" s="41" t="s">
        <v>400</v>
      </c>
      <c r="AE10" s="214">
        <f>L14</f>
        <v>400.5</v>
      </c>
    </row>
    <row r="11" spans="2:31" x14ac:dyDescent="0.35">
      <c r="B11" s="342" t="s">
        <v>464</v>
      </c>
      <c r="C11" s="342">
        <v>250</v>
      </c>
      <c r="D11" s="342">
        <v>8</v>
      </c>
      <c r="F11" s="42">
        <v>5</v>
      </c>
      <c r="G11" s="14">
        <f t="shared" si="8"/>
        <v>200.5</v>
      </c>
      <c r="H11" s="14">
        <f t="shared" si="9"/>
        <v>250.5</v>
      </c>
      <c r="I11" s="2" t="s">
        <v>334</v>
      </c>
      <c r="J11" s="225">
        <f t="shared" si="0"/>
        <v>200.5</v>
      </c>
      <c r="K11" s="225" t="s">
        <v>331</v>
      </c>
      <c r="L11" s="225">
        <f t="shared" si="1"/>
        <v>250.5</v>
      </c>
      <c r="M11" s="1" t="s">
        <v>334</v>
      </c>
      <c r="N11" s="14">
        <f t="shared" si="2"/>
        <v>8</v>
      </c>
      <c r="O11" s="284">
        <f t="shared" si="3"/>
        <v>0.08</v>
      </c>
      <c r="P11" s="128">
        <f t="shared" si="10"/>
        <v>82</v>
      </c>
      <c r="Q11" s="284">
        <f t="shared" si="10"/>
        <v>0.82000000000000006</v>
      </c>
      <c r="R11" s="14">
        <f t="shared" si="4"/>
        <v>50</v>
      </c>
      <c r="S11" s="14">
        <f t="shared" si="5"/>
        <v>225.5</v>
      </c>
      <c r="T11" s="14">
        <f t="shared" si="6"/>
        <v>1804</v>
      </c>
      <c r="U11" s="14">
        <f t="shared" si="7"/>
        <v>406802</v>
      </c>
      <c r="X11" s="2"/>
      <c r="AE11" s="11"/>
    </row>
    <row r="12" spans="2:31" ht="17.5" x14ac:dyDescent="0.45">
      <c r="B12" s="342" t="s">
        <v>465</v>
      </c>
      <c r="C12" s="342">
        <v>300</v>
      </c>
      <c r="D12" s="342">
        <v>11</v>
      </c>
      <c r="F12" s="42">
        <v>6</v>
      </c>
      <c r="G12" s="14">
        <f t="shared" si="8"/>
        <v>250.5</v>
      </c>
      <c r="H12" s="14">
        <f t="shared" si="9"/>
        <v>300.5</v>
      </c>
      <c r="I12" s="2" t="s">
        <v>334</v>
      </c>
      <c r="J12" s="225">
        <f t="shared" si="0"/>
        <v>250.5</v>
      </c>
      <c r="K12" s="225" t="s">
        <v>331</v>
      </c>
      <c r="L12" s="225">
        <f t="shared" si="1"/>
        <v>300.5</v>
      </c>
      <c r="M12" s="1" t="s">
        <v>334</v>
      </c>
      <c r="N12" s="14">
        <f t="shared" si="2"/>
        <v>11</v>
      </c>
      <c r="O12" s="284">
        <f t="shared" si="3"/>
        <v>0.11</v>
      </c>
      <c r="P12" s="14">
        <f t="shared" si="10"/>
        <v>93</v>
      </c>
      <c r="Q12" s="284">
        <f t="shared" si="10"/>
        <v>0.93</v>
      </c>
      <c r="R12" s="14">
        <f t="shared" si="4"/>
        <v>50</v>
      </c>
      <c r="S12" s="14">
        <f t="shared" si="5"/>
        <v>275.5</v>
      </c>
      <c r="T12" s="14">
        <f t="shared" si="6"/>
        <v>3030.5</v>
      </c>
      <c r="U12" s="14">
        <f t="shared" si="7"/>
        <v>834902.75</v>
      </c>
      <c r="X12" s="2" t="s">
        <v>383</v>
      </c>
      <c r="Y12" s="12" t="s">
        <v>13</v>
      </c>
      <c r="Z12" s="18">
        <f>J9+(Z13-P8)/N9*R9</f>
        <v>119.25</v>
      </c>
      <c r="AC12" s="2" t="s">
        <v>402</v>
      </c>
      <c r="AD12" s="12" t="s">
        <v>51</v>
      </c>
      <c r="AE12" s="347">
        <f>AE20-AE16</f>
        <v>141.43518518518519</v>
      </c>
    </row>
    <row r="13" spans="2:31" x14ac:dyDescent="0.35">
      <c r="B13" s="359" t="s">
        <v>466</v>
      </c>
      <c r="C13" s="359"/>
      <c r="D13" s="342">
        <v>5</v>
      </c>
      <c r="F13" s="42">
        <v>7</v>
      </c>
      <c r="G13" s="14">
        <f t="shared" si="8"/>
        <v>300.5</v>
      </c>
      <c r="H13" s="14">
        <f t="shared" si="9"/>
        <v>350.5</v>
      </c>
      <c r="I13" s="2" t="s">
        <v>334</v>
      </c>
      <c r="J13" s="225">
        <f t="shared" si="0"/>
        <v>300.5</v>
      </c>
      <c r="K13" s="225" t="s">
        <v>331</v>
      </c>
      <c r="L13" s="225">
        <f t="shared" si="1"/>
        <v>350.5</v>
      </c>
      <c r="M13" s="1" t="s">
        <v>334</v>
      </c>
      <c r="N13" s="14">
        <f t="shared" si="2"/>
        <v>5</v>
      </c>
      <c r="O13" s="284">
        <f t="shared" si="3"/>
        <v>0.05</v>
      </c>
      <c r="P13" s="14">
        <f t="shared" si="10"/>
        <v>98</v>
      </c>
      <c r="Q13" s="284">
        <f t="shared" si="10"/>
        <v>0.98000000000000009</v>
      </c>
      <c r="R13" s="14">
        <f t="shared" si="4"/>
        <v>50</v>
      </c>
      <c r="S13" s="14">
        <f t="shared" si="5"/>
        <v>325.5</v>
      </c>
      <c r="T13" s="14">
        <f t="shared" si="6"/>
        <v>1627.5</v>
      </c>
      <c r="U13" s="14">
        <f t="shared" si="7"/>
        <v>529751.25</v>
      </c>
      <c r="X13" s="2"/>
      <c r="Y13" s="41" t="s">
        <v>384</v>
      </c>
      <c r="Z13" s="11">
        <f>Z6/2</f>
        <v>50</v>
      </c>
      <c r="AE13" s="11"/>
    </row>
    <row r="14" spans="2:31" x14ac:dyDescent="0.35">
      <c r="B14" s="359" t="s">
        <v>467</v>
      </c>
      <c r="C14" s="359"/>
      <c r="D14" s="342">
        <v>2</v>
      </c>
      <c r="F14" s="299">
        <v>8</v>
      </c>
      <c r="G14" s="102">
        <f t="shared" si="8"/>
        <v>350.5</v>
      </c>
      <c r="H14" s="102">
        <f>G14+R14</f>
        <v>400.5</v>
      </c>
      <c r="I14" s="343" t="s">
        <v>334</v>
      </c>
      <c r="J14" s="344">
        <f t="shared" si="0"/>
        <v>350.5</v>
      </c>
      <c r="K14" s="344" t="s">
        <v>331</v>
      </c>
      <c r="L14" s="344">
        <f t="shared" si="1"/>
        <v>400.5</v>
      </c>
      <c r="M14" s="345" t="s">
        <v>334</v>
      </c>
      <c r="N14" s="102">
        <f t="shared" si="2"/>
        <v>2</v>
      </c>
      <c r="O14" s="309">
        <f t="shared" si="3"/>
        <v>0.02</v>
      </c>
      <c r="P14" s="102">
        <f t="shared" si="10"/>
        <v>100</v>
      </c>
      <c r="Q14" s="309">
        <f t="shared" si="10"/>
        <v>1</v>
      </c>
      <c r="R14" s="102">
        <v>50</v>
      </c>
      <c r="S14" s="102">
        <f t="shared" si="5"/>
        <v>375.5</v>
      </c>
      <c r="T14" s="102">
        <f t="shared" si="6"/>
        <v>751</v>
      </c>
      <c r="U14" s="102">
        <f t="shared" si="7"/>
        <v>282000.5</v>
      </c>
      <c r="Y14" s="41" t="s">
        <v>376</v>
      </c>
      <c r="Z14" s="11" t="s">
        <v>473</v>
      </c>
      <c r="AD14" s="41" t="s">
        <v>403</v>
      </c>
      <c r="AE14" s="11">
        <f>Z6/4</f>
        <v>25</v>
      </c>
    </row>
    <row r="15" spans="2:31" ht="18.5" x14ac:dyDescent="0.35">
      <c r="J15" s="14"/>
      <c r="K15" s="14"/>
      <c r="L15" s="14"/>
      <c r="N15" s="14">
        <f>SUM(N7:N14)</f>
        <v>100</v>
      </c>
      <c r="O15" s="284">
        <f>SUM(O7:O14)</f>
        <v>1</v>
      </c>
      <c r="P15" s="14" t="s">
        <v>281</v>
      </c>
      <c r="Q15" s="14" t="s">
        <v>281</v>
      </c>
      <c r="R15" s="14" t="s">
        <v>281</v>
      </c>
      <c r="S15" s="14" t="s">
        <v>281</v>
      </c>
      <c r="T15" s="118">
        <f t="shared" ref="T15:U15" si="11">SUM(T7:T14)</f>
        <v>14150</v>
      </c>
      <c r="U15" s="118">
        <f t="shared" si="11"/>
        <v>2901625</v>
      </c>
      <c r="AD15" s="41" t="s">
        <v>404</v>
      </c>
      <c r="AE15" s="11" t="s">
        <v>475</v>
      </c>
    </row>
    <row r="16" spans="2:31" ht="16.5" x14ac:dyDescent="0.4">
      <c r="N16" s="14"/>
      <c r="O16" s="14"/>
      <c r="P16" s="14"/>
      <c r="Q16" s="14"/>
      <c r="W16" s="10"/>
      <c r="X16" s="2" t="s">
        <v>389</v>
      </c>
      <c r="Y16" s="12" t="s">
        <v>16</v>
      </c>
      <c r="Z16" s="18">
        <f>J8+Z18/(Z18+Z19)*R8</f>
        <v>74.30952380952381</v>
      </c>
      <c r="AD16" s="41" t="s">
        <v>407</v>
      </c>
      <c r="AE16" s="11">
        <f>J8+(AE14-P7)/N8*R8</f>
        <v>65.31481481481481</v>
      </c>
    </row>
    <row r="17" spans="14:31" x14ac:dyDescent="0.35">
      <c r="N17" s="14"/>
      <c r="O17" s="14"/>
      <c r="P17" s="14"/>
      <c r="Q17" s="14"/>
      <c r="X17" s="2"/>
      <c r="Y17" s="41" t="s">
        <v>373</v>
      </c>
      <c r="Z17" s="11" t="s">
        <v>475</v>
      </c>
      <c r="AE17" s="11"/>
    </row>
    <row r="18" spans="14:31" ht="16.5" x14ac:dyDescent="0.4">
      <c r="V18" s="10"/>
      <c r="Y18" s="41" t="s">
        <v>393</v>
      </c>
      <c r="Z18" s="11">
        <f>N8-N7</f>
        <v>10</v>
      </c>
      <c r="AD18" s="41" t="s">
        <v>409</v>
      </c>
      <c r="AE18" s="11">
        <f>3*AE14</f>
        <v>75</v>
      </c>
    </row>
    <row r="19" spans="14:31" ht="19" x14ac:dyDescent="0.4">
      <c r="Y19" s="41" t="s">
        <v>395</v>
      </c>
      <c r="Z19" s="11">
        <f>N8-N9</f>
        <v>11</v>
      </c>
      <c r="AD19" s="41" t="s">
        <v>410</v>
      </c>
      <c r="AE19" s="11" t="s">
        <v>476</v>
      </c>
    </row>
    <row r="20" spans="14:31" ht="16.5" x14ac:dyDescent="0.4">
      <c r="AD20" s="41" t="s">
        <v>413</v>
      </c>
      <c r="AE20" s="11">
        <f>J11+(AE18-P10)/N11*R11</f>
        <v>206.75</v>
      </c>
    </row>
    <row r="21" spans="14:31" x14ac:dyDescent="0.35">
      <c r="AE21" s="11"/>
    </row>
    <row r="22" spans="14:31" ht="18.5" x14ac:dyDescent="0.35">
      <c r="AC22" s="2" t="s">
        <v>415</v>
      </c>
      <c r="AD22" s="2" t="s">
        <v>416</v>
      </c>
      <c r="AE22" s="18">
        <f>(U15-Z6*Z10^2)/(Z6-1)</f>
        <v>9084.8484848484841</v>
      </c>
    </row>
    <row r="23" spans="14:31" x14ac:dyDescent="0.35">
      <c r="AC23" s="2" t="s">
        <v>417</v>
      </c>
      <c r="AD23" s="2" t="s">
        <v>63</v>
      </c>
      <c r="AE23" s="348">
        <f>SQRT(AE22)</f>
        <v>95.314471539470247</v>
      </c>
    </row>
    <row r="24" spans="14:31" x14ac:dyDescent="0.35">
      <c r="AA24" s="10"/>
      <c r="AC24" s="2" t="s">
        <v>419</v>
      </c>
      <c r="AD24" s="2" t="s">
        <v>68</v>
      </c>
      <c r="AE24" s="18">
        <f>AE23/Z10</f>
        <v>0.67360050557929507</v>
      </c>
    </row>
    <row r="25" spans="14:31" x14ac:dyDescent="0.35">
      <c r="AD25" s="2" t="s">
        <v>70</v>
      </c>
      <c r="AE25" s="130">
        <f>AE24</f>
        <v>0.67360050557929507</v>
      </c>
    </row>
    <row r="26" spans="14:31" x14ac:dyDescent="0.35">
      <c r="AE26" s="11"/>
    </row>
  </sheetData>
  <mergeCells count="3">
    <mergeCell ref="B7:C7"/>
    <mergeCell ref="B13:C13"/>
    <mergeCell ref="B14:C1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4819" r:id="rId4">
          <objectPr defaultSize="0" autoPict="0" r:id="rId5">
            <anchor moveWithCells="1" sizeWithCells="1">
              <from>
                <xdr:col>24</xdr:col>
                <xdr:colOff>304800</xdr:colOff>
                <xdr:row>9</xdr:row>
                <xdr:rowOff>0</xdr:rowOff>
              </from>
              <to>
                <xdr:col>24</xdr:col>
                <xdr:colOff>431800</xdr:colOff>
                <xdr:row>9</xdr:row>
                <xdr:rowOff>190500</xdr:rowOff>
              </to>
            </anchor>
          </objectPr>
        </oleObject>
      </mc:Choice>
      <mc:Fallback>
        <oleObject progId="Equation.3" shapeId="34819" r:id="rId4"/>
      </mc:Fallback>
    </mc:AlternateContent>
  </oleObjec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N38"/>
  <sheetViews>
    <sheetView tabSelected="1" zoomScale="90" zoomScaleNormal="90" workbookViewId="0">
      <selection activeCell="AK8" sqref="AK8"/>
    </sheetView>
  </sheetViews>
  <sheetFormatPr defaultColWidth="9.1796875" defaultRowHeight="15.5" x14ac:dyDescent="0.35"/>
  <cols>
    <col min="1" max="4" width="9.1796875" style="1"/>
    <col min="5" max="5" width="30.7265625" style="1" customWidth="1"/>
    <col min="6" max="6" width="12.54296875" style="1" customWidth="1"/>
    <col min="7" max="7" width="12.81640625" style="1" customWidth="1"/>
    <col min="8" max="8" width="13.54296875" style="1" customWidth="1"/>
    <col min="9" max="9" width="12.1796875" style="1" customWidth="1"/>
    <col min="10" max="10" width="3.7265625" style="1" customWidth="1"/>
    <col min="11" max="13" width="9.1796875" style="131"/>
    <col min="14" max="14" width="28.54296875" style="11" customWidth="1"/>
    <col min="15" max="16384" width="9.1796875" style="1"/>
  </cols>
  <sheetData>
    <row r="1" spans="2:14" ht="16" thickBot="1" x14ac:dyDescent="0.4"/>
    <row r="2" spans="2:14" ht="16" thickBot="1" x14ac:dyDescent="0.4">
      <c r="E2" s="131"/>
      <c r="F2" s="149"/>
      <c r="G2" s="150" t="s">
        <v>215</v>
      </c>
      <c r="H2" s="151"/>
      <c r="I2" s="152"/>
      <c r="L2" s="148" t="s">
        <v>266</v>
      </c>
      <c r="M2" s="157" t="s">
        <v>5</v>
      </c>
      <c r="N2" s="11">
        <f>F12</f>
        <v>100</v>
      </c>
    </row>
    <row r="3" spans="2:14" x14ac:dyDescent="0.35">
      <c r="B3" s="3" t="s">
        <v>0</v>
      </c>
      <c r="C3" s="4" t="s">
        <v>477</v>
      </c>
      <c r="E3" s="131"/>
      <c r="F3" s="155" t="s">
        <v>193</v>
      </c>
      <c r="G3" s="156" t="s">
        <v>193</v>
      </c>
      <c r="H3" s="155" t="s">
        <v>193</v>
      </c>
      <c r="I3" s="155" t="s">
        <v>193</v>
      </c>
    </row>
    <row r="4" spans="2:14" x14ac:dyDescent="0.35">
      <c r="B4" s="4" t="s">
        <v>478</v>
      </c>
      <c r="C4" s="4"/>
      <c r="E4" s="131"/>
      <c r="F4" s="155" t="s">
        <v>194</v>
      </c>
      <c r="G4" s="156" t="s">
        <v>194</v>
      </c>
      <c r="H4" s="155" t="s">
        <v>212</v>
      </c>
      <c r="I4" s="155" t="s">
        <v>212</v>
      </c>
      <c r="K4" s="140" t="s">
        <v>146</v>
      </c>
    </row>
    <row r="5" spans="2:14" ht="17.5" x14ac:dyDescent="0.35">
      <c r="B5" s="351" t="s">
        <v>479</v>
      </c>
      <c r="C5" s="4"/>
      <c r="E5" s="131"/>
      <c r="F5" s="155" t="s">
        <v>195</v>
      </c>
      <c r="G5" s="156" t="s">
        <v>210</v>
      </c>
      <c r="H5" s="160" t="s">
        <v>195</v>
      </c>
      <c r="I5" s="160" t="s">
        <v>210</v>
      </c>
    </row>
    <row r="6" spans="2:14" ht="15" customHeight="1" x14ac:dyDescent="0.4">
      <c r="E6" s="322" t="s">
        <v>268</v>
      </c>
      <c r="F6" s="353" t="s">
        <v>269</v>
      </c>
      <c r="G6" s="352" t="s">
        <v>270</v>
      </c>
      <c r="H6" s="163" t="s">
        <v>271</v>
      </c>
      <c r="I6" s="163" t="s">
        <v>272</v>
      </c>
      <c r="L6" s="148" t="s">
        <v>122</v>
      </c>
      <c r="M6" s="173" t="s">
        <v>275</v>
      </c>
      <c r="N6" s="123" t="s">
        <v>490</v>
      </c>
    </row>
    <row r="7" spans="2:14" x14ac:dyDescent="0.35">
      <c r="E7" s="138" t="s">
        <v>484</v>
      </c>
      <c r="F7" s="138">
        <v>14</v>
      </c>
      <c r="G7" s="350">
        <f>F7/F$12</f>
        <v>0.14000000000000001</v>
      </c>
      <c r="H7" s="101">
        <f>F7</f>
        <v>14</v>
      </c>
      <c r="I7" s="350">
        <f>G7</f>
        <v>0.14000000000000001</v>
      </c>
      <c r="L7" s="148"/>
    </row>
    <row r="8" spans="2:14" x14ac:dyDescent="0.35">
      <c r="E8" s="133" t="s">
        <v>483</v>
      </c>
      <c r="F8" s="133">
        <v>5</v>
      </c>
      <c r="G8" s="284">
        <f t="shared" ref="G8:G11" si="0">F8/F$12</f>
        <v>0.05</v>
      </c>
      <c r="H8" s="14">
        <f>H7+F8</f>
        <v>19</v>
      </c>
      <c r="I8" s="284">
        <f>I7+G8</f>
        <v>0.19</v>
      </c>
      <c r="L8" s="148" t="s">
        <v>15</v>
      </c>
      <c r="M8" s="157" t="s">
        <v>16</v>
      </c>
      <c r="N8" s="11" t="str">
        <f>E11</f>
        <v>Diariamente almoço e jantar</v>
      </c>
    </row>
    <row r="9" spans="2:14" ht="15" customHeight="1" x14ac:dyDescent="0.35">
      <c r="E9" s="133" t="s">
        <v>482</v>
      </c>
      <c r="F9" s="133">
        <v>17</v>
      </c>
      <c r="G9" s="284">
        <f t="shared" si="0"/>
        <v>0.17</v>
      </c>
      <c r="H9" s="128">
        <f t="shared" ref="H9:I11" si="1">H8+F9</f>
        <v>36</v>
      </c>
      <c r="I9" s="284">
        <f t="shared" si="1"/>
        <v>0.36</v>
      </c>
      <c r="L9" s="148"/>
      <c r="M9" s="157"/>
    </row>
    <row r="10" spans="2:14" ht="15" customHeight="1" x14ac:dyDescent="0.35">
      <c r="E10" s="133" t="s">
        <v>481</v>
      </c>
      <c r="F10" s="133">
        <v>18</v>
      </c>
      <c r="G10" s="284">
        <f t="shared" si="0"/>
        <v>0.18</v>
      </c>
      <c r="H10" s="121">
        <f t="shared" si="1"/>
        <v>54</v>
      </c>
      <c r="I10" s="284">
        <f t="shared" si="1"/>
        <v>0.54</v>
      </c>
      <c r="L10" s="148" t="s">
        <v>12</v>
      </c>
      <c r="M10" s="157" t="s">
        <v>13</v>
      </c>
      <c r="N10" s="11" t="str">
        <f>E10</f>
        <v>Diariamente jantar</v>
      </c>
    </row>
    <row r="11" spans="2:14" ht="15" customHeight="1" x14ac:dyDescent="0.35">
      <c r="E11" s="136" t="s">
        <v>480</v>
      </c>
      <c r="F11" s="354">
        <v>46</v>
      </c>
      <c r="G11" s="309">
        <f t="shared" si="0"/>
        <v>0.46</v>
      </c>
      <c r="H11" s="355">
        <f t="shared" si="1"/>
        <v>100</v>
      </c>
      <c r="I11" s="309">
        <f t="shared" si="1"/>
        <v>1</v>
      </c>
      <c r="M11" s="187" t="s">
        <v>279</v>
      </c>
      <c r="N11" s="123">
        <f>N2/2</f>
        <v>50</v>
      </c>
    </row>
    <row r="12" spans="2:14" x14ac:dyDescent="0.35">
      <c r="F12" s="14">
        <f>SUM(F7:F11)</f>
        <v>100</v>
      </c>
      <c r="G12" s="284">
        <f>SUM(G7:G11)</f>
        <v>1</v>
      </c>
      <c r="H12" s="14" t="s">
        <v>220</v>
      </c>
      <c r="I12" s="14" t="s">
        <v>220</v>
      </c>
    </row>
    <row r="13" spans="2:14" x14ac:dyDescent="0.35">
      <c r="K13" s="140" t="s">
        <v>28</v>
      </c>
    </row>
    <row r="15" spans="2:14" ht="17" x14ac:dyDescent="0.45">
      <c r="L15" s="148" t="s">
        <v>29</v>
      </c>
      <c r="M15" s="157" t="s">
        <v>292</v>
      </c>
      <c r="N15" s="123" t="s">
        <v>490</v>
      </c>
    </row>
    <row r="16" spans="2:14" ht="16" x14ac:dyDescent="0.4">
      <c r="L16" s="148"/>
      <c r="M16" s="187" t="s">
        <v>294</v>
      </c>
      <c r="N16" s="11" t="str">
        <f>E11</f>
        <v>Diariamente almoço e jantar</v>
      </c>
    </row>
    <row r="17" spans="11:14" ht="16" x14ac:dyDescent="0.4">
      <c r="L17" s="148"/>
      <c r="M17" s="187" t="s">
        <v>295</v>
      </c>
      <c r="N17" s="11" t="str">
        <f>E7</f>
        <v>Nunca</v>
      </c>
    </row>
    <row r="18" spans="11:14" x14ac:dyDescent="0.35">
      <c r="L18" s="148"/>
    </row>
    <row r="19" spans="11:14" ht="17" x14ac:dyDescent="0.45">
      <c r="L19" s="148" t="s">
        <v>50</v>
      </c>
      <c r="M19" s="157" t="s">
        <v>296</v>
      </c>
      <c r="N19" s="123" t="s">
        <v>490</v>
      </c>
    </row>
    <row r="20" spans="11:14" ht="16" x14ac:dyDescent="0.4">
      <c r="L20" s="148"/>
      <c r="M20" s="187" t="s">
        <v>298</v>
      </c>
      <c r="N20" s="11" t="str">
        <f>E9</f>
        <v>Só fins de semana e festas</v>
      </c>
    </row>
    <row r="21" spans="11:14" x14ac:dyDescent="0.35">
      <c r="M21" s="187" t="s">
        <v>300</v>
      </c>
      <c r="N21" s="123">
        <f>N2/4</f>
        <v>25</v>
      </c>
    </row>
    <row r="22" spans="11:14" ht="16" x14ac:dyDescent="0.4">
      <c r="L22" s="148"/>
      <c r="M22" s="187" t="s">
        <v>301</v>
      </c>
      <c r="N22" s="11" t="str">
        <f>E11</f>
        <v>Diariamente almoço e jantar</v>
      </c>
    </row>
    <row r="23" spans="11:14" x14ac:dyDescent="0.35">
      <c r="M23" s="187" t="s">
        <v>303</v>
      </c>
      <c r="N23" s="123">
        <f>3*N21</f>
        <v>75</v>
      </c>
    </row>
    <row r="25" spans="11:14" ht="16.5" x14ac:dyDescent="0.35">
      <c r="L25" s="148" t="s">
        <v>60</v>
      </c>
      <c r="M25" s="157" t="s">
        <v>304</v>
      </c>
      <c r="N25" s="123" t="s">
        <v>490</v>
      </c>
    </row>
    <row r="26" spans="11:14" x14ac:dyDescent="0.35">
      <c r="L26" s="148"/>
      <c r="M26" s="157"/>
    </row>
    <row r="27" spans="11:14" x14ac:dyDescent="0.35">
      <c r="L27" s="148" t="s">
        <v>59</v>
      </c>
      <c r="M27" s="157" t="s">
        <v>63</v>
      </c>
      <c r="N27" s="123" t="s">
        <v>491</v>
      </c>
    </row>
    <row r="28" spans="11:14" x14ac:dyDescent="0.35">
      <c r="L28" s="148"/>
      <c r="M28" s="157"/>
    </row>
    <row r="29" spans="11:14" x14ac:dyDescent="0.35">
      <c r="L29" s="157" t="s">
        <v>67</v>
      </c>
      <c r="M29" s="157" t="s">
        <v>68</v>
      </c>
      <c r="N29" s="123" t="s">
        <v>491</v>
      </c>
    </row>
    <row r="30" spans="11:14" x14ac:dyDescent="0.35">
      <c r="M30" s="157"/>
    </row>
    <row r="32" spans="11:14" x14ac:dyDescent="0.35">
      <c r="K32" s="140"/>
    </row>
    <row r="33" spans="13:13" x14ac:dyDescent="0.35">
      <c r="M33" s="148"/>
    </row>
    <row r="34" spans="13:13" x14ac:dyDescent="0.35">
      <c r="M34" s="148"/>
    </row>
    <row r="35" spans="13:13" x14ac:dyDescent="0.35">
      <c r="M35" s="157"/>
    </row>
    <row r="36" spans="13:13" x14ac:dyDescent="0.35">
      <c r="M36" s="148"/>
    </row>
    <row r="37" spans="13:13" x14ac:dyDescent="0.35">
      <c r="M37" s="148"/>
    </row>
    <row r="38" spans="13:13" x14ac:dyDescent="0.35">
      <c r="M38" s="142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43009" r:id="rId4">
          <objectPr defaultSize="0" autoPict="0" r:id="rId5">
            <anchor moveWithCells="1" sizeWithCells="1">
              <from>
                <xdr:col>12</xdr:col>
                <xdr:colOff>361950</xdr:colOff>
                <xdr:row>4</xdr:row>
                <xdr:rowOff>171450</xdr:rowOff>
              </from>
              <to>
                <xdr:col>12</xdr:col>
                <xdr:colOff>488950</xdr:colOff>
                <xdr:row>6</xdr:row>
                <xdr:rowOff>0</xdr:rowOff>
              </to>
            </anchor>
          </objectPr>
        </oleObject>
      </mc:Choice>
      <mc:Fallback>
        <oleObject progId="Equation.3" shapeId="43009" r:id="rId4"/>
      </mc:Fallback>
    </mc:AlternateContent>
  </oleObjec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N35"/>
  <sheetViews>
    <sheetView zoomScale="130" zoomScaleNormal="130" workbookViewId="0">
      <selection activeCell="AJ9" sqref="AJ9"/>
    </sheetView>
  </sheetViews>
  <sheetFormatPr defaultColWidth="9.1796875" defaultRowHeight="15.5" x14ac:dyDescent="0.35"/>
  <cols>
    <col min="1" max="4" width="9.1796875" style="1"/>
    <col min="5" max="5" width="20.26953125" style="1" customWidth="1"/>
    <col min="6" max="6" width="12.54296875" style="1" customWidth="1"/>
    <col min="7" max="7" width="12.81640625" style="1" customWidth="1"/>
    <col min="8" max="8" width="13.54296875" style="1" customWidth="1"/>
    <col min="9" max="9" width="12.1796875" style="1" customWidth="1"/>
    <col min="10" max="10" width="3.7265625" style="1" customWidth="1"/>
    <col min="11" max="13" width="9.1796875" style="131"/>
    <col min="14" max="14" width="28.54296875" style="11" customWidth="1"/>
    <col min="15" max="16384" width="9.1796875" style="1"/>
  </cols>
  <sheetData>
    <row r="1" spans="2:14" ht="16" thickBot="1" x14ac:dyDescent="0.4"/>
    <row r="2" spans="2:14" ht="16" thickBot="1" x14ac:dyDescent="0.4">
      <c r="E2" s="131"/>
      <c r="F2" s="149"/>
      <c r="G2" s="150" t="s">
        <v>215</v>
      </c>
      <c r="H2" s="151"/>
      <c r="I2" s="152"/>
      <c r="L2" s="148" t="s">
        <v>266</v>
      </c>
      <c r="M2" s="157" t="s">
        <v>5</v>
      </c>
      <c r="N2" s="11">
        <f>F10</f>
        <v>100</v>
      </c>
    </row>
    <row r="3" spans="2:14" x14ac:dyDescent="0.35">
      <c r="B3" s="3" t="s">
        <v>0</v>
      </c>
      <c r="C3" s="4" t="s">
        <v>492</v>
      </c>
      <c r="E3" s="131"/>
      <c r="F3" s="155" t="s">
        <v>193</v>
      </c>
      <c r="G3" s="156" t="s">
        <v>193</v>
      </c>
      <c r="H3" s="155" t="s">
        <v>193</v>
      </c>
      <c r="I3" s="155" t="s">
        <v>193</v>
      </c>
    </row>
    <row r="4" spans="2:14" x14ac:dyDescent="0.35">
      <c r="B4" s="4" t="s">
        <v>493</v>
      </c>
      <c r="C4" s="4"/>
      <c r="E4" s="131"/>
      <c r="F4" s="155" t="s">
        <v>194</v>
      </c>
      <c r="G4" s="156" t="s">
        <v>194</v>
      </c>
      <c r="H4" s="155" t="s">
        <v>212</v>
      </c>
      <c r="I4" s="155" t="s">
        <v>212</v>
      </c>
      <c r="K4" s="140" t="s">
        <v>146</v>
      </c>
    </row>
    <row r="5" spans="2:14" ht="17.5" x14ac:dyDescent="0.35">
      <c r="B5" s="351" t="s">
        <v>494</v>
      </c>
      <c r="C5" s="4"/>
      <c r="E5" s="131"/>
      <c r="F5" s="155" t="s">
        <v>195</v>
      </c>
      <c r="G5" s="156" t="s">
        <v>210</v>
      </c>
      <c r="H5" s="160" t="s">
        <v>195</v>
      </c>
      <c r="I5" s="160" t="s">
        <v>210</v>
      </c>
    </row>
    <row r="6" spans="2:14" ht="15" customHeight="1" x14ac:dyDescent="0.4">
      <c r="E6" s="322" t="s">
        <v>268</v>
      </c>
      <c r="F6" s="353" t="s">
        <v>269</v>
      </c>
      <c r="G6" s="352" t="s">
        <v>270</v>
      </c>
      <c r="H6" s="163" t="s">
        <v>271</v>
      </c>
      <c r="I6" s="163" t="s">
        <v>272</v>
      </c>
      <c r="L6" s="148" t="s">
        <v>122</v>
      </c>
      <c r="M6" s="173" t="s">
        <v>275</v>
      </c>
      <c r="N6" s="123" t="s">
        <v>490</v>
      </c>
    </row>
    <row r="7" spans="2:14" x14ac:dyDescent="0.35">
      <c r="E7" s="138" t="s">
        <v>495</v>
      </c>
      <c r="F7" s="138">
        <v>27</v>
      </c>
      <c r="G7" s="350">
        <f>F7/F$10</f>
        <v>0.27</v>
      </c>
      <c r="H7" s="294" t="s">
        <v>498</v>
      </c>
      <c r="I7" s="356" t="s">
        <v>498</v>
      </c>
      <c r="L7" s="148"/>
    </row>
    <row r="8" spans="2:14" x14ac:dyDescent="0.35">
      <c r="E8" s="133" t="s">
        <v>496</v>
      </c>
      <c r="F8" s="358">
        <v>41</v>
      </c>
      <c r="G8" s="284">
        <f>F8/F$10</f>
        <v>0.41</v>
      </c>
      <c r="H8" s="42" t="s">
        <v>499</v>
      </c>
      <c r="I8" s="357" t="s">
        <v>500</v>
      </c>
      <c r="L8" s="148" t="s">
        <v>15</v>
      </c>
      <c r="M8" s="157" t="s">
        <v>16</v>
      </c>
      <c r="N8" s="18" t="str">
        <f>E8</f>
        <v>Tinto</v>
      </c>
    </row>
    <row r="9" spans="2:14" ht="15" customHeight="1" x14ac:dyDescent="0.35">
      <c r="E9" s="136" t="s">
        <v>497</v>
      </c>
      <c r="F9" s="136">
        <v>32</v>
      </c>
      <c r="G9" s="309">
        <f>F9/F$10</f>
        <v>0.32</v>
      </c>
      <c r="H9" s="136"/>
      <c r="I9" s="309"/>
      <c r="L9" s="148"/>
      <c r="M9" s="157"/>
    </row>
    <row r="10" spans="2:14" ht="15" customHeight="1" x14ac:dyDescent="0.35">
      <c r="F10" s="14">
        <f>SUM(F7:F9)</f>
        <v>100</v>
      </c>
      <c r="G10" s="284">
        <f>SUM(G7:G9)</f>
        <v>1</v>
      </c>
      <c r="H10" s="14" t="s">
        <v>220</v>
      </c>
      <c r="I10" s="14" t="s">
        <v>220</v>
      </c>
      <c r="L10" s="148" t="s">
        <v>12</v>
      </c>
      <c r="M10" s="157" t="s">
        <v>13</v>
      </c>
      <c r="N10" s="123" t="s">
        <v>490</v>
      </c>
    </row>
    <row r="11" spans="2:14" ht="15" customHeight="1" x14ac:dyDescent="0.35"/>
    <row r="12" spans="2:14" x14ac:dyDescent="0.35">
      <c r="K12" s="140" t="s">
        <v>28</v>
      </c>
    </row>
    <row r="14" spans="2:14" ht="17" x14ac:dyDescent="0.45">
      <c r="L14" s="148" t="s">
        <v>29</v>
      </c>
      <c r="M14" s="157" t="s">
        <v>292</v>
      </c>
      <c r="N14" s="123" t="s">
        <v>490</v>
      </c>
    </row>
    <row r="15" spans="2:14" ht="16" x14ac:dyDescent="0.4">
      <c r="L15" s="148"/>
      <c r="M15" s="187" t="s">
        <v>294</v>
      </c>
      <c r="N15" s="123" t="s">
        <v>491</v>
      </c>
    </row>
    <row r="16" spans="2:14" ht="16" x14ac:dyDescent="0.4">
      <c r="L16" s="148"/>
      <c r="M16" s="187" t="s">
        <v>295</v>
      </c>
      <c r="N16" s="123" t="s">
        <v>491</v>
      </c>
    </row>
    <row r="17" spans="11:14" x14ac:dyDescent="0.35">
      <c r="L17" s="148"/>
    </row>
    <row r="18" spans="11:14" ht="17" x14ac:dyDescent="0.45">
      <c r="L18" s="148" t="s">
        <v>50</v>
      </c>
      <c r="M18" s="157" t="s">
        <v>296</v>
      </c>
      <c r="N18" s="123" t="s">
        <v>490</v>
      </c>
    </row>
    <row r="19" spans="11:14" ht="16" x14ac:dyDescent="0.4">
      <c r="L19" s="148"/>
      <c r="M19" s="187" t="s">
        <v>298</v>
      </c>
      <c r="N19" s="123" t="s">
        <v>491</v>
      </c>
    </row>
    <row r="20" spans="11:14" ht="16" x14ac:dyDescent="0.4">
      <c r="L20" s="148"/>
      <c r="M20" s="187" t="s">
        <v>301</v>
      </c>
      <c r="N20" s="123" t="s">
        <v>491</v>
      </c>
    </row>
    <row r="22" spans="11:14" ht="16.5" x14ac:dyDescent="0.35">
      <c r="L22" s="148" t="s">
        <v>60</v>
      </c>
      <c r="M22" s="157" t="s">
        <v>304</v>
      </c>
      <c r="N22" s="123" t="s">
        <v>490</v>
      </c>
    </row>
    <row r="23" spans="11:14" x14ac:dyDescent="0.35">
      <c r="L23" s="148"/>
      <c r="M23" s="157"/>
    </row>
    <row r="24" spans="11:14" x14ac:dyDescent="0.35">
      <c r="L24" s="148" t="s">
        <v>59</v>
      </c>
      <c r="M24" s="157" t="s">
        <v>63</v>
      </c>
      <c r="N24" s="123" t="s">
        <v>491</v>
      </c>
    </row>
    <row r="25" spans="11:14" x14ac:dyDescent="0.35">
      <c r="L25" s="148"/>
      <c r="M25" s="157"/>
    </row>
    <row r="26" spans="11:14" x14ac:dyDescent="0.35">
      <c r="L26" s="157" t="s">
        <v>67</v>
      </c>
      <c r="M26" s="157" t="s">
        <v>68</v>
      </c>
      <c r="N26" s="123" t="s">
        <v>491</v>
      </c>
    </row>
    <row r="27" spans="11:14" x14ac:dyDescent="0.35">
      <c r="M27" s="157"/>
    </row>
    <row r="29" spans="11:14" x14ac:dyDescent="0.35">
      <c r="K29" s="140"/>
    </row>
    <row r="30" spans="11:14" x14ac:dyDescent="0.35">
      <c r="M30" s="148"/>
    </row>
    <row r="31" spans="11:14" x14ac:dyDescent="0.35">
      <c r="M31" s="148"/>
    </row>
    <row r="32" spans="11:14" x14ac:dyDescent="0.35">
      <c r="M32" s="157"/>
    </row>
    <row r="33" spans="13:13" x14ac:dyDescent="0.35">
      <c r="M33" s="148"/>
    </row>
    <row r="34" spans="13:13" x14ac:dyDescent="0.35">
      <c r="M34" s="148"/>
    </row>
    <row r="35" spans="13:13" x14ac:dyDescent="0.35">
      <c r="M35" s="142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45057" r:id="rId4">
          <objectPr defaultSize="0" autoPict="0" r:id="rId5">
            <anchor moveWithCells="1" sizeWithCells="1">
              <from>
                <xdr:col>12</xdr:col>
                <xdr:colOff>361950</xdr:colOff>
                <xdr:row>4</xdr:row>
                <xdr:rowOff>171450</xdr:rowOff>
              </from>
              <to>
                <xdr:col>12</xdr:col>
                <xdr:colOff>488950</xdr:colOff>
                <xdr:row>6</xdr:row>
                <xdr:rowOff>0</xdr:rowOff>
              </to>
            </anchor>
          </objectPr>
        </oleObject>
      </mc:Choice>
      <mc:Fallback>
        <oleObject progId="Equation.3" shapeId="45057" r:id="rId4"/>
      </mc:Fallback>
    </mc:AlternateContent>
  </oleObjec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C9"/>
  <sheetViews>
    <sheetView zoomScale="140" zoomScaleNormal="140" workbookViewId="0">
      <selection activeCell="J2" sqref="J2"/>
    </sheetView>
  </sheetViews>
  <sheetFormatPr defaultColWidth="9.1796875" defaultRowHeight="15.5" x14ac:dyDescent="0.35"/>
  <cols>
    <col min="1" max="16384" width="9.1796875" style="1"/>
  </cols>
  <sheetData>
    <row r="2" spans="2:3" x14ac:dyDescent="0.35">
      <c r="B2" s="124" t="s">
        <v>501</v>
      </c>
    </row>
    <row r="6" spans="2:3" x14ac:dyDescent="0.35">
      <c r="B6" s="1" t="s">
        <v>485</v>
      </c>
      <c r="C6" s="1" t="s">
        <v>489</v>
      </c>
    </row>
    <row r="7" spans="2:3" x14ac:dyDescent="0.35">
      <c r="B7" s="1" t="s">
        <v>486</v>
      </c>
      <c r="C7" s="1">
        <v>6</v>
      </c>
    </row>
    <row r="8" spans="2:3" x14ac:dyDescent="0.35">
      <c r="B8" s="1" t="s">
        <v>487</v>
      </c>
      <c r="C8" s="1">
        <v>6</v>
      </c>
    </row>
    <row r="9" spans="2:3" x14ac:dyDescent="0.35">
      <c r="B9" s="1" t="s">
        <v>488</v>
      </c>
      <c r="C9" s="1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25</vt:i4>
      </vt:variant>
    </vt:vector>
  </HeadingPairs>
  <TitlesOfParts>
    <vt:vector size="25" baseType="lpstr">
      <vt:lpstr>Operações</vt:lpstr>
      <vt:lpstr>2 a)</vt:lpstr>
      <vt:lpstr>2 b)</vt:lpstr>
      <vt:lpstr>3</vt:lpstr>
      <vt:lpstr>4 a)</vt:lpstr>
      <vt:lpstr>4 b)</vt:lpstr>
      <vt:lpstr>5</vt:lpstr>
      <vt:lpstr>Exemplos_Moda</vt:lpstr>
      <vt:lpstr>Exemplos_Assimetria</vt:lpstr>
      <vt:lpstr>Exemplos_Curtose</vt:lpstr>
      <vt:lpstr>Exemplo - D. Disc. Agrup.</vt:lpstr>
      <vt:lpstr>8 a)</vt:lpstr>
      <vt:lpstr>8 b)</vt:lpstr>
      <vt:lpstr>9</vt:lpstr>
      <vt:lpstr>10 b)</vt:lpstr>
      <vt:lpstr>11</vt:lpstr>
      <vt:lpstr>12 a)</vt:lpstr>
      <vt:lpstr>12 b)</vt:lpstr>
      <vt:lpstr>12 c)</vt:lpstr>
      <vt:lpstr>13 a)</vt:lpstr>
      <vt:lpstr>13 b)</vt:lpstr>
      <vt:lpstr>13 c)</vt:lpstr>
      <vt:lpstr>14 A</vt:lpstr>
      <vt:lpstr>14 B</vt:lpstr>
      <vt:lpstr>3D</vt:lpstr>
    </vt:vector>
  </TitlesOfParts>
  <Company>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local</dc:creator>
  <cp:lastModifiedBy>ricar</cp:lastModifiedBy>
  <dcterms:created xsi:type="dcterms:W3CDTF">2023-03-01T10:45:29Z</dcterms:created>
  <dcterms:modified xsi:type="dcterms:W3CDTF">2023-04-24T15:09:32Z</dcterms:modified>
</cp:coreProperties>
</file>