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5.bin" ContentType="application/vnd.openxmlformats-officedocument.oleObject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4d7386182d4137d5/Ambiente de Trabalho/Estatistica (teste 2)/"/>
    </mc:Choice>
  </mc:AlternateContent>
  <xr:revisionPtr revIDLastSave="0" documentId="8_{E94EBCF2-E321-4EEB-866E-21B3B562F6B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1" sheetId="1" r:id="rId1"/>
    <sheet name="1 Res" sheetId="2" r:id="rId2"/>
    <sheet name="2" sheetId="3" r:id="rId3"/>
    <sheet name="4 a)" sheetId="8" r:id="rId4"/>
    <sheet name="5" sheetId="4" r:id="rId5"/>
    <sheet name="7" sheetId="5" r:id="rId6"/>
    <sheet name="9" sheetId="7" r:id="rId7"/>
    <sheet name="10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8" l="1"/>
  <c r="I8" i="8"/>
  <c r="I9" i="8" s="1"/>
  <c r="I10" i="8" s="1"/>
  <c r="P7" i="8"/>
  <c r="P11" i="8" s="1"/>
  <c r="Q13" i="7"/>
  <c r="R11" i="7"/>
  <c r="I11" i="7"/>
  <c r="I12" i="7" s="1"/>
  <c r="I13" i="7" s="1"/>
  <c r="O11" i="7" s="1"/>
  <c r="S11" i="7" s="1"/>
  <c r="Q6" i="7"/>
  <c r="R4" i="7"/>
  <c r="I4" i="7"/>
  <c r="I5" i="7" s="1"/>
  <c r="I6" i="7" s="1"/>
  <c r="O4" i="7" s="1"/>
  <c r="S4" i="7" s="1"/>
  <c r="C2" i="7"/>
  <c r="C4" i="7" s="1"/>
  <c r="I12" i="8" l="1"/>
  <c r="N7" i="8" s="1"/>
  <c r="I11" i="8"/>
  <c r="L7" i="8" s="1"/>
  <c r="L11" i="8" s="1"/>
  <c r="N11" i="8"/>
  <c r="M4" i="7"/>
  <c r="Q4" i="7" s="1"/>
  <c r="I14" i="7"/>
  <c r="M13" i="7" s="1"/>
  <c r="I8" i="7"/>
  <c r="O6" i="7" s="1"/>
  <c r="I7" i="7"/>
  <c r="M6" i="7" s="1"/>
  <c r="M11" i="7"/>
  <c r="Q11" i="7" s="1"/>
  <c r="I15" i="7"/>
  <c r="O13" i="7" s="1"/>
  <c r="K10" i="6" l="1"/>
  <c r="L13" i="6" s="1"/>
  <c r="D12" i="6"/>
  <c r="D10" i="6"/>
  <c r="D21" i="5"/>
  <c r="C12" i="5"/>
  <c r="D18" i="5" s="1"/>
  <c r="C11" i="5"/>
  <c r="C10" i="5"/>
  <c r="F29" i="4"/>
  <c r="F31" i="4" s="1"/>
  <c r="D11" i="4"/>
  <c r="E27" i="3"/>
  <c r="E28" i="3" s="1"/>
  <c r="E30" i="3" s="1"/>
  <c r="D22" i="5" l="1"/>
  <c r="E31" i="3"/>
  <c r="D34" i="3" s="1"/>
  <c r="E36" i="3"/>
  <c r="E32" i="3"/>
  <c r="F34" i="3" s="1"/>
  <c r="F32" i="4"/>
  <c r="E35" i="4" s="1"/>
  <c r="E37" i="4" s="1"/>
  <c r="D13" i="6"/>
  <c r="H13" i="6"/>
  <c r="F33" i="4"/>
  <c r="G35" i="4" s="1"/>
  <c r="G37" i="4" s="1"/>
  <c r="Q24" i="2"/>
  <c r="L24" i="2"/>
  <c r="H21" i="2"/>
  <c r="P20" i="2"/>
  <c r="P24" i="2" s="1"/>
  <c r="Q16" i="2"/>
  <c r="L16" i="2"/>
  <c r="H13" i="2"/>
  <c r="H14" i="2" s="1"/>
  <c r="P12" i="2"/>
  <c r="P16" i="2" s="1"/>
  <c r="Q8" i="2"/>
  <c r="L8" i="2"/>
  <c r="E7" i="2"/>
  <c r="H5" i="2"/>
  <c r="H6" i="2" s="1"/>
  <c r="P4" i="2"/>
  <c r="P8" i="2" s="1"/>
  <c r="E37" i="3" l="1"/>
  <c r="H22" i="2"/>
  <c r="N16" i="2"/>
  <c r="H15" i="2"/>
  <c r="L12" i="2" s="1"/>
  <c r="T14" i="2"/>
  <c r="H16" i="2"/>
  <c r="N12" i="2" s="1"/>
  <c r="T15" i="2" s="1"/>
  <c r="T22" i="2"/>
  <c r="H24" i="2"/>
  <c r="N20" i="2" s="1"/>
  <c r="N24" i="2"/>
  <c r="H23" i="2"/>
  <c r="L20" i="2" s="1"/>
  <c r="N8" i="2"/>
  <c r="H7" i="2"/>
  <c r="L4" i="2" s="1"/>
  <c r="H8" i="2"/>
  <c r="N4" i="2" s="1"/>
  <c r="T6" i="2"/>
  <c r="T7" i="2" l="1"/>
  <c r="T23" i="2"/>
  <c r="F26" i="1" l="1"/>
  <c r="C28" i="1" s="1"/>
  <c r="H13" i="1"/>
  <c r="E35" i="1" l="1"/>
  <c r="C30" i="1"/>
  <c r="F33" i="1" s="1"/>
  <c r="E36" i="1" s="1"/>
  <c r="C29" i="1"/>
  <c r="D33" i="1" s="1"/>
</calcChain>
</file>

<file path=xl/sharedStrings.xml><?xml version="1.0" encoding="utf-8"?>
<sst xmlns="http://schemas.openxmlformats.org/spreadsheetml/2006/main" count="255" uniqueCount="114">
  <si>
    <t>X = "Peso de uma lebre, em kg"</t>
  </si>
  <si>
    <t>Amostra:</t>
  </si>
  <si>
    <t>n =</t>
  </si>
  <si>
    <r>
      <rPr>
        <sz val="12"/>
        <color theme="1"/>
        <rFont val="Symbol"/>
        <family val="1"/>
        <charset val="2"/>
      </rPr>
      <t>s</t>
    </r>
    <r>
      <rPr>
        <vertAlign val="superscript"/>
        <sz val="12"/>
        <color theme="1"/>
        <rFont val="Arial"/>
        <family val="2"/>
      </rPr>
      <t xml:space="preserve"> 2</t>
    </r>
    <r>
      <rPr>
        <sz val="12"/>
        <color theme="1"/>
        <rFont val="Arial"/>
        <family val="2"/>
      </rPr>
      <t xml:space="preserve"> =</t>
    </r>
  </si>
  <si>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Arial"/>
        <family val="2"/>
      </rPr>
      <t xml:space="preserve"> =</t>
    </r>
  </si>
  <si>
    <t>População:</t>
  </si>
  <si>
    <t>Pop. Normal</t>
  </si>
  <si>
    <t>xm =</t>
  </si>
  <si>
    <t>nc =</t>
  </si>
  <si>
    <t>n c = 0,95</t>
  </si>
  <si>
    <t xml:space="preserve"> - z</t>
  </si>
  <si>
    <t>INV.S.NORM()</t>
  </si>
  <si>
    <t>z = ? =</t>
  </si>
  <si>
    <t>INV.S.NORM(0,975)</t>
  </si>
  <si>
    <t>Incerteza</t>
  </si>
  <si>
    <t>Inc =</t>
  </si>
  <si>
    <r>
      <t>L</t>
    </r>
    <r>
      <rPr>
        <vertAlign val="subscript"/>
        <sz val="12"/>
        <color theme="1"/>
        <rFont val="Arial"/>
        <family val="2"/>
      </rPr>
      <t>inf</t>
    </r>
    <r>
      <rPr>
        <sz val="12"/>
        <color theme="1"/>
        <rFont val="Arial"/>
        <family val="2"/>
      </rPr>
      <t xml:space="preserve"> =</t>
    </r>
  </si>
  <si>
    <r>
      <t>L</t>
    </r>
    <r>
      <rPr>
        <vertAlign val="subscript"/>
        <sz val="12"/>
        <color theme="1"/>
        <rFont val="Arial"/>
        <family val="2"/>
      </rPr>
      <t>sup</t>
    </r>
    <r>
      <rPr>
        <sz val="12"/>
        <color theme="1"/>
        <rFont val="Arial"/>
        <family val="2"/>
      </rPr>
      <t xml:space="preserve"> =</t>
    </r>
  </si>
  <si>
    <t>;</t>
  </si>
  <si>
    <r>
      <rPr>
        <b/>
        <sz val="14"/>
        <color theme="1"/>
        <rFont val="Symbol"/>
        <family val="1"/>
        <charset val="2"/>
      </rPr>
      <t>m</t>
    </r>
    <r>
      <rPr>
        <b/>
        <sz val="14"/>
        <color theme="1"/>
        <rFont val="Arial"/>
        <family val="2"/>
      </rPr>
      <t>^ €  [</t>
    </r>
  </si>
  <si>
    <t>X =</t>
  </si>
  <si>
    <t>"Peso de uma lebre, em kg"</t>
  </si>
  <si>
    <t>População normal</t>
  </si>
  <si>
    <t>a)  i)</t>
  </si>
  <si>
    <t>n. c. =</t>
  </si>
  <si>
    <t>b)  i)</t>
  </si>
  <si>
    <t>prob =</t>
  </si>
  <si>
    <r>
      <rPr>
        <sz val="10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^ : [</t>
    </r>
  </si>
  <si>
    <t>]     a</t>
  </si>
  <si>
    <t>de confiança.</t>
  </si>
  <si>
    <t>Amostra</t>
  </si>
  <si>
    <t>População</t>
  </si>
  <si>
    <t>z =</t>
  </si>
  <si>
    <r>
      <rPr>
        <sz val="10"/>
        <color theme="1"/>
        <rFont val="Symbol"/>
        <family val="1"/>
        <charset val="2"/>
      </rPr>
      <t>s</t>
    </r>
    <r>
      <rPr>
        <vertAlign val="super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=</t>
    </r>
  </si>
  <si>
    <t>Incerteza =</t>
  </si>
  <si>
    <t>ou</t>
  </si>
  <si>
    <t>Conclusão:</t>
  </si>
  <si>
    <t>=</t>
  </si>
  <si>
    <r>
      <rPr>
        <sz val="10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</si>
  <si>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vertAlign val="subscript"/>
        <sz val="10"/>
        <color theme="1"/>
        <rFont val="Arial"/>
        <family val="2"/>
      </rPr>
      <t xml:space="preserve"> inferior</t>
    </r>
    <r>
      <rPr>
        <sz val="11"/>
        <color theme="1"/>
        <rFont val="Calibri"/>
        <family val="2"/>
        <scheme val="minor"/>
      </rPr>
      <t xml:space="preserve"> =</t>
    </r>
  </si>
  <si>
    <t>Amplitude =</t>
  </si>
  <si>
    <t>Quando o nível de confiança</t>
  </si>
  <si>
    <r>
      <rPr>
        <sz val="10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^ =</t>
    </r>
  </si>
  <si>
    <t>?</t>
  </si>
  <si>
    <r>
      <t>L</t>
    </r>
    <r>
      <rPr>
        <vertAlign val="subscript"/>
        <sz val="10"/>
        <color theme="1"/>
        <rFont val="Arial"/>
        <family val="2"/>
      </rPr>
      <t xml:space="preserve"> superior</t>
    </r>
    <r>
      <rPr>
        <sz val="11"/>
        <color theme="1"/>
        <rFont val="Calibri"/>
        <family val="2"/>
        <scheme val="minor"/>
      </rPr>
      <t xml:space="preserve"> =</t>
    </r>
  </si>
  <si>
    <t>±</t>
  </si>
  <si>
    <t>a</t>
  </si>
  <si>
    <t>aumenta, a amplitude do IC</t>
  </si>
  <si>
    <r>
      <t xml:space="preserve">ou IC para </t>
    </r>
    <r>
      <rPr>
        <sz val="10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=</t>
    </r>
  </si>
  <si>
    <t>aumenta.</t>
  </si>
  <si>
    <t>a)  ii)</t>
  </si>
  <si>
    <t>a)  iii)</t>
  </si>
  <si>
    <r>
      <t xml:space="preserve">IC para </t>
    </r>
    <r>
      <rPr>
        <b/>
        <sz val="12"/>
        <color theme="1"/>
        <rFont val="Symbol"/>
        <family val="1"/>
        <charset val="2"/>
      </rPr>
      <t>m</t>
    </r>
    <r>
      <rPr>
        <b/>
        <sz val="12"/>
        <color theme="1"/>
        <rFont val="Arial"/>
        <family val="2"/>
      </rPr>
      <t xml:space="preserve"> = ?</t>
    </r>
  </si>
  <si>
    <t xml:space="preserve">]        a  </t>
  </si>
  <si>
    <t>de confiança</t>
  </si>
  <si>
    <t>X = "Dureza da água, em ppm"</t>
  </si>
  <si>
    <t>s =</t>
  </si>
  <si>
    <r>
      <t xml:space="preserve">IC para 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Arial"/>
        <family val="2"/>
      </rPr>
      <t xml:space="preserve"> = ?</t>
    </r>
  </si>
  <si>
    <t>Assumo população normalmente distribuída.</t>
  </si>
  <si>
    <t>t</t>
  </si>
  <si>
    <t>t = ?</t>
  </si>
  <si>
    <t xml:space="preserve"> - t</t>
  </si>
  <si>
    <t>área para a esquerda de t =</t>
  </si>
  <si>
    <t>GL =</t>
  </si>
  <si>
    <t>t =</t>
  </si>
  <si>
    <t>INV.T()</t>
  </si>
  <si>
    <t>Inc</t>
  </si>
  <si>
    <t>x =</t>
  </si>
  <si>
    <t>f = x / n =</t>
  </si>
  <si>
    <t>z = ?</t>
  </si>
  <si>
    <t>área para a esquerda de z =</t>
  </si>
  <si>
    <t>a)</t>
  </si>
  <si>
    <t>TPC</t>
  </si>
  <si>
    <t>b)</t>
  </si>
  <si>
    <t>n = ?</t>
  </si>
  <si>
    <t>Incmáx =</t>
  </si>
  <si>
    <t>área a esquerda =</t>
  </si>
  <si>
    <t>c)</t>
  </si>
  <si>
    <r>
      <t xml:space="preserve">IC para </t>
    </r>
    <r>
      <rPr>
        <b/>
        <sz val="12"/>
        <rFont val="Symbol"/>
        <family val="1"/>
        <charset val="2"/>
      </rPr>
      <t>m</t>
    </r>
    <r>
      <rPr>
        <b/>
        <sz val="12"/>
        <rFont val="Arial"/>
        <family val="2"/>
      </rPr>
      <t xml:space="preserve"> = ?</t>
    </r>
  </si>
  <si>
    <r>
      <t>L</t>
    </r>
    <r>
      <rPr>
        <vertAlign val="subscript"/>
        <sz val="12"/>
        <rFont val="Arial"/>
        <family val="2"/>
      </rPr>
      <t>inf</t>
    </r>
    <r>
      <rPr>
        <sz val="12"/>
        <rFont val="Arial"/>
        <family val="2"/>
      </rPr>
      <t xml:space="preserve"> =</t>
    </r>
  </si>
  <si>
    <r>
      <t>L</t>
    </r>
    <r>
      <rPr>
        <vertAlign val="subscript"/>
        <sz val="12"/>
        <rFont val="Arial"/>
        <family val="2"/>
      </rPr>
      <t>sup</t>
    </r>
    <r>
      <rPr>
        <sz val="12"/>
        <rFont val="Arial"/>
        <family val="2"/>
      </rPr>
      <t xml:space="preserve"> =</t>
    </r>
  </si>
  <si>
    <r>
      <rPr>
        <b/>
        <sz val="14"/>
        <rFont val="Symbol"/>
        <family val="1"/>
        <charset val="2"/>
      </rPr>
      <t>m</t>
    </r>
    <r>
      <rPr>
        <b/>
        <sz val="14"/>
        <rFont val="Arial"/>
        <family val="2"/>
      </rPr>
      <t>^ €  [</t>
    </r>
  </si>
  <si>
    <r>
      <t xml:space="preserve">IC para </t>
    </r>
    <r>
      <rPr>
        <b/>
        <sz val="12"/>
        <rFont val="Symbol"/>
        <family val="1"/>
        <charset val="2"/>
      </rPr>
      <t>p</t>
    </r>
    <r>
      <rPr>
        <b/>
        <sz val="12"/>
        <rFont val="Arial"/>
        <family val="2"/>
      </rPr>
      <t xml:space="preserve"> = ?</t>
    </r>
  </si>
  <si>
    <r>
      <rPr>
        <b/>
        <sz val="12"/>
        <rFont val="Arial"/>
        <family val="2"/>
      </rPr>
      <t xml:space="preserve">i)  </t>
    </r>
    <r>
      <rPr>
        <sz val="12"/>
        <rFont val="Arial"/>
        <family val="2"/>
      </rPr>
      <t xml:space="preserve">   nc =</t>
    </r>
  </si>
  <si>
    <r>
      <rPr>
        <b/>
        <sz val="14"/>
        <rFont val="Symbol"/>
        <family val="1"/>
        <charset val="2"/>
      </rPr>
      <t>p</t>
    </r>
    <r>
      <rPr>
        <b/>
        <sz val="14"/>
        <rFont val="Arial"/>
        <family val="2"/>
      </rPr>
      <t>^ €  [</t>
    </r>
  </si>
  <si>
    <r>
      <rPr>
        <sz val="12"/>
        <rFont val="Symbol"/>
        <family val="1"/>
        <charset val="2"/>
      </rPr>
      <t>s</t>
    </r>
    <r>
      <rPr>
        <sz val="12"/>
        <rFont val="Arial"/>
        <family val="2"/>
      </rPr>
      <t>^ = s</t>
    </r>
    <r>
      <rPr>
        <vertAlign val="subscript"/>
        <sz val="12"/>
        <rFont val="Arial"/>
        <family val="2"/>
      </rPr>
      <t>piloto</t>
    </r>
    <r>
      <rPr>
        <sz val="12"/>
        <rFont val="Arial"/>
        <family val="2"/>
      </rPr>
      <t xml:space="preserve"> =</t>
    </r>
  </si>
  <si>
    <r>
      <t xml:space="preserve">n </t>
    </r>
    <r>
      <rPr>
        <sz val="12"/>
        <rFont val="Calibri"/>
        <family val="2"/>
      </rPr>
      <t>≥</t>
    </r>
  </si>
  <si>
    <r>
      <t>n</t>
    </r>
    <r>
      <rPr>
        <vertAlign val="subscript"/>
        <sz val="12"/>
        <rFont val="Arial"/>
        <family val="2"/>
      </rPr>
      <t>mínimo</t>
    </r>
    <r>
      <rPr>
        <sz val="12"/>
        <rFont val="Arial"/>
        <family val="2"/>
      </rPr>
      <t xml:space="preserve"> =</t>
    </r>
  </si>
  <si>
    <t>CONTAR()</t>
  </si>
  <si>
    <t>MEDIA()</t>
  </si>
  <si>
    <t>DESVPAD()</t>
  </si>
  <si>
    <t>Incmáx = Amáx/2 =</t>
  </si>
  <si>
    <r>
      <rPr>
        <sz val="12"/>
        <rFont val="Symbol"/>
        <family val="1"/>
        <charset val="2"/>
      </rPr>
      <t>p</t>
    </r>
    <r>
      <rPr>
        <sz val="12"/>
        <rFont val="Arial"/>
        <family val="2"/>
      </rPr>
      <t>^ = 3/10 =</t>
    </r>
  </si>
  <si>
    <r>
      <rPr>
        <sz val="12"/>
        <color rgb="FF002060"/>
        <rFont val="Symbol"/>
        <family val="1"/>
        <charset val="2"/>
      </rPr>
      <t>p</t>
    </r>
    <r>
      <rPr>
        <sz val="12"/>
        <color rgb="FF002060"/>
        <rFont val="Arial"/>
        <family val="2"/>
      </rPr>
      <t>^ =</t>
    </r>
  </si>
  <si>
    <r>
      <t xml:space="preserve">n </t>
    </r>
    <r>
      <rPr>
        <sz val="12"/>
        <color rgb="FF002060"/>
        <rFont val="Calibri"/>
        <family val="2"/>
      </rPr>
      <t>≥</t>
    </r>
  </si>
  <si>
    <r>
      <t>n</t>
    </r>
    <r>
      <rPr>
        <vertAlign val="subscript"/>
        <sz val="12"/>
        <color rgb="FF002060"/>
        <rFont val="Arial"/>
        <family val="2"/>
      </rPr>
      <t>mínimo</t>
    </r>
    <r>
      <rPr>
        <sz val="12"/>
        <color rgb="FF002060"/>
        <rFont val="Arial"/>
        <family val="2"/>
      </rPr>
      <t xml:space="preserve"> =</t>
    </r>
  </si>
  <si>
    <t xml:space="preserve">f = </t>
  </si>
  <si>
    <t>área esq. de z =</t>
  </si>
  <si>
    <r>
      <rPr>
        <b/>
        <sz val="10"/>
        <color theme="1"/>
        <rFont val="Symbol"/>
        <family val="1"/>
        <charset val="2"/>
      </rPr>
      <t>p</t>
    </r>
    <r>
      <rPr>
        <b/>
        <sz val="10"/>
        <color theme="1"/>
        <rFont val="Arial"/>
        <family val="2"/>
      </rPr>
      <t xml:space="preserve"> =</t>
    </r>
  </si>
  <si>
    <t>INV.NORMP()</t>
  </si>
  <si>
    <r>
      <t xml:space="preserve">IC para </t>
    </r>
    <r>
      <rPr>
        <sz val="10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 xml:space="preserve"> = ?</t>
    </r>
  </si>
  <si>
    <r>
      <rPr>
        <b/>
        <sz val="10"/>
        <color theme="1"/>
        <rFont val="Symbol"/>
        <family val="1"/>
        <charset val="2"/>
      </rPr>
      <t>p</t>
    </r>
    <r>
      <rPr>
        <b/>
        <sz val="10"/>
        <color theme="1"/>
        <rFont val="Arial"/>
        <family val="2"/>
      </rPr>
      <t xml:space="preserve"> Є [</t>
    </r>
  </si>
  <si>
    <t>]  a</t>
  </si>
  <si>
    <t>L inf =</t>
  </si>
  <si>
    <t>L sup =</t>
  </si>
  <si>
    <t xml:space="preserve"> n. c. =</t>
  </si>
  <si>
    <t>z ~ N ( 0 , 1 )</t>
  </si>
  <si>
    <t>Conclui-se que a percentagem de machos na população é significativamente superior a 50%.</t>
  </si>
  <si>
    <t>"Tempo de reação depois do almoço, de um condutor"</t>
  </si>
  <si>
    <t>População qualquer</t>
  </si>
  <si>
    <t>Assumo população normal.</t>
  </si>
  <si>
    <r>
      <rPr>
        <sz val="11"/>
        <color theme="1"/>
        <rFont val="Calibri"/>
        <family val="2"/>
        <scheme val="minor"/>
      </rPr>
      <t>s =</t>
    </r>
  </si>
  <si>
    <t>GL = n-1 =</t>
  </si>
  <si>
    <t>n.c.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</si>
</sst>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%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Symbol"/>
      <family val="1"/>
      <charset val="2"/>
    </font>
    <font>
      <vertAlign val="superscript"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2"/>
      <color rgb="FF0070C0"/>
      <name val="Arial"/>
      <family val="2"/>
    </font>
    <font>
      <b/>
      <sz val="12"/>
      <color theme="1"/>
      <name val="Arial"/>
      <family val="2"/>
    </font>
    <font>
      <b/>
      <i/>
      <sz val="12"/>
      <color rgb="FFFF0000"/>
      <name val="Arial"/>
      <family val="2"/>
    </font>
    <font>
      <vertAlign val="subscript"/>
      <sz val="12"/>
      <color theme="1"/>
      <name val="Arial"/>
      <family val="2"/>
    </font>
    <font>
      <b/>
      <sz val="12"/>
      <color theme="1"/>
      <name val="Symbol"/>
      <family val="1"/>
      <charset val="2"/>
    </font>
    <font>
      <b/>
      <sz val="14"/>
      <color theme="1"/>
      <name val="Arial"/>
      <family val="2"/>
    </font>
    <font>
      <b/>
      <sz val="14"/>
      <color theme="1"/>
      <name val="Symbol"/>
      <family val="1"/>
      <charset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Symbol"/>
      <family val="1"/>
      <charset val="2"/>
    </font>
    <font>
      <b/>
      <i/>
      <sz val="10"/>
      <color rgb="FF0070C0"/>
      <name val="Arial"/>
      <family val="2"/>
    </font>
    <font>
      <b/>
      <sz val="11"/>
      <color theme="1"/>
      <name val="Arial"/>
      <family val="2"/>
    </font>
    <font>
      <vertAlign val="superscript"/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vertAlign val="subscript"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b/>
      <sz val="12"/>
      <name val="Arial"/>
      <family val="2"/>
    </font>
    <font>
      <b/>
      <sz val="12"/>
      <color rgb="FF002060"/>
      <name val="Arial"/>
      <family val="2"/>
    </font>
    <font>
      <b/>
      <sz val="12"/>
      <color rgb="FF0070C0"/>
      <name val="Arial"/>
      <family val="2"/>
    </font>
    <font>
      <sz val="12"/>
      <color rgb="FFFF0000"/>
      <name val="Arial"/>
      <family val="2"/>
    </font>
    <font>
      <b/>
      <i/>
      <sz val="12"/>
      <color rgb="FF00206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2"/>
      <name val="Symbol"/>
      <family val="1"/>
      <charset val="2"/>
    </font>
    <font>
      <vertAlign val="subscript"/>
      <sz val="12"/>
      <name val="Arial"/>
      <family val="2"/>
    </font>
    <font>
      <b/>
      <sz val="14"/>
      <name val="Arial"/>
      <family val="2"/>
    </font>
    <font>
      <b/>
      <sz val="14"/>
      <name val="Symbol"/>
      <family val="1"/>
      <charset val="2"/>
    </font>
    <font>
      <sz val="12"/>
      <color theme="0"/>
      <name val="Arial"/>
      <family val="2"/>
    </font>
    <font>
      <i/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Symbol"/>
      <family val="1"/>
      <charset val="2"/>
    </font>
    <font>
      <sz val="12"/>
      <name val="Calibri"/>
      <family val="2"/>
    </font>
    <font>
      <sz val="12"/>
      <color rgb="FF002060"/>
      <name val="Arial"/>
      <family val="2"/>
    </font>
    <font>
      <sz val="12"/>
      <color rgb="FF002060"/>
      <name val="Symbol"/>
      <family val="1"/>
      <charset val="2"/>
    </font>
    <font>
      <sz val="12"/>
      <color rgb="FF002060"/>
      <name val="Calibri"/>
      <family val="2"/>
    </font>
    <font>
      <vertAlign val="subscript"/>
      <sz val="12"/>
      <color rgb="FF002060"/>
      <name val="Arial"/>
      <family val="2"/>
    </font>
    <font>
      <b/>
      <sz val="10"/>
      <color theme="1"/>
      <name val="Symbol"/>
      <family val="1"/>
      <charset val="2"/>
    </font>
    <font>
      <b/>
      <i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5" fillId="2" borderId="0" xfId="0" applyFont="1" applyFill="1"/>
    <xf numFmtId="0" fontId="5" fillId="0" borderId="0" xfId="0" applyFont="1"/>
    <xf numFmtId="0" fontId="5" fillId="2" borderId="0" xfId="0" applyFont="1" applyFill="1" applyAlignment="1">
      <alignment horizontal="left"/>
    </xf>
    <xf numFmtId="0" fontId="6" fillId="0" borderId="0" xfId="0" applyFont="1"/>
    <xf numFmtId="164" fontId="2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/>
    <xf numFmtId="0" fontId="11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center"/>
    </xf>
    <xf numFmtId="2" fontId="11" fillId="0" borderId="0" xfId="0" applyNumberFormat="1" applyFont="1"/>
    <xf numFmtId="2" fontId="11" fillId="0" borderId="0" xfId="0" applyNumberFormat="1" applyFont="1" applyAlignment="1">
      <alignment horizontal="left"/>
    </xf>
    <xf numFmtId="9" fontId="7" fillId="0" borderId="0" xfId="0" applyNumberFormat="1" applyFont="1" applyAlignment="1">
      <alignment horizontal="left"/>
    </xf>
    <xf numFmtId="0" fontId="13" fillId="0" borderId="0" xfId="0" applyFont="1" applyAlignment="1">
      <alignment horizontal="right"/>
    </xf>
    <xf numFmtId="0" fontId="13" fillId="0" borderId="0" xfId="0" applyFont="1"/>
    <xf numFmtId="0" fontId="14" fillId="0" borderId="0" xfId="0" applyFont="1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horizontal="left"/>
    </xf>
    <xf numFmtId="0" fontId="0" fillId="2" borderId="4" xfId="0" applyFill="1" applyBorder="1" applyAlignment="1">
      <alignment horizontal="right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0" fillId="2" borderId="5" xfId="0" applyFill="1" applyBorder="1"/>
    <xf numFmtId="0" fontId="16" fillId="0" borderId="0" xfId="0" applyFont="1"/>
    <xf numFmtId="0" fontId="0" fillId="2" borderId="4" xfId="0" applyFill="1" applyBorder="1"/>
    <xf numFmtId="0" fontId="0" fillId="2" borderId="0" xfId="0" applyFill="1"/>
    <xf numFmtId="0" fontId="17" fillId="3" borderId="1" xfId="0" applyFont="1" applyFill="1" applyBorder="1"/>
    <xf numFmtId="0" fontId="17" fillId="3" borderId="2" xfId="0" applyFont="1" applyFill="1" applyBorder="1"/>
    <xf numFmtId="0" fontId="17" fillId="3" borderId="3" xfId="0" applyFont="1" applyFill="1" applyBorder="1"/>
    <xf numFmtId="2" fontId="0" fillId="0" borderId="0" xfId="0" applyNumberFormat="1" applyAlignment="1">
      <alignment horizontal="left"/>
    </xf>
    <xf numFmtId="0" fontId="19" fillId="2" borderId="4" xfId="0" applyFont="1" applyFill="1" applyBorder="1" applyAlignment="1">
      <alignment horizontal="right"/>
    </xf>
    <xf numFmtId="2" fontId="0" fillId="2" borderId="5" xfId="0" applyNumberFormat="1" applyFill="1" applyBorder="1" applyAlignment="1">
      <alignment horizontal="left"/>
    </xf>
    <xf numFmtId="0" fontId="17" fillId="3" borderId="4" xfId="0" applyFont="1" applyFill="1" applyBorder="1"/>
    <xf numFmtId="0" fontId="20" fillId="3" borderId="0" xfId="0" applyFont="1" applyFill="1"/>
    <xf numFmtId="0" fontId="17" fillId="3" borderId="0" xfId="0" applyFont="1" applyFill="1"/>
    <xf numFmtId="0" fontId="17" fillId="3" borderId="5" xfId="0" applyFont="1" applyFill="1" applyBorder="1"/>
    <xf numFmtId="2" fontId="0" fillId="2" borderId="0" xfId="0" applyNumberFormat="1" applyFill="1"/>
    <xf numFmtId="9" fontId="0" fillId="2" borderId="0" xfId="0" applyNumberFormat="1" applyFill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7" fillId="3" borderId="6" xfId="0" applyFont="1" applyFill="1" applyBorder="1"/>
    <xf numFmtId="0" fontId="17" fillId="3" borderId="8" xfId="0" applyFont="1" applyFill="1" applyBorder="1"/>
    <xf numFmtId="0" fontId="17" fillId="3" borderId="7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22" fillId="4" borderId="5" xfId="0" applyFont="1" applyFill="1" applyBorder="1" applyAlignment="1">
      <alignment horizontal="left"/>
    </xf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5" fillId="0" borderId="0" xfId="0" applyFont="1" applyAlignment="1">
      <alignment horizontal="right"/>
    </xf>
    <xf numFmtId="9" fontId="7" fillId="0" borderId="0" xfId="0" applyNumberFormat="1" applyFont="1" applyAlignment="1">
      <alignment horizontal="center"/>
    </xf>
    <xf numFmtId="0" fontId="24" fillId="0" borderId="0" xfId="0" applyFont="1"/>
    <xf numFmtId="0" fontId="25" fillId="0" borderId="0" xfId="0" applyFont="1"/>
    <xf numFmtId="0" fontId="27" fillId="0" borderId="0" xfId="0" applyFont="1"/>
    <xf numFmtId="0" fontId="2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left"/>
    </xf>
    <xf numFmtId="0" fontId="28" fillId="0" borderId="0" xfId="0" applyFont="1" applyAlignment="1">
      <alignment horizontal="center"/>
    </xf>
    <xf numFmtId="0" fontId="23" fillId="0" borderId="0" xfId="0" applyFont="1" applyAlignment="1">
      <alignment horizontal="justify" vertical="center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0" fillId="0" borderId="0" xfId="0" applyFont="1" applyAlignment="1">
      <alignment horizontal="right"/>
    </xf>
    <xf numFmtId="0" fontId="30" fillId="0" borderId="0" xfId="0" applyFont="1" applyAlignment="1">
      <alignment horizontal="left"/>
    </xf>
    <xf numFmtId="9" fontId="30" fillId="0" borderId="0" xfId="0" applyNumberFormat="1" applyFont="1" applyAlignment="1">
      <alignment horizontal="left"/>
    </xf>
    <xf numFmtId="0" fontId="30" fillId="2" borderId="0" xfId="0" applyFont="1" applyFill="1"/>
    <xf numFmtId="0" fontId="30" fillId="2" borderId="0" xfId="0" applyFont="1" applyFill="1" applyAlignment="1">
      <alignment horizontal="center"/>
    </xf>
    <xf numFmtId="9" fontId="30" fillId="2" borderId="0" xfId="0" applyNumberFormat="1" applyFont="1" applyFill="1" applyAlignment="1">
      <alignment horizontal="center"/>
    </xf>
    <xf numFmtId="10" fontId="30" fillId="2" borderId="0" xfId="0" applyNumberFormat="1" applyFont="1" applyFill="1" applyAlignment="1">
      <alignment horizontal="left"/>
    </xf>
    <xf numFmtId="10" fontId="30" fillId="2" borderId="0" xfId="0" applyNumberFormat="1" applyFont="1" applyFill="1"/>
    <xf numFmtId="0" fontId="30" fillId="2" borderId="0" xfId="0" applyFont="1" applyFill="1" applyAlignment="1">
      <alignment horizontal="right"/>
    </xf>
    <xf numFmtId="0" fontId="31" fillId="0" borderId="0" xfId="0" applyFont="1" applyAlignment="1">
      <alignment horizontal="right"/>
    </xf>
    <xf numFmtId="0" fontId="34" fillId="0" borderId="0" xfId="0" applyFont="1" applyAlignment="1">
      <alignment horizontal="right"/>
    </xf>
    <xf numFmtId="2" fontId="34" fillId="0" borderId="0" xfId="0" applyNumberFormat="1" applyFont="1"/>
    <xf numFmtId="0" fontId="34" fillId="0" borderId="0" xfId="0" applyFont="1" applyAlignment="1">
      <alignment horizontal="center"/>
    </xf>
    <xf numFmtId="2" fontId="34" fillId="0" borderId="0" xfId="0" applyNumberFormat="1" applyFont="1" applyAlignment="1">
      <alignment horizontal="left"/>
    </xf>
    <xf numFmtId="0" fontId="34" fillId="0" borderId="0" xfId="0" applyFont="1"/>
    <xf numFmtId="9" fontId="25" fillId="0" borderId="0" xfId="0" applyNumberFormat="1" applyFont="1" applyAlignment="1">
      <alignment horizontal="center"/>
    </xf>
    <xf numFmtId="9" fontId="25" fillId="0" borderId="0" xfId="0" applyNumberFormat="1" applyFont="1" applyAlignment="1">
      <alignment horizontal="left"/>
    </xf>
    <xf numFmtId="0" fontId="25" fillId="0" borderId="0" xfId="0" applyFont="1" applyAlignment="1">
      <alignment horizontal="right"/>
    </xf>
    <xf numFmtId="2" fontId="25" fillId="0" borderId="0" xfId="0" applyNumberFormat="1" applyFont="1" applyAlignment="1">
      <alignment horizontal="left"/>
    </xf>
    <xf numFmtId="0" fontId="36" fillId="0" borderId="0" xfId="0" applyFont="1"/>
    <xf numFmtId="0" fontId="37" fillId="0" borderId="0" xfId="0" applyFo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left"/>
    </xf>
    <xf numFmtId="9" fontId="38" fillId="0" borderId="0" xfId="0" applyNumberFormat="1" applyFont="1" applyAlignment="1">
      <alignment horizontal="left"/>
    </xf>
    <xf numFmtId="9" fontId="30" fillId="2" borderId="0" xfId="0" applyNumberFormat="1" applyFont="1" applyFill="1" applyAlignment="1">
      <alignment horizontal="left"/>
    </xf>
    <xf numFmtId="9" fontId="30" fillId="2" borderId="0" xfId="0" applyNumberFormat="1" applyFont="1" applyFill="1"/>
    <xf numFmtId="165" fontId="34" fillId="0" borderId="0" xfId="0" applyNumberFormat="1" applyFont="1"/>
    <xf numFmtId="165" fontId="34" fillId="0" borderId="0" xfId="0" applyNumberFormat="1" applyFont="1" applyAlignment="1">
      <alignment horizontal="left"/>
    </xf>
    <xf numFmtId="166" fontId="34" fillId="0" borderId="0" xfId="1" applyNumberFormat="1" applyFont="1"/>
    <xf numFmtId="166" fontId="34" fillId="0" borderId="0" xfId="1" applyNumberFormat="1" applyFont="1" applyAlignment="1">
      <alignment horizontal="left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164" fontId="30" fillId="0" borderId="0" xfId="0" applyNumberFormat="1" applyFont="1" applyAlignment="1">
      <alignment horizontal="left"/>
    </xf>
    <xf numFmtId="0" fontId="26" fillId="0" borderId="0" xfId="0" applyFont="1" applyAlignment="1">
      <alignment horizontal="center"/>
    </xf>
    <xf numFmtId="0" fontId="41" fillId="0" borderId="0" xfId="0" applyFont="1" applyAlignment="1">
      <alignment horizontal="right"/>
    </xf>
    <xf numFmtId="0" fontId="41" fillId="0" borderId="0" xfId="0" applyFont="1" applyAlignment="1">
      <alignment horizontal="left"/>
    </xf>
    <xf numFmtId="0" fontId="41" fillId="0" borderId="0" xfId="0" applyFont="1"/>
    <xf numFmtId="2" fontId="41" fillId="0" borderId="0" xfId="0" applyNumberFormat="1" applyFont="1" applyAlignment="1">
      <alignment horizontal="left"/>
    </xf>
    <xf numFmtId="0" fontId="26" fillId="0" borderId="0" xfId="0" applyFont="1" applyAlignment="1">
      <alignment horizontal="left"/>
    </xf>
    <xf numFmtId="0" fontId="17" fillId="0" borderId="0" xfId="0" applyFont="1"/>
    <xf numFmtId="0" fontId="14" fillId="0" borderId="0" xfId="0" applyFont="1"/>
    <xf numFmtId="9" fontId="0" fillId="0" borderId="0" xfId="0" applyNumberFormat="1" applyAlignment="1">
      <alignment horizontal="left"/>
    </xf>
    <xf numFmtId="0" fontId="14" fillId="5" borderId="1" xfId="0" applyFont="1" applyFill="1" applyBorder="1"/>
    <xf numFmtId="0" fontId="14" fillId="5" borderId="2" xfId="0" applyFont="1" applyFill="1" applyBorder="1"/>
    <xf numFmtId="0" fontId="14" fillId="5" borderId="3" xfId="0" applyFont="1" applyFill="1" applyBorder="1"/>
    <xf numFmtId="0" fontId="19" fillId="0" borderId="0" xfId="0" applyFont="1" applyAlignment="1">
      <alignment horizontal="right"/>
    </xf>
    <xf numFmtId="166" fontId="19" fillId="0" borderId="0" xfId="0" applyNumberFormat="1" applyFont="1" applyAlignment="1">
      <alignment horizontal="left"/>
    </xf>
    <xf numFmtId="0" fontId="14" fillId="5" borderId="4" xfId="0" applyFont="1" applyFill="1" applyBorder="1" applyAlignment="1">
      <alignment horizontal="right"/>
    </xf>
    <xf numFmtId="0" fontId="14" fillId="5" borderId="0" xfId="0" applyFont="1" applyFill="1" applyAlignment="1">
      <alignment horizontal="center"/>
    </xf>
    <xf numFmtId="165" fontId="14" fillId="5" borderId="0" xfId="0" applyNumberFormat="1" applyFont="1" applyFill="1" applyAlignment="1">
      <alignment horizontal="left"/>
    </xf>
    <xf numFmtId="0" fontId="14" fillId="5" borderId="0" xfId="0" applyFont="1" applyFill="1"/>
    <xf numFmtId="166" fontId="14" fillId="5" borderId="0" xfId="1" applyNumberFormat="1" applyFont="1" applyFill="1" applyBorder="1"/>
    <xf numFmtId="166" fontId="14" fillId="5" borderId="5" xfId="1" applyNumberFormat="1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14" fillId="5" borderId="5" xfId="0" applyFont="1" applyFill="1" applyBorder="1"/>
    <xf numFmtId="165" fontId="0" fillId="0" borderId="0" xfId="0" applyNumberFormat="1" applyAlignment="1">
      <alignment horizontal="left"/>
    </xf>
    <xf numFmtId="166" fontId="14" fillId="5" borderId="0" xfId="1" applyNumberFormat="1" applyFont="1" applyFill="1" applyBorder="1" applyAlignment="1">
      <alignment horizontal="center"/>
    </xf>
    <xf numFmtId="9" fontId="14" fillId="5" borderId="0" xfId="0" applyNumberFormat="1" applyFont="1" applyFill="1" applyAlignment="1">
      <alignment horizontal="center"/>
    </xf>
    <xf numFmtId="0" fontId="14" fillId="5" borderId="6" xfId="0" applyFont="1" applyFill="1" applyBorder="1" applyAlignment="1">
      <alignment horizontal="right"/>
    </xf>
    <xf numFmtId="0" fontId="14" fillId="5" borderId="8" xfId="0" applyFont="1" applyFill="1" applyBorder="1" applyAlignment="1">
      <alignment horizontal="center"/>
    </xf>
    <xf numFmtId="0" fontId="14" fillId="5" borderId="8" xfId="0" applyFont="1" applyFill="1" applyBorder="1"/>
    <xf numFmtId="0" fontId="14" fillId="5" borderId="7" xfId="0" applyFont="1" applyFill="1" applyBorder="1"/>
    <xf numFmtId="0" fontId="0" fillId="6" borderId="1" xfId="0" applyFill="1" applyBorder="1" applyAlignment="1">
      <alignment horizontal="right"/>
    </xf>
    <xf numFmtId="9" fontId="0" fillId="6" borderId="2" xfId="0" applyNumberFormat="1" applyFill="1" applyBorder="1" applyAlignment="1">
      <alignment horizontal="left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5" xfId="0" applyFill="1" applyBorder="1"/>
    <xf numFmtId="0" fontId="0" fillId="6" borderId="6" xfId="0" applyFill="1" applyBorder="1" applyAlignment="1">
      <alignment horizontal="right"/>
    </xf>
    <xf numFmtId="0" fontId="0" fillId="6" borderId="8" xfId="0" applyFill="1" applyBorder="1"/>
    <xf numFmtId="0" fontId="0" fillId="6" borderId="7" xfId="0" applyFill="1" applyBorder="1"/>
    <xf numFmtId="0" fontId="46" fillId="0" borderId="0" xfId="0" applyFont="1"/>
    <xf numFmtId="0" fontId="13" fillId="0" borderId="0" xfId="0" applyFont="1" applyAlignment="1">
      <alignment horizontal="left"/>
    </xf>
    <xf numFmtId="0" fontId="0" fillId="0" borderId="0" xfId="1" applyNumberFormat="1" applyFont="1" applyAlignment="1">
      <alignment horizontal="left"/>
    </xf>
    <xf numFmtId="0" fontId="19" fillId="0" borderId="0" xfId="0" applyFont="1"/>
    <xf numFmtId="2" fontId="0" fillId="2" borderId="0" xfId="0" applyNumberFormat="1" applyFill="1" applyAlignment="1">
      <alignment horizontal="left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wmf"/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wmf"/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9067</xdr:colOff>
      <xdr:row>7</xdr:row>
      <xdr:rowOff>88446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69246" cy="1421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551090</xdr:colOff>
      <xdr:row>14</xdr:row>
      <xdr:rowOff>142876</xdr:rowOff>
    </xdr:from>
    <xdr:to>
      <xdr:col>4</xdr:col>
      <xdr:colOff>353785</xdr:colOff>
      <xdr:row>17</xdr:row>
      <xdr:rowOff>158569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090" y="2871108"/>
          <a:ext cx="2251981" cy="587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68036</xdr:colOff>
      <xdr:row>23</xdr:row>
      <xdr:rowOff>176893</xdr:rowOff>
    </xdr:from>
    <xdr:to>
      <xdr:col>5</xdr:col>
      <xdr:colOff>571500</xdr:colOff>
      <xdr:row>23</xdr:row>
      <xdr:rowOff>176893</xdr:rowOff>
    </xdr:to>
    <xdr:cxnSp macro="">
      <xdr:nvCxnSpPr>
        <xdr:cNvPr id="5" name="Conexão reta unidirecion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80357" y="4619625"/>
          <a:ext cx="2952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299357</xdr:colOff>
      <xdr:row>17</xdr:row>
      <xdr:rowOff>102053</xdr:rowOff>
    </xdr:from>
    <xdr:to>
      <xdr:col>3</xdr:col>
      <xdr:colOff>312964</xdr:colOff>
      <xdr:row>24</xdr:row>
      <xdr:rowOff>95250</xdr:rowOff>
    </xdr:to>
    <xdr:cxnSp macro="">
      <xdr:nvCxnSpPr>
        <xdr:cNvPr id="7" name="Conexão reta unidirecion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2136321" y="3401785"/>
          <a:ext cx="13607" cy="13266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19</xdr:row>
      <xdr:rowOff>25400</xdr:rowOff>
    </xdr:from>
    <xdr:to>
      <xdr:col>5</xdr:col>
      <xdr:colOff>374197</xdr:colOff>
      <xdr:row>23</xdr:row>
      <xdr:rowOff>134306</xdr:rowOff>
    </xdr:to>
    <xdr:sp macro="" textlink="">
      <xdr:nvSpPr>
        <xdr:cNvPr id="8" name="Forma liv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59946" y="3706132"/>
          <a:ext cx="2775858" cy="870906"/>
        </a:xfrm>
        <a:custGeom>
          <a:avLst/>
          <a:gdLst>
            <a:gd name="connsiteX0" fmla="*/ 0 w 2775858"/>
            <a:gd name="connsiteY0" fmla="*/ 852261 h 870906"/>
            <a:gd name="connsiteX1" fmla="*/ 462643 w 2775858"/>
            <a:gd name="connsiteY1" fmla="*/ 831850 h 870906"/>
            <a:gd name="connsiteX2" fmla="*/ 680358 w 2775858"/>
            <a:gd name="connsiteY2" fmla="*/ 743404 h 870906"/>
            <a:gd name="connsiteX3" fmla="*/ 1061358 w 2775858"/>
            <a:gd name="connsiteY3" fmla="*/ 512082 h 870906"/>
            <a:gd name="connsiteX4" fmla="*/ 1190625 w 2775858"/>
            <a:gd name="connsiteY4" fmla="*/ 137886 h 870906"/>
            <a:gd name="connsiteX5" fmla="*/ 1238250 w 2775858"/>
            <a:gd name="connsiteY5" fmla="*/ 49439 h 870906"/>
            <a:gd name="connsiteX6" fmla="*/ 1639661 w 2775858"/>
            <a:gd name="connsiteY6" fmla="*/ 1814 h 870906"/>
            <a:gd name="connsiteX7" fmla="*/ 1741715 w 2775858"/>
            <a:gd name="connsiteY7" fmla="*/ 110672 h 870906"/>
            <a:gd name="connsiteX8" fmla="*/ 1857375 w 2775858"/>
            <a:gd name="connsiteY8" fmla="*/ 362404 h 870906"/>
            <a:gd name="connsiteX9" fmla="*/ 1918608 w 2775858"/>
            <a:gd name="connsiteY9" fmla="*/ 593725 h 870906"/>
            <a:gd name="connsiteX10" fmla="*/ 2007054 w 2775858"/>
            <a:gd name="connsiteY10" fmla="*/ 675368 h 870906"/>
            <a:gd name="connsiteX11" fmla="*/ 2224768 w 2775858"/>
            <a:gd name="connsiteY11" fmla="*/ 777422 h 870906"/>
            <a:gd name="connsiteX12" fmla="*/ 2612572 w 2775858"/>
            <a:gd name="connsiteY12" fmla="*/ 865868 h 870906"/>
            <a:gd name="connsiteX13" fmla="*/ 2775858 w 2775858"/>
            <a:gd name="connsiteY13" fmla="*/ 852261 h 8709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2775858" h="870906">
              <a:moveTo>
                <a:pt x="0" y="852261"/>
              </a:moveTo>
              <a:cubicBezTo>
                <a:pt x="174625" y="851127"/>
                <a:pt x="349250" y="849993"/>
                <a:pt x="462643" y="831850"/>
              </a:cubicBezTo>
              <a:cubicBezTo>
                <a:pt x="576036" y="813707"/>
                <a:pt x="580572" y="796699"/>
                <a:pt x="680358" y="743404"/>
              </a:cubicBezTo>
              <a:cubicBezTo>
                <a:pt x="780144" y="690109"/>
                <a:pt x="976314" y="613002"/>
                <a:pt x="1061358" y="512082"/>
              </a:cubicBezTo>
              <a:cubicBezTo>
                <a:pt x="1146402" y="411162"/>
                <a:pt x="1161143" y="214993"/>
                <a:pt x="1190625" y="137886"/>
              </a:cubicBezTo>
              <a:cubicBezTo>
                <a:pt x="1220107" y="60779"/>
                <a:pt x="1163411" y="72118"/>
                <a:pt x="1238250" y="49439"/>
              </a:cubicBezTo>
              <a:cubicBezTo>
                <a:pt x="1313089" y="26760"/>
                <a:pt x="1555750" y="-8391"/>
                <a:pt x="1639661" y="1814"/>
              </a:cubicBezTo>
              <a:cubicBezTo>
                <a:pt x="1723572" y="12019"/>
                <a:pt x="1705429" y="50574"/>
                <a:pt x="1741715" y="110672"/>
              </a:cubicBezTo>
              <a:cubicBezTo>
                <a:pt x="1778001" y="170770"/>
                <a:pt x="1827893" y="281895"/>
                <a:pt x="1857375" y="362404"/>
              </a:cubicBezTo>
              <a:cubicBezTo>
                <a:pt x="1886857" y="442913"/>
                <a:pt x="1893662" y="541564"/>
                <a:pt x="1918608" y="593725"/>
              </a:cubicBezTo>
              <a:cubicBezTo>
                <a:pt x="1943554" y="645886"/>
                <a:pt x="1956027" y="644752"/>
                <a:pt x="2007054" y="675368"/>
              </a:cubicBezTo>
              <a:cubicBezTo>
                <a:pt x="2058081" y="705984"/>
                <a:pt x="2123848" y="745672"/>
                <a:pt x="2224768" y="777422"/>
              </a:cubicBezTo>
              <a:cubicBezTo>
                <a:pt x="2325688" y="809172"/>
                <a:pt x="2520724" y="853395"/>
                <a:pt x="2612572" y="865868"/>
              </a:cubicBezTo>
              <a:cubicBezTo>
                <a:pt x="2704420" y="878341"/>
                <a:pt x="2740139" y="865301"/>
                <a:pt x="2775858" y="852261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299357</xdr:colOff>
      <xdr:row>22</xdr:row>
      <xdr:rowOff>81643</xdr:rowOff>
    </xdr:from>
    <xdr:to>
      <xdr:col>2</xdr:col>
      <xdr:colOff>299357</xdr:colOff>
      <xdr:row>24</xdr:row>
      <xdr:rowOff>108857</xdr:rowOff>
    </xdr:to>
    <xdr:cxnSp macro="">
      <xdr:nvCxnSpPr>
        <xdr:cNvPr id="10" name="Conexão ret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524000" y="4333875"/>
          <a:ext cx="0" cy="4082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302078</xdr:colOff>
      <xdr:row>22</xdr:row>
      <xdr:rowOff>118382</xdr:rowOff>
    </xdr:from>
    <xdr:to>
      <xdr:col>4</xdr:col>
      <xdr:colOff>302078</xdr:colOff>
      <xdr:row>24</xdr:row>
      <xdr:rowOff>145596</xdr:rowOff>
    </xdr:to>
    <xdr:cxnSp macro="">
      <xdr:nvCxnSpPr>
        <xdr:cNvPr id="11" name="Conexão reta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751364" y="4370614"/>
          <a:ext cx="0" cy="4082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367392</xdr:colOff>
      <xdr:row>27</xdr:row>
      <xdr:rowOff>81644</xdr:rowOff>
    </xdr:from>
    <xdr:to>
      <xdr:col>8</xdr:col>
      <xdr:colOff>22051</xdr:colOff>
      <xdr:row>29</xdr:row>
      <xdr:rowOff>156483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1321" y="5286376"/>
          <a:ext cx="879301" cy="510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54430</xdr:colOff>
      <xdr:row>27</xdr:row>
      <xdr:rowOff>54428</xdr:rowOff>
    </xdr:from>
    <xdr:to>
      <xdr:col>8</xdr:col>
      <xdr:colOff>108859</xdr:colOff>
      <xdr:row>30</xdr:row>
      <xdr:rowOff>13607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340680" y="5259160"/>
          <a:ext cx="666750" cy="53067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5</xdr:row>
          <xdr:rowOff>165100</xdr:rowOff>
        </xdr:from>
        <xdr:to>
          <xdr:col>1</xdr:col>
          <xdr:colOff>508000</xdr:colOff>
          <xdr:row>7</xdr:row>
          <xdr:rowOff>12700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476250</xdr:colOff>
          <xdr:row>11</xdr:row>
          <xdr:rowOff>165100</xdr:rowOff>
        </xdr:from>
        <xdr:to>
          <xdr:col>2</xdr:col>
          <xdr:colOff>590550</xdr:colOff>
          <xdr:row>14</xdr:row>
          <xdr:rowOff>107950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71437</xdr:colOff>
      <xdr:row>12</xdr:row>
      <xdr:rowOff>15874</xdr:rowOff>
    </xdr:from>
    <xdr:to>
      <xdr:col>3</xdr:col>
      <xdr:colOff>15874</xdr:colOff>
      <xdr:row>14</xdr:row>
      <xdr:rowOff>142874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290637" y="2387599"/>
          <a:ext cx="554037" cy="508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10</xdr:col>
      <xdr:colOff>272143</xdr:colOff>
      <xdr:row>7</xdr:row>
      <xdr:rowOff>6159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6395357" cy="1339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129268</xdr:colOff>
      <xdr:row>15</xdr:row>
      <xdr:rowOff>81642</xdr:rowOff>
    </xdr:from>
    <xdr:to>
      <xdr:col>6</xdr:col>
      <xdr:colOff>278945</xdr:colOff>
      <xdr:row>18</xdr:row>
      <xdr:rowOff>69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589" y="2945946"/>
          <a:ext cx="3211285" cy="489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530679</xdr:colOff>
      <xdr:row>22</xdr:row>
      <xdr:rowOff>183696</xdr:rowOff>
    </xdr:from>
    <xdr:to>
      <xdr:col>7</xdr:col>
      <xdr:colOff>544286</xdr:colOff>
      <xdr:row>23</xdr:row>
      <xdr:rowOff>20410</xdr:rowOff>
    </xdr:to>
    <xdr:cxnSp macro="">
      <xdr:nvCxnSpPr>
        <xdr:cNvPr id="5" name="Conexão reta unidirecion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43000" y="4381500"/>
          <a:ext cx="3687536" cy="272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319768</xdr:colOff>
      <xdr:row>17</xdr:row>
      <xdr:rowOff>176892</xdr:rowOff>
    </xdr:from>
    <xdr:to>
      <xdr:col>4</xdr:col>
      <xdr:colOff>326571</xdr:colOff>
      <xdr:row>23</xdr:row>
      <xdr:rowOff>61232</xdr:rowOff>
    </xdr:to>
    <xdr:cxnSp macro="">
      <xdr:nvCxnSpPr>
        <xdr:cNvPr id="7" name="Conexão reta unidirecional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H="1" flipV="1">
          <a:off x="2769054" y="3422196"/>
          <a:ext cx="6803" cy="1027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605518</xdr:colOff>
      <xdr:row>18</xdr:row>
      <xdr:rowOff>157411</xdr:rowOff>
    </xdr:from>
    <xdr:to>
      <xdr:col>7</xdr:col>
      <xdr:colOff>149679</xdr:colOff>
      <xdr:row>22</xdr:row>
      <xdr:rowOff>163285</xdr:rowOff>
    </xdr:to>
    <xdr:sp macro="" textlink="">
      <xdr:nvSpPr>
        <xdr:cNvPr id="8" name="Forma liv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217839" y="3593215"/>
          <a:ext cx="3218090" cy="767874"/>
        </a:xfrm>
        <a:custGeom>
          <a:avLst/>
          <a:gdLst>
            <a:gd name="connsiteX0" fmla="*/ 0 w 3218090"/>
            <a:gd name="connsiteY0" fmla="*/ 767874 h 767874"/>
            <a:gd name="connsiteX1" fmla="*/ 503465 w 3218090"/>
            <a:gd name="connsiteY1" fmla="*/ 740660 h 767874"/>
            <a:gd name="connsiteX2" fmla="*/ 1020536 w 3218090"/>
            <a:gd name="connsiteY2" fmla="*/ 611392 h 767874"/>
            <a:gd name="connsiteX3" fmla="*/ 1408340 w 3218090"/>
            <a:gd name="connsiteY3" fmla="*/ 128339 h 767874"/>
            <a:gd name="connsiteX4" fmla="*/ 1510393 w 3218090"/>
            <a:gd name="connsiteY4" fmla="*/ 5874 h 767874"/>
            <a:gd name="connsiteX5" fmla="*/ 1694090 w 3218090"/>
            <a:gd name="connsiteY5" fmla="*/ 39892 h 767874"/>
            <a:gd name="connsiteX6" fmla="*/ 1775732 w 3218090"/>
            <a:gd name="connsiteY6" fmla="*/ 216785 h 767874"/>
            <a:gd name="connsiteX7" fmla="*/ 1911804 w 3218090"/>
            <a:gd name="connsiteY7" fmla="*/ 407285 h 767874"/>
            <a:gd name="connsiteX8" fmla="*/ 2170340 w 3218090"/>
            <a:gd name="connsiteY8" fmla="*/ 638606 h 767874"/>
            <a:gd name="connsiteX9" fmla="*/ 2558143 w 3218090"/>
            <a:gd name="connsiteY9" fmla="*/ 713446 h 767874"/>
            <a:gd name="connsiteX10" fmla="*/ 3218090 w 3218090"/>
            <a:gd name="connsiteY10" fmla="*/ 733856 h 7678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3218090" h="767874">
              <a:moveTo>
                <a:pt x="0" y="767874"/>
              </a:moveTo>
              <a:cubicBezTo>
                <a:pt x="166688" y="767307"/>
                <a:pt x="333376" y="766740"/>
                <a:pt x="503465" y="740660"/>
              </a:cubicBezTo>
              <a:cubicBezTo>
                <a:pt x="673554" y="714580"/>
                <a:pt x="869724" y="713445"/>
                <a:pt x="1020536" y="611392"/>
              </a:cubicBezTo>
              <a:cubicBezTo>
                <a:pt x="1171348" y="509339"/>
                <a:pt x="1326697" y="229259"/>
                <a:pt x="1408340" y="128339"/>
              </a:cubicBezTo>
              <a:cubicBezTo>
                <a:pt x="1489983" y="27419"/>
                <a:pt x="1462768" y="20615"/>
                <a:pt x="1510393" y="5874"/>
              </a:cubicBezTo>
              <a:cubicBezTo>
                <a:pt x="1558018" y="-8867"/>
                <a:pt x="1649867" y="4740"/>
                <a:pt x="1694090" y="39892"/>
              </a:cubicBezTo>
              <a:cubicBezTo>
                <a:pt x="1738313" y="75044"/>
                <a:pt x="1739446" y="155553"/>
                <a:pt x="1775732" y="216785"/>
              </a:cubicBezTo>
              <a:cubicBezTo>
                <a:pt x="1812018" y="278017"/>
                <a:pt x="1846036" y="336982"/>
                <a:pt x="1911804" y="407285"/>
              </a:cubicBezTo>
              <a:cubicBezTo>
                <a:pt x="1977572" y="477588"/>
                <a:pt x="2062617" y="587579"/>
                <a:pt x="2170340" y="638606"/>
              </a:cubicBezTo>
              <a:cubicBezTo>
                <a:pt x="2278063" y="689633"/>
                <a:pt x="2383518" y="697571"/>
                <a:pt x="2558143" y="713446"/>
              </a:cubicBezTo>
              <a:cubicBezTo>
                <a:pt x="2732768" y="729321"/>
                <a:pt x="2975429" y="731588"/>
                <a:pt x="3218090" y="73385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394607</xdr:colOff>
      <xdr:row>22</xdr:row>
      <xdr:rowOff>6803</xdr:rowOff>
    </xdr:from>
    <xdr:to>
      <xdr:col>3</xdr:col>
      <xdr:colOff>401411</xdr:colOff>
      <xdr:row>23</xdr:row>
      <xdr:rowOff>88446</xdr:rowOff>
    </xdr:to>
    <xdr:cxnSp macro="">
      <xdr:nvCxnSpPr>
        <xdr:cNvPr id="10" name="Conexão ret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</xdr:cNvCxnSpPr>
      </xdr:nvCxnSpPr>
      <xdr:spPr>
        <a:xfrm flipH="1">
          <a:off x="2231571" y="4204607"/>
          <a:ext cx="6804" cy="2721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281668</xdr:colOff>
      <xdr:row>21</xdr:row>
      <xdr:rowOff>172810</xdr:rowOff>
    </xdr:from>
    <xdr:to>
      <xdr:col>5</xdr:col>
      <xdr:colOff>288472</xdr:colOff>
      <xdr:row>23</xdr:row>
      <xdr:rowOff>63953</xdr:rowOff>
    </xdr:to>
    <xdr:cxnSp macro="">
      <xdr:nvCxnSpPr>
        <xdr:cNvPr id="11" name="Conexão reta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flipH="1">
          <a:off x="3343275" y="4180114"/>
          <a:ext cx="6804" cy="2721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142875</xdr:colOff>
      <xdr:row>28</xdr:row>
      <xdr:rowOff>68037</xdr:rowOff>
    </xdr:from>
    <xdr:to>
      <xdr:col>7</xdr:col>
      <xdr:colOff>353786</xdr:colOff>
      <xdr:row>30</xdr:row>
      <xdr:rowOff>139008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6804" y="5415644"/>
          <a:ext cx="823232" cy="451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401410</xdr:colOff>
      <xdr:row>28</xdr:row>
      <xdr:rowOff>20411</xdr:rowOff>
    </xdr:from>
    <xdr:to>
      <xdr:col>7</xdr:col>
      <xdr:colOff>401411</xdr:colOff>
      <xdr:row>30</xdr:row>
      <xdr:rowOff>183697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075339" y="5368018"/>
          <a:ext cx="612322" cy="54428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5</xdr:row>
          <xdr:rowOff>165100</xdr:rowOff>
        </xdr:from>
        <xdr:to>
          <xdr:col>1</xdr:col>
          <xdr:colOff>508000</xdr:colOff>
          <xdr:row>7</xdr:row>
          <xdr:rowOff>12700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71437</xdr:colOff>
      <xdr:row>12</xdr:row>
      <xdr:rowOff>15874</xdr:rowOff>
    </xdr:from>
    <xdr:to>
      <xdr:col>3</xdr:col>
      <xdr:colOff>15874</xdr:colOff>
      <xdr:row>14</xdr:row>
      <xdr:rowOff>142874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290637" y="2349499"/>
          <a:ext cx="554037" cy="508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476250</xdr:colOff>
          <xdr:row>12</xdr:row>
          <xdr:rowOff>31750</xdr:rowOff>
        </xdr:from>
        <xdr:to>
          <xdr:col>2</xdr:col>
          <xdr:colOff>565150</xdr:colOff>
          <xdr:row>14</xdr:row>
          <xdr:rowOff>127000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374806</xdr:colOff>
      <xdr:row>6</xdr:row>
      <xdr:rowOff>149678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98020" cy="1292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68035</xdr:colOff>
      <xdr:row>11</xdr:row>
      <xdr:rowOff>136071</xdr:rowOff>
    </xdr:from>
    <xdr:to>
      <xdr:col>4</xdr:col>
      <xdr:colOff>163286</xdr:colOff>
      <xdr:row>14</xdr:row>
      <xdr:rowOff>180009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678" y="2245178"/>
          <a:ext cx="1319894" cy="615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353786</xdr:colOff>
      <xdr:row>11</xdr:row>
      <xdr:rowOff>136072</xdr:rowOff>
    </xdr:from>
    <xdr:to>
      <xdr:col>4</xdr:col>
      <xdr:colOff>197304</xdr:colOff>
      <xdr:row>14</xdr:row>
      <xdr:rowOff>170089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578429" y="2245179"/>
          <a:ext cx="1068161" cy="60551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265339</xdr:colOff>
      <xdr:row>15</xdr:row>
      <xdr:rowOff>142875</xdr:rowOff>
    </xdr:from>
    <xdr:to>
      <xdr:col>4</xdr:col>
      <xdr:colOff>272143</xdr:colOff>
      <xdr:row>23</xdr:row>
      <xdr:rowOff>88447</xdr:rowOff>
    </xdr:to>
    <xdr:cxnSp macro="">
      <xdr:nvCxnSpPr>
        <xdr:cNvPr id="6" name="Conexão reta unidirecional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 flipV="1">
          <a:off x="2714625" y="3013982"/>
          <a:ext cx="6804" cy="14695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102054</xdr:colOff>
      <xdr:row>23</xdr:row>
      <xdr:rowOff>0</xdr:rowOff>
    </xdr:from>
    <xdr:to>
      <xdr:col>7</xdr:col>
      <xdr:colOff>340178</xdr:colOff>
      <xdr:row>23</xdr:row>
      <xdr:rowOff>6803</xdr:rowOff>
    </xdr:to>
    <xdr:cxnSp macro="">
      <xdr:nvCxnSpPr>
        <xdr:cNvPr id="9" name="Conexão reta unidirecional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 flipV="1">
          <a:off x="714375" y="4395107"/>
          <a:ext cx="3912053" cy="68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149679</xdr:colOff>
      <xdr:row>16</xdr:row>
      <xdr:rowOff>89117</xdr:rowOff>
    </xdr:from>
    <xdr:to>
      <xdr:col>7</xdr:col>
      <xdr:colOff>81643</xdr:colOff>
      <xdr:row>22</xdr:row>
      <xdr:rowOff>149679</xdr:rowOff>
    </xdr:to>
    <xdr:sp macro="" textlink="">
      <xdr:nvSpPr>
        <xdr:cNvPr id="10" name="Forma liv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762000" y="3150724"/>
          <a:ext cx="3605893" cy="1203562"/>
        </a:xfrm>
        <a:custGeom>
          <a:avLst/>
          <a:gdLst>
            <a:gd name="connsiteX0" fmla="*/ 0 w 3605893"/>
            <a:gd name="connsiteY0" fmla="*/ 1203562 h 1203562"/>
            <a:gd name="connsiteX1" fmla="*/ 517071 w 3605893"/>
            <a:gd name="connsiteY1" fmla="*/ 1189955 h 1203562"/>
            <a:gd name="connsiteX2" fmla="*/ 1183821 w 3605893"/>
            <a:gd name="connsiteY2" fmla="*/ 1067490 h 1203562"/>
            <a:gd name="connsiteX3" fmla="*/ 1585232 w 3605893"/>
            <a:gd name="connsiteY3" fmla="*/ 638865 h 1203562"/>
            <a:gd name="connsiteX4" fmla="*/ 1782536 w 3605893"/>
            <a:gd name="connsiteY4" fmla="*/ 108187 h 1203562"/>
            <a:gd name="connsiteX5" fmla="*/ 2034268 w 3605893"/>
            <a:gd name="connsiteY5" fmla="*/ 6133 h 1203562"/>
            <a:gd name="connsiteX6" fmla="*/ 2204357 w 3605893"/>
            <a:gd name="connsiteY6" fmla="*/ 210240 h 1203562"/>
            <a:gd name="connsiteX7" fmla="*/ 2381250 w 3605893"/>
            <a:gd name="connsiteY7" fmla="*/ 781740 h 1203562"/>
            <a:gd name="connsiteX8" fmla="*/ 2510518 w 3605893"/>
            <a:gd name="connsiteY8" fmla="*/ 1013062 h 1203562"/>
            <a:gd name="connsiteX9" fmla="*/ 3007179 w 3605893"/>
            <a:gd name="connsiteY9" fmla="*/ 1142330 h 1203562"/>
            <a:gd name="connsiteX10" fmla="*/ 3605893 w 3605893"/>
            <a:gd name="connsiteY10" fmla="*/ 1183151 h 120356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3605893" h="1203562">
              <a:moveTo>
                <a:pt x="0" y="1203562"/>
              </a:moveTo>
              <a:lnTo>
                <a:pt x="517071" y="1189955"/>
              </a:lnTo>
              <a:cubicBezTo>
                <a:pt x="714374" y="1167276"/>
                <a:pt x="1005794" y="1159338"/>
                <a:pt x="1183821" y="1067490"/>
              </a:cubicBezTo>
              <a:cubicBezTo>
                <a:pt x="1361848" y="975642"/>
                <a:pt x="1485446" y="798749"/>
                <a:pt x="1585232" y="638865"/>
              </a:cubicBezTo>
              <a:cubicBezTo>
                <a:pt x="1685018" y="478981"/>
                <a:pt x="1707697" y="213642"/>
                <a:pt x="1782536" y="108187"/>
              </a:cubicBezTo>
              <a:cubicBezTo>
                <a:pt x="1857375" y="2732"/>
                <a:pt x="1963965" y="-10876"/>
                <a:pt x="2034268" y="6133"/>
              </a:cubicBezTo>
              <a:cubicBezTo>
                <a:pt x="2104571" y="23142"/>
                <a:pt x="2146527" y="80972"/>
                <a:pt x="2204357" y="210240"/>
              </a:cubicBezTo>
              <a:cubicBezTo>
                <a:pt x="2262187" y="339508"/>
                <a:pt x="2330223" y="647936"/>
                <a:pt x="2381250" y="781740"/>
              </a:cubicBezTo>
              <a:cubicBezTo>
                <a:pt x="2432277" y="915544"/>
                <a:pt x="2406197" y="952964"/>
                <a:pt x="2510518" y="1013062"/>
              </a:cubicBezTo>
              <a:cubicBezTo>
                <a:pt x="2614839" y="1073160"/>
                <a:pt x="2824617" y="1113982"/>
                <a:pt x="3007179" y="1142330"/>
              </a:cubicBezTo>
              <a:cubicBezTo>
                <a:pt x="3189741" y="1170678"/>
                <a:pt x="3397817" y="1176914"/>
                <a:pt x="3605893" y="1183151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326572</xdr:colOff>
      <xdr:row>20</xdr:row>
      <xdr:rowOff>183697</xdr:rowOff>
    </xdr:from>
    <xdr:to>
      <xdr:col>3</xdr:col>
      <xdr:colOff>326572</xdr:colOff>
      <xdr:row>23</xdr:row>
      <xdr:rowOff>108857</xdr:rowOff>
    </xdr:to>
    <xdr:cxnSp macro="">
      <xdr:nvCxnSpPr>
        <xdr:cNvPr id="12" name="Conexão reta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/>
      </xdr:nvCxnSpPr>
      <xdr:spPr>
        <a:xfrm>
          <a:off x="2163536" y="4007304"/>
          <a:ext cx="0" cy="4966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302079</xdr:colOff>
      <xdr:row>21</xdr:row>
      <xdr:rowOff>70758</xdr:rowOff>
    </xdr:from>
    <xdr:to>
      <xdr:col>5</xdr:col>
      <xdr:colOff>302079</xdr:colOff>
      <xdr:row>23</xdr:row>
      <xdr:rowOff>186418</xdr:rowOff>
    </xdr:to>
    <xdr:cxnSp macro="">
      <xdr:nvCxnSpPr>
        <xdr:cNvPr id="13" name="Conexão reta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>
          <a:off x="3363686" y="4084865"/>
          <a:ext cx="0" cy="4966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544285</xdr:colOff>
      <xdr:row>27</xdr:row>
      <xdr:rowOff>74840</xdr:rowOff>
    </xdr:from>
    <xdr:to>
      <xdr:col>10</xdr:col>
      <xdr:colOff>27215</xdr:colOff>
      <xdr:row>30</xdr:row>
      <xdr:rowOff>118778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0535" y="5231947"/>
          <a:ext cx="1319894" cy="615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408537</xdr:colOff>
      <xdr:row>6</xdr:row>
      <xdr:rowOff>176893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31751" cy="1319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184150</xdr:colOff>
          <xdr:row>9</xdr:row>
          <xdr:rowOff>76200</xdr:rowOff>
        </xdr:from>
        <xdr:to>
          <xdr:col>3</xdr:col>
          <xdr:colOff>412750</xdr:colOff>
          <xdr:row>11</xdr:row>
          <xdr:rowOff>133350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447675</xdr:colOff>
      <xdr:row>9</xdr:row>
      <xdr:rowOff>19050</xdr:rowOff>
    </xdr:from>
    <xdr:to>
      <xdr:col>2</xdr:col>
      <xdr:colOff>571500</xdr:colOff>
      <xdr:row>11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866775" y="1762125"/>
          <a:ext cx="733425" cy="5238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390722</xdr:colOff>
      <xdr:row>7</xdr:row>
      <xdr:rowOff>176892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73115" cy="1510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5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4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6" Type="http://schemas.openxmlformats.org/officeDocument/2006/relationships/image" Target="../media/image9.w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4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Relationship Id="rId4" Type="http://schemas.openxmlformats.org/officeDocument/2006/relationships/image" Target="../media/image13.w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I36"/>
  <sheetViews>
    <sheetView tabSelected="1" zoomScaleNormal="100" workbookViewId="0">
      <selection activeCell="F35" sqref="F35"/>
    </sheetView>
  </sheetViews>
  <sheetFormatPr defaultColWidth="9.1796875" defaultRowHeight="15.5" x14ac:dyDescent="0.35"/>
  <cols>
    <col min="1" max="4" width="9.1796875" style="1"/>
    <col min="5" max="5" width="9.1796875" style="1" customWidth="1"/>
    <col min="6" max="16384" width="9.1796875" style="1"/>
  </cols>
  <sheetData>
    <row r="9" spans="2:8" x14ac:dyDescent="0.35">
      <c r="B9" s="1" t="s">
        <v>0</v>
      </c>
    </row>
    <row r="11" spans="2:8" x14ac:dyDescent="0.35">
      <c r="B11" s="66" t="s">
        <v>1</v>
      </c>
      <c r="C11" s="2" t="s">
        <v>2</v>
      </c>
      <c r="D11" s="3">
        <v>20</v>
      </c>
      <c r="F11" s="66" t="s">
        <v>5</v>
      </c>
      <c r="G11" s="1" t="s">
        <v>6</v>
      </c>
    </row>
    <row r="12" spans="2:8" ht="18.5" x14ac:dyDescent="0.35">
      <c r="C12" s="2" t="s">
        <v>7</v>
      </c>
      <c r="D12" s="3">
        <v>4.95</v>
      </c>
      <c r="G12" s="2" t="s">
        <v>3</v>
      </c>
      <c r="H12" s="3">
        <v>1.44</v>
      </c>
    </row>
    <row r="13" spans="2:8" x14ac:dyDescent="0.35">
      <c r="C13" s="2"/>
      <c r="D13" s="3"/>
      <c r="G13" s="2" t="s">
        <v>4</v>
      </c>
      <c r="H13" s="3">
        <f>SQRT(H12)</f>
        <v>1.2</v>
      </c>
    </row>
    <row r="14" spans="2:8" x14ac:dyDescent="0.35">
      <c r="B14" s="13" t="s">
        <v>52</v>
      </c>
      <c r="D14" s="2" t="s">
        <v>8</v>
      </c>
      <c r="E14" s="4">
        <v>0.95</v>
      </c>
      <c r="H14" s="3"/>
    </row>
    <row r="15" spans="2:8" x14ac:dyDescent="0.35">
      <c r="D15" s="3"/>
      <c r="H15" s="3"/>
    </row>
    <row r="16" spans="2:8" x14ac:dyDescent="0.35">
      <c r="H16" s="3"/>
    </row>
    <row r="19" spans="2:9" x14ac:dyDescent="0.35">
      <c r="B19" s="6"/>
      <c r="C19" s="6"/>
      <c r="D19" s="6"/>
      <c r="E19" s="6"/>
      <c r="F19" s="6"/>
    </row>
    <row r="20" spans="2:9" x14ac:dyDescent="0.35">
      <c r="B20" s="6"/>
      <c r="C20" s="6"/>
      <c r="D20" s="6"/>
      <c r="E20" s="6"/>
      <c r="F20" s="6"/>
    </row>
    <row r="21" spans="2:9" x14ac:dyDescent="0.35">
      <c r="B21" s="6"/>
      <c r="C21" s="6"/>
      <c r="D21" s="6"/>
      <c r="E21" s="6"/>
      <c r="F21" s="6"/>
    </row>
    <row r="22" spans="2:9" s="9" customFormat="1" x14ac:dyDescent="0.35">
      <c r="B22" s="8"/>
      <c r="C22" s="8"/>
      <c r="D22" s="8" t="s">
        <v>9</v>
      </c>
      <c r="E22" s="8"/>
      <c r="F22" s="8"/>
    </row>
    <row r="23" spans="2:9" s="9" customFormat="1" x14ac:dyDescent="0.35">
      <c r="B23" s="8"/>
      <c r="C23" s="8"/>
      <c r="D23" s="8"/>
      <c r="E23" s="8"/>
      <c r="F23" s="8"/>
    </row>
    <row r="24" spans="2:9" s="9" customFormat="1" x14ac:dyDescent="0.35">
      <c r="B24" s="8"/>
      <c r="C24" s="10">
        <v>2.5000000000000001E-2</v>
      </c>
      <c r="D24" s="8"/>
      <c r="E24" s="8">
        <v>2.5000000000000001E-2</v>
      </c>
      <c r="F24" s="8"/>
    </row>
    <row r="25" spans="2:9" x14ac:dyDescent="0.35">
      <c r="B25" s="6"/>
      <c r="C25" s="6"/>
      <c r="D25" s="7">
        <v>0</v>
      </c>
      <c r="E25" s="6"/>
      <c r="F25" s="6"/>
    </row>
    <row r="26" spans="2:9" x14ac:dyDescent="0.35">
      <c r="C26" s="5" t="s">
        <v>10</v>
      </c>
      <c r="E26" s="5" t="s">
        <v>12</v>
      </c>
      <c r="F26" s="12">
        <f>_xlfn.NORM.S.INV(0.975)</f>
        <v>1.9599639845400536</v>
      </c>
      <c r="G26" s="11" t="s">
        <v>13</v>
      </c>
    </row>
    <row r="28" spans="2:9" x14ac:dyDescent="0.35">
      <c r="B28" s="2" t="s">
        <v>15</v>
      </c>
      <c r="C28" s="3">
        <f>F26*H13/SQRT(D11)</f>
        <v>0.52591352434594885</v>
      </c>
    </row>
    <row r="29" spans="2:9" ht="16.5" x14ac:dyDescent="0.4">
      <c r="B29" s="2" t="s">
        <v>16</v>
      </c>
      <c r="C29" s="3">
        <f>D12-C28</f>
        <v>4.4240864756540512</v>
      </c>
    </row>
    <row r="30" spans="2:9" ht="16.5" x14ac:dyDescent="0.4">
      <c r="B30" s="2" t="s">
        <v>17</v>
      </c>
      <c r="C30" s="3">
        <f>D12+C28</f>
        <v>5.4759135243459491</v>
      </c>
      <c r="I30" s="14" t="s">
        <v>14</v>
      </c>
    </row>
    <row r="33" spans="3:9" ht="18" x14ac:dyDescent="0.4">
      <c r="C33" s="15" t="s">
        <v>19</v>
      </c>
      <c r="D33" s="18">
        <f>C29</f>
        <v>4.4240864756540512</v>
      </c>
      <c r="E33" s="17" t="s">
        <v>18</v>
      </c>
      <c r="F33" s="19">
        <f>C30</f>
        <v>5.4759135243459491</v>
      </c>
      <c r="G33" s="16" t="s">
        <v>53</v>
      </c>
      <c r="H33" s="67">
        <v>0.95</v>
      </c>
      <c r="I33" s="20" t="s">
        <v>54</v>
      </c>
    </row>
    <row r="35" spans="3:9" x14ac:dyDescent="0.35">
      <c r="D35" s="72" t="s">
        <v>34</v>
      </c>
      <c r="E35" s="73">
        <f>C28</f>
        <v>0.52591352434594885</v>
      </c>
    </row>
    <row r="36" spans="3:9" x14ac:dyDescent="0.35">
      <c r="D36" s="72" t="s">
        <v>40</v>
      </c>
      <c r="E36" s="73">
        <f>F33-D33</f>
        <v>1.0518270486918979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Y25"/>
  <sheetViews>
    <sheetView workbookViewId="0">
      <selection activeCell="D20" sqref="D20"/>
    </sheetView>
  </sheetViews>
  <sheetFormatPr defaultRowHeight="14.5" x14ac:dyDescent="0.35"/>
  <cols>
    <col min="4" max="4" width="11.54296875" customWidth="1"/>
    <col min="5" max="5" width="7.7265625" customWidth="1"/>
    <col min="12" max="12" width="4.7265625" customWidth="1"/>
    <col min="13" max="13" width="1.54296875" customWidth="1"/>
    <col min="14" max="14" width="4.81640625" customWidth="1"/>
    <col min="15" max="15" width="4.26953125" customWidth="1"/>
    <col min="16" max="16" width="5.453125" customWidth="1"/>
    <col min="17" max="17" width="15.1796875" customWidth="1"/>
    <col min="19" max="19" width="13" customWidth="1"/>
    <col min="21" max="21" width="5.54296875" customWidth="1"/>
    <col min="22" max="22" width="3" customWidth="1"/>
    <col min="25" max="25" width="15.26953125" customWidth="1"/>
  </cols>
  <sheetData>
    <row r="2" spans="2:25" ht="15" thickBot="1" x14ac:dyDescent="0.4">
      <c r="B2" s="21" t="s">
        <v>20</v>
      </c>
      <c r="C2" s="22" t="s">
        <v>21</v>
      </c>
    </row>
    <row r="3" spans="2:25" x14ac:dyDescent="0.35">
      <c r="B3" s="22" t="s">
        <v>22</v>
      </c>
      <c r="C3" s="22"/>
      <c r="F3" s="23" t="s">
        <v>23</v>
      </c>
      <c r="G3" s="24" t="s">
        <v>24</v>
      </c>
      <c r="H3" s="25">
        <v>0.9</v>
      </c>
      <c r="K3" s="26"/>
      <c r="L3" s="27"/>
      <c r="M3" s="27"/>
      <c r="N3" s="27"/>
      <c r="O3" s="27"/>
      <c r="P3" s="27"/>
      <c r="Q3" s="28"/>
      <c r="S3" s="23" t="s">
        <v>25</v>
      </c>
    </row>
    <row r="4" spans="2:25" ht="15" thickBot="1" x14ac:dyDescent="0.4">
      <c r="G4" s="24" t="s">
        <v>26</v>
      </c>
      <c r="H4" s="29">
        <v>0.95</v>
      </c>
      <c r="K4" s="30" t="s">
        <v>27</v>
      </c>
      <c r="L4" s="31">
        <f>H7</f>
        <v>4.5086394572519319</v>
      </c>
      <c r="M4" s="32" t="s">
        <v>18</v>
      </c>
      <c r="N4" s="31">
        <f>H8</f>
        <v>5.3913605427480684</v>
      </c>
      <c r="O4" s="32" t="s">
        <v>28</v>
      </c>
      <c r="P4" s="33">
        <f>H3</f>
        <v>0.9</v>
      </c>
      <c r="Q4" s="34" t="s">
        <v>29</v>
      </c>
    </row>
    <row r="5" spans="2:25" x14ac:dyDescent="0.35">
      <c r="B5" s="22" t="s">
        <v>30</v>
      </c>
      <c r="C5" s="22"/>
      <c r="D5" s="22" t="s">
        <v>31</v>
      </c>
      <c r="G5" s="24" t="s">
        <v>32</v>
      </c>
      <c r="H5" s="29">
        <f>_xlfn.NORM.S.INV(H4)</f>
        <v>1.6448536269514715</v>
      </c>
      <c r="I5" s="35" t="s">
        <v>11</v>
      </c>
      <c r="K5" s="36"/>
      <c r="L5" s="37"/>
      <c r="M5" s="37"/>
      <c r="N5" s="37"/>
      <c r="O5" s="37"/>
      <c r="P5" s="37"/>
      <c r="Q5" s="34"/>
      <c r="S5" s="26"/>
      <c r="T5" s="28"/>
      <c r="V5" s="38"/>
      <c r="W5" s="39"/>
      <c r="X5" s="39"/>
      <c r="Y5" s="40"/>
    </row>
    <row r="6" spans="2:25" ht="15.5" x14ac:dyDescent="0.35">
      <c r="B6" s="24" t="s">
        <v>2</v>
      </c>
      <c r="C6" s="29">
        <v>20</v>
      </c>
      <c r="D6" s="24" t="s">
        <v>33</v>
      </c>
      <c r="E6" s="29">
        <v>1.44</v>
      </c>
      <c r="G6" s="24" t="s">
        <v>34</v>
      </c>
      <c r="H6" s="41">
        <f>H5*E$7/SQRT(C$6)</f>
        <v>0.44136054274806841</v>
      </c>
      <c r="K6" s="42" t="s">
        <v>35</v>
      </c>
      <c r="L6" s="37"/>
      <c r="M6" s="37"/>
      <c r="N6" s="37"/>
      <c r="O6" s="37"/>
      <c r="P6" s="37"/>
      <c r="Q6" s="34"/>
      <c r="S6" s="30" t="s">
        <v>34</v>
      </c>
      <c r="T6" s="43">
        <f>H6</f>
        <v>0.44136054274806841</v>
      </c>
      <c r="V6" s="44"/>
      <c r="W6" s="45" t="s">
        <v>36</v>
      </c>
      <c r="X6" s="46"/>
      <c r="Y6" s="47"/>
    </row>
    <row r="7" spans="2:25" ht="15.5" x14ac:dyDescent="0.4">
      <c r="B7" s="24" t="s">
        <v>37</v>
      </c>
      <c r="C7" s="29">
        <v>4.95</v>
      </c>
      <c r="D7" s="24" t="s">
        <v>38</v>
      </c>
      <c r="E7" s="29">
        <f>SQRT(E6)</f>
        <v>1.2</v>
      </c>
      <c r="G7" s="24" t="s">
        <v>39</v>
      </c>
      <c r="H7" s="41">
        <f>C$7-H6</f>
        <v>4.5086394572519319</v>
      </c>
      <c r="K7" s="36"/>
      <c r="L7" s="37"/>
      <c r="M7" s="37"/>
      <c r="N7" s="37"/>
      <c r="O7" s="37"/>
      <c r="P7" s="37"/>
      <c r="Q7" s="34"/>
      <c r="S7" s="30" t="s">
        <v>40</v>
      </c>
      <c r="T7" s="43">
        <f>N4-L4</f>
        <v>0.88272108549613648</v>
      </c>
      <c r="V7" s="44"/>
      <c r="W7" s="46" t="s">
        <v>41</v>
      </c>
      <c r="X7" s="46"/>
      <c r="Y7" s="47"/>
    </row>
    <row r="8" spans="2:25" ht="16" thickBot="1" x14ac:dyDescent="0.45">
      <c r="B8" s="24"/>
      <c r="C8" s="29"/>
      <c r="D8" s="24" t="s">
        <v>42</v>
      </c>
      <c r="E8" s="29" t="s">
        <v>43</v>
      </c>
      <c r="G8" s="24" t="s">
        <v>44</v>
      </c>
      <c r="H8" s="41">
        <f>C$7+H6</f>
        <v>5.3913605427480684</v>
      </c>
      <c r="K8" s="30" t="s">
        <v>42</v>
      </c>
      <c r="L8" s="48">
        <f>C$7</f>
        <v>4.95</v>
      </c>
      <c r="M8" s="37" t="s">
        <v>45</v>
      </c>
      <c r="N8" s="48">
        <f>H6</f>
        <v>0.44136054274806841</v>
      </c>
      <c r="O8" s="32" t="s">
        <v>46</v>
      </c>
      <c r="P8" s="49">
        <f>P4</f>
        <v>0.9</v>
      </c>
      <c r="Q8" s="34" t="str">
        <f>Q4</f>
        <v>de confiança.</v>
      </c>
      <c r="S8" s="50"/>
      <c r="T8" s="51"/>
      <c r="V8" s="44"/>
      <c r="W8" s="46" t="s">
        <v>47</v>
      </c>
      <c r="X8" s="46"/>
      <c r="Y8" s="47"/>
    </row>
    <row r="9" spans="2:25" ht="15" thickBot="1" x14ac:dyDescent="0.4">
      <c r="B9" s="24"/>
      <c r="D9" s="24" t="s">
        <v>48</v>
      </c>
      <c r="E9" s="29" t="s">
        <v>43</v>
      </c>
      <c r="K9" s="50"/>
      <c r="L9" s="52"/>
      <c r="M9" s="52"/>
      <c r="N9" s="52"/>
      <c r="O9" s="52"/>
      <c r="P9" s="52"/>
      <c r="Q9" s="51"/>
      <c r="V9" s="44"/>
      <c r="W9" s="46" t="s">
        <v>49</v>
      </c>
      <c r="X9" s="46"/>
      <c r="Y9" s="47"/>
    </row>
    <row r="10" spans="2:25" ht="15" thickBot="1" x14ac:dyDescent="0.4">
      <c r="V10" s="53"/>
      <c r="W10" s="54"/>
      <c r="X10" s="54"/>
      <c r="Y10" s="55"/>
    </row>
    <row r="11" spans="2:25" ht="15" thickBot="1" x14ac:dyDescent="0.4">
      <c r="F11" s="23" t="s">
        <v>50</v>
      </c>
      <c r="G11" s="24" t="s">
        <v>24</v>
      </c>
      <c r="H11" s="25">
        <v>0.95</v>
      </c>
      <c r="K11" s="26"/>
      <c r="L11" s="27"/>
      <c r="M11" s="27"/>
      <c r="N11" s="27"/>
      <c r="O11" s="27"/>
      <c r="P11" s="27"/>
      <c r="Q11" s="28"/>
      <c r="S11" s="23" t="s">
        <v>25</v>
      </c>
    </row>
    <row r="12" spans="2:25" ht="15" thickBot="1" x14ac:dyDescent="0.4">
      <c r="B12" s="56"/>
      <c r="C12" s="57"/>
      <c r="D12" s="58"/>
      <c r="G12" s="24" t="s">
        <v>26</v>
      </c>
      <c r="H12" s="29">
        <v>0.97499999999999998</v>
      </c>
      <c r="K12" s="30" t="s">
        <v>27</v>
      </c>
      <c r="L12" s="31">
        <f>H15</f>
        <v>4.4240864756540512</v>
      </c>
      <c r="M12" s="32" t="s">
        <v>18</v>
      </c>
      <c r="N12" s="31">
        <f>H16</f>
        <v>5.4759135243459491</v>
      </c>
      <c r="O12" s="32" t="s">
        <v>28</v>
      </c>
      <c r="P12" s="33">
        <f>H11</f>
        <v>0.95</v>
      </c>
      <c r="Q12" s="34" t="s">
        <v>29</v>
      </c>
    </row>
    <row r="13" spans="2:25" x14ac:dyDescent="0.35">
      <c r="B13" s="59"/>
      <c r="C13" s="60"/>
      <c r="D13" s="61"/>
      <c r="G13" s="24" t="s">
        <v>32</v>
      </c>
      <c r="H13" s="29">
        <f>_xlfn.NORM.S.INV(H12)</f>
        <v>1.9599639845400536</v>
      </c>
      <c r="I13" s="35" t="s">
        <v>11</v>
      </c>
      <c r="K13" s="36"/>
      <c r="L13" s="37"/>
      <c r="M13" s="37"/>
      <c r="N13" s="37"/>
      <c r="O13" s="37"/>
      <c r="P13" s="37"/>
      <c r="Q13" s="34"/>
      <c r="S13" s="26"/>
      <c r="T13" s="28"/>
    </row>
    <row r="14" spans="2:25" x14ac:dyDescent="0.35">
      <c r="B14" s="59"/>
      <c r="C14" s="60"/>
      <c r="D14" s="61"/>
      <c r="G14" s="24" t="s">
        <v>34</v>
      </c>
      <c r="H14" s="41">
        <f>H13*E$7/SQRT(C$6)</f>
        <v>0.52591352434594885</v>
      </c>
      <c r="K14" s="42" t="s">
        <v>35</v>
      </c>
      <c r="L14" s="37"/>
      <c r="M14" s="37"/>
      <c r="N14" s="37"/>
      <c r="O14" s="37"/>
      <c r="P14" s="37"/>
      <c r="Q14" s="34"/>
      <c r="S14" s="30" t="s">
        <v>34</v>
      </c>
      <c r="T14" s="43">
        <f>H14</f>
        <v>0.52591352434594885</v>
      </c>
    </row>
    <row r="15" spans="2:25" ht="15.5" x14ac:dyDescent="0.4">
      <c r="B15" s="59"/>
      <c r="C15" s="60"/>
      <c r="D15" s="62" t="s">
        <v>14</v>
      </c>
      <c r="G15" s="24" t="s">
        <v>39</v>
      </c>
      <c r="H15" s="41">
        <f>C$7-H14</f>
        <v>4.4240864756540512</v>
      </c>
      <c r="K15" s="36"/>
      <c r="L15" s="37"/>
      <c r="M15" s="37"/>
      <c r="N15" s="37"/>
      <c r="O15" s="37"/>
      <c r="P15" s="37"/>
      <c r="Q15" s="34"/>
      <c r="S15" s="30" t="s">
        <v>40</v>
      </c>
      <c r="T15" s="43">
        <f>N12-L12</f>
        <v>1.0518270486918979</v>
      </c>
    </row>
    <row r="16" spans="2:25" ht="16" thickBot="1" x14ac:dyDescent="0.45">
      <c r="B16" s="63"/>
      <c r="C16" s="64"/>
      <c r="D16" s="65"/>
      <c r="G16" s="24" t="s">
        <v>44</v>
      </c>
      <c r="H16" s="41">
        <f>C$7+H14</f>
        <v>5.4759135243459491</v>
      </c>
      <c r="K16" s="30" t="s">
        <v>42</v>
      </c>
      <c r="L16" s="48">
        <f>C$7</f>
        <v>4.95</v>
      </c>
      <c r="M16" s="37" t="s">
        <v>45</v>
      </c>
      <c r="N16" s="48">
        <f>H14</f>
        <v>0.52591352434594885</v>
      </c>
      <c r="O16" s="32" t="s">
        <v>46</v>
      </c>
      <c r="P16" s="49">
        <f>P12</f>
        <v>0.95</v>
      </c>
      <c r="Q16" s="34" t="str">
        <f>Q12</f>
        <v>de confiança.</v>
      </c>
      <c r="S16" s="50"/>
      <c r="T16" s="51"/>
    </row>
    <row r="17" spans="6:20" ht="15" thickBot="1" x14ac:dyDescent="0.4">
      <c r="K17" s="50"/>
      <c r="L17" s="52"/>
      <c r="M17" s="52"/>
      <c r="N17" s="52"/>
      <c r="O17" s="52"/>
      <c r="P17" s="52"/>
      <c r="Q17" s="51"/>
    </row>
    <row r="18" spans="6:20" ht="15" thickBot="1" x14ac:dyDescent="0.4"/>
    <row r="19" spans="6:20" x14ac:dyDescent="0.35">
      <c r="F19" s="23" t="s">
        <v>51</v>
      </c>
      <c r="G19" s="24" t="s">
        <v>24</v>
      </c>
      <c r="H19" s="25">
        <v>0.99</v>
      </c>
      <c r="K19" s="26"/>
      <c r="L19" s="27"/>
      <c r="M19" s="27"/>
      <c r="N19" s="27"/>
      <c r="O19" s="27"/>
      <c r="P19" s="27"/>
      <c r="Q19" s="28"/>
      <c r="S19" s="23" t="s">
        <v>25</v>
      </c>
    </row>
    <row r="20" spans="6:20" ht="15" thickBot="1" x14ac:dyDescent="0.4">
      <c r="G20" s="24" t="s">
        <v>26</v>
      </c>
      <c r="H20" s="29">
        <v>0.995</v>
      </c>
      <c r="K20" s="30" t="s">
        <v>27</v>
      </c>
      <c r="L20" s="31">
        <f>H23</f>
        <v>4.2588324694594464</v>
      </c>
      <c r="M20" s="32" t="s">
        <v>18</v>
      </c>
      <c r="N20" s="31">
        <f>H24</f>
        <v>5.641167530540554</v>
      </c>
      <c r="O20" s="32" t="s">
        <v>28</v>
      </c>
      <c r="P20" s="33">
        <f>H19</f>
        <v>0.99</v>
      </c>
      <c r="Q20" s="34" t="s">
        <v>29</v>
      </c>
    </row>
    <row r="21" spans="6:20" x14ac:dyDescent="0.35">
      <c r="G21" s="24" t="s">
        <v>32</v>
      </c>
      <c r="H21" s="29">
        <f>_xlfn.NORM.S.INV(H20)</f>
        <v>2.5758293035488999</v>
      </c>
      <c r="I21" s="35" t="s">
        <v>11</v>
      </c>
      <c r="K21" s="36"/>
      <c r="L21" s="37"/>
      <c r="M21" s="37"/>
      <c r="N21" s="37"/>
      <c r="O21" s="37"/>
      <c r="P21" s="37"/>
      <c r="Q21" s="34"/>
      <c r="S21" s="26"/>
      <c r="T21" s="28"/>
    </row>
    <row r="22" spans="6:20" x14ac:dyDescent="0.35">
      <c r="G22" s="24" t="s">
        <v>34</v>
      </c>
      <c r="H22" s="41">
        <f>H21*E$7/SQRT(C$6)</f>
        <v>0.69116753054055369</v>
      </c>
      <c r="K22" s="42" t="s">
        <v>35</v>
      </c>
      <c r="L22" s="37"/>
      <c r="M22" s="37"/>
      <c r="N22" s="37"/>
      <c r="O22" s="37"/>
      <c r="P22" s="37"/>
      <c r="Q22" s="34"/>
      <c r="S22" s="30" t="s">
        <v>34</v>
      </c>
      <c r="T22" s="43">
        <f>H22</f>
        <v>0.69116753054055369</v>
      </c>
    </row>
    <row r="23" spans="6:20" ht="15.5" x14ac:dyDescent="0.4">
      <c r="G23" s="24" t="s">
        <v>39</v>
      </c>
      <c r="H23" s="41">
        <f>C$7-H22</f>
        <v>4.2588324694594464</v>
      </c>
      <c r="K23" s="36"/>
      <c r="L23" s="37"/>
      <c r="M23" s="37"/>
      <c r="N23" s="37"/>
      <c r="O23" s="37"/>
      <c r="P23" s="37"/>
      <c r="Q23" s="34"/>
      <c r="S23" s="30" t="s">
        <v>40</v>
      </c>
      <c r="T23" s="43">
        <f>N20-L20</f>
        <v>1.3823350610811076</v>
      </c>
    </row>
    <row r="24" spans="6:20" ht="16" thickBot="1" x14ac:dyDescent="0.45">
      <c r="G24" s="24" t="s">
        <v>44</v>
      </c>
      <c r="H24" s="41">
        <f>C$7+H22</f>
        <v>5.641167530540554</v>
      </c>
      <c r="K24" s="30" t="s">
        <v>42</v>
      </c>
      <c r="L24" s="48">
        <f>C$7</f>
        <v>4.95</v>
      </c>
      <c r="M24" s="37" t="s">
        <v>45</v>
      </c>
      <c r="N24" s="48">
        <f>H22</f>
        <v>0.69116753054055369</v>
      </c>
      <c r="O24" s="32" t="s">
        <v>46</v>
      </c>
      <c r="P24" s="49">
        <f>P20</f>
        <v>0.99</v>
      </c>
      <c r="Q24" s="34" t="str">
        <f>Q20</f>
        <v>de confiança.</v>
      </c>
      <c r="S24" s="50"/>
      <c r="T24" s="51"/>
    </row>
    <row r="25" spans="6:20" ht="15" thickBot="1" x14ac:dyDescent="0.4">
      <c r="K25" s="50"/>
      <c r="L25" s="52"/>
      <c r="M25" s="52"/>
      <c r="N25" s="52"/>
      <c r="O25" s="52"/>
      <c r="P25" s="52"/>
      <c r="Q25" s="51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1</xdr:col>
                <xdr:colOff>381000</xdr:colOff>
                <xdr:row>5</xdr:row>
                <xdr:rowOff>165100</xdr:rowOff>
              </from>
              <to>
                <xdr:col>1</xdr:col>
                <xdr:colOff>508000</xdr:colOff>
                <xdr:row>7</xdr:row>
                <xdr:rowOff>12700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 sizeWithCells="1">
              <from>
                <xdr:col>1</xdr:col>
                <xdr:colOff>476250</xdr:colOff>
                <xdr:row>11</xdr:row>
                <xdr:rowOff>165100</xdr:rowOff>
              </from>
              <to>
                <xdr:col>2</xdr:col>
                <xdr:colOff>590550</xdr:colOff>
                <xdr:row>14</xdr:row>
                <xdr:rowOff>107950</xdr:rowOff>
              </to>
            </anchor>
          </objectPr>
        </oleObject>
      </mc:Choice>
      <mc:Fallback>
        <oleObject progId="Equation.3" shapeId="2050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J42"/>
  <sheetViews>
    <sheetView topLeftCell="A25" zoomScale="140" zoomScaleNormal="140" workbookViewId="0">
      <selection activeCell="D34" sqref="D34"/>
    </sheetView>
  </sheetViews>
  <sheetFormatPr defaultColWidth="9.1796875" defaultRowHeight="15.5" x14ac:dyDescent="0.35"/>
  <cols>
    <col min="1" max="16384" width="9.1796875" style="1"/>
  </cols>
  <sheetData>
    <row r="8" spans="1:10" x14ac:dyDescent="0.35">
      <c r="A8" s="77"/>
      <c r="B8" s="77"/>
      <c r="C8" s="77"/>
      <c r="D8" s="77"/>
      <c r="E8" s="77"/>
    </row>
    <row r="9" spans="1:10" x14ac:dyDescent="0.35">
      <c r="A9" s="77"/>
      <c r="B9" s="78" t="s">
        <v>55</v>
      </c>
      <c r="C9" s="77"/>
      <c r="D9" s="77"/>
      <c r="E9" s="77"/>
      <c r="F9" s="77"/>
      <c r="G9" s="98"/>
      <c r="H9" s="98"/>
      <c r="I9" s="98"/>
      <c r="J9" s="98"/>
    </row>
    <row r="10" spans="1:10" x14ac:dyDescent="0.35">
      <c r="A10" s="77"/>
      <c r="B10" s="77"/>
      <c r="C10" s="77"/>
      <c r="D10" s="77"/>
      <c r="E10" s="98"/>
      <c r="F10" s="98"/>
      <c r="G10" s="98"/>
      <c r="H10" s="98"/>
      <c r="I10" s="98"/>
      <c r="J10" s="98"/>
    </row>
    <row r="11" spans="1:10" x14ac:dyDescent="0.35">
      <c r="A11" s="77"/>
      <c r="B11" s="79" t="s">
        <v>1</v>
      </c>
      <c r="C11" s="79" t="s">
        <v>7</v>
      </c>
      <c r="D11" s="80">
        <v>55.1</v>
      </c>
      <c r="E11" s="77"/>
      <c r="F11" s="69" t="s">
        <v>78</v>
      </c>
      <c r="G11" s="77"/>
      <c r="H11" s="79" t="s">
        <v>8</v>
      </c>
      <c r="I11" s="81">
        <v>0.95</v>
      </c>
      <c r="J11" s="77"/>
    </row>
    <row r="12" spans="1:10" x14ac:dyDescent="0.35">
      <c r="A12" s="98"/>
      <c r="B12" s="77"/>
      <c r="C12" s="79" t="s">
        <v>56</v>
      </c>
      <c r="D12" s="80">
        <v>6.2</v>
      </c>
      <c r="E12" s="77"/>
      <c r="F12" s="77"/>
      <c r="G12" s="77"/>
      <c r="H12" s="77"/>
      <c r="I12" s="77"/>
      <c r="J12" s="77"/>
    </row>
    <row r="13" spans="1:10" x14ac:dyDescent="0.35">
      <c r="A13" s="98"/>
      <c r="B13" s="77"/>
      <c r="C13" s="79"/>
      <c r="D13" s="80"/>
      <c r="E13" s="77"/>
      <c r="F13" s="77"/>
      <c r="G13" s="77"/>
      <c r="H13" s="77"/>
      <c r="I13" s="98"/>
      <c r="J13" s="98"/>
    </row>
    <row r="14" spans="1:10" x14ac:dyDescent="0.35">
      <c r="A14" s="98"/>
      <c r="B14" s="77" t="s">
        <v>23</v>
      </c>
      <c r="C14" s="79" t="s">
        <v>2</v>
      </c>
      <c r="D14" s="80">
        <v>10</v>
      </c>
      <c r="E14" s="77"/>
      <c r="F14" s="77"/>
      <c r="G14" s="77"/>
      <c r="H14" s="77"/>
      <c r="I14" s="98"/>
      <c r="J14" s="98"/>
    </row>
    <row r="15" spans="1:10" x14ac:dyDescent="0.35">
      <c r="A15" s="98"/>
      <c r="B15" s="77"/>
      <c r="C15" s="78" t="s">
        <v>58</v>
      </c>
      <c r="D15" s="77"/>
      <c r="E15" s="77"/>
      <c r="F15" s="77"/>
      <c r="G15" s="77"/>
      <c r="H15" s="77"/>
      <c r="I15" s="98"/>
      <c r="J15" s="98"/>
    </row>
    <row r="16" spans="1:10" x14ac:dyDescent="0.35">
      <c r="A16" s="98"/>
      <c r="B16" s="98"/>
      <c r="C16" s="98"/>
      <c r="D16" s="98"/>
      <c r="E16" s="98"/>
      <c r="F16" s="98"/>
      <c r="G16" s="98"/>
      <c r="H16" s="98"/>
      <c r="I16" s="98"/>
      <c r="J16" s="98"/>
    </row>
    <row r="17" spans="1:10" x14ac:dyDescent="0.35">
      <c r="A17" s="98"/>
      <c r="B17" s="98"/>
      <c r="C17" s="98"/>
      <c r="D17" s="98"/>
      <c r="E17" s="98"/>
      <c r="F17" s="98"/>
      <c r="G17" s="98"/>
      <c r="H17" s="98"/>
      <c r="I17" s="98"/>
      <c r="J17" s="98"/>
    </row>
    <row r="18" spans="1:10" x14ac:dyDescent="0.35">
      <c r="A18" s="77"/>
      <c r="B18" s="77"/>
      <c r="C18" s="77"/>
      <c r="D18" s="77"/>
      <c r="E18" s="77"/>
      <c r="F18" s="77"/>
      <c r="G18" s="77"/>
      <c r="H18" s="77"/>
      <c r="I18" s="77"/>
      <c r="J18" s="98"/>
    </row>
    <row r="19" spans="1:10" x14ac:dyDescent="0.35">
      <c r="A19" s="77"/>
      <c r="B19" s="82"/>
      <c r="C19" s="82"/>
      <c r="D19" s="82"/>
      <c r="E19" s="82"/>
      <c r="F19" s="82"/>
      <c r="G19" s="82"/>
      <c r="H19" s="82"/>
      <c r="I19" s="77"/>
      <c r="J19" s="98"/>
    </row>
    <row r="20" spans="1:10" x14ac:dyDescent="0.35">
      <c r="A20" s="77"/>
      <c r="B20" s="82"/>
      <c r="C20" s="82"/>
      <c r="D20" s="82"/>
      <c r="E20" s="82"/>
      <c r="F20" s="82"/>
      <c r="G20" s="82"/>
      <c r="H20" s="82"/>
      <c r="I20" s="77"/>
      <c r="J20" s="98"/>
    </row>
    <row r="21" spans="1:10" x14ac:dyDescent="0.35">
      <c r="A21" s="77"/>
      <c r="B21" s="82"/>
      <c r="C21" s="82"/>
      <c r="D21" s="82"/>
      <c r="E21" s="83" t="s">
        <v>8</v>
      </c>
      <c r="F21" s="82"/>
      <c r="G21" s="82"/>
      <c r="H21" s="82"/>
      <c r="I21" s="77"/>
      <c r="J21" s="98"/>
    </row>
    <row r="22" spans="1:10" x14ac:dyDescent="0.35">
      <c r="A22" s="77"/>
      <c r="B22" s="82"/>
      <c r="C22" s="82"/>
      <c r="D22" s="82"/>
      <c r="E22" s="84">
        <v>0.95</v>
      </c>
      <c r="F22" s="82"/>
      <c r="G22" s="82"/>
      <c r="H22" s="82"/>
      <c r="I22" s="77"/>
      <c r="J22" s="98"/>
    </row>
    <row r="23" spans="1:10" x14ac:dyDescent="0.35">
      <c r="A23" s="77"/>
      <c r="B23" s="82"/>
      <c r="C23" s="82"/>
      <c r="D23" s="85">
        <v>2.5000000000000001E-2</v>
      </c>
      <c r="E23" s="82"/>
      <c r="F23" s="82"/>
      <c r="G23" s="86">
        <v>2.5000000000000001E-2</v>
      </c>
      <c r="H23" s="82"/>
      <c r="I23" s="77"/>
      <c r="J23" s="98"/>
    </row>
    <row r="24" spans="1:10" x14ac:dyDescent="0.35">
      <c r="A24" s="77"/>
      <c r="B24" s="82"/>
      <c r="C24" s="83"/>
      <c r="D24" s="83" t="s">
        <v>61</v>
      </c>
      <c r="E24" s="83">
        <v>0</v>
      </c>
      <c r="F24" s="83" t="s">
        <v>60</v>
      </c>
      <c r="G24" s="82"/>
      <c r="H24" s="87" t="s">
        <v>59</v>
      </c>
      <c r="I24" s="77"/>
      <c r="J24" s="98"/>
    </row>
    <row r="25" spans="1:10" x14ac:dyDescent="0.35">
      <c r="A25" s="77"/>
      <c r="B25" s="77"/>
      <c r="C25" s="77"/>
      <c r="D25" s="77"/>
      <c r="E25" s="77"/>
      <c r="F25" s="77"/>
      <c r="G25" s="77"/>
      <c r="H25" s="77"/>
      <c r="I25" s="77"/>
      <c r="J25" s="98"/>
    </row>
    <row r="26" spans="1:10" x14ac:dyDescent="0.35">
      <c r="A26" s="77"/>
      <c r="B26" s="77"/>
      <c r="C26" s="77"/>
      <c r="D26" s="88" t="s">
        <v>62</v>
      </c>
      <c r="E26" s="80">
        <v>0.97499999999999998</v>
      </c>
      <c r="F26" s="77"/>
      <c r="G26" s="77"/>
      <c r="H26" s="77"/>
      <c r="I26" s="77"/>
      <c r="J26" s="98"/>
    </row>
    <row r="27" spans="1:10" x14ac:dyDescent="0.35">
      <c r="A27" s="98"/>
      <c r="B27" s="77"/>
      <c r="C27" s="77"/>
      <c r="D27" s="79" t="s">
        <v>63</v>
      </c>
      <c r="E27" s="80">
        <f>D14-1</f>
        <v>9</v>
      </c>
      <c r="F27" s="98"/>
      <c r="G27" s="98"/>
      <c r="H27" s="98"/>
      <c r="I27" s="98"/>
      <c r="J27" s="98"/>
    </row>
    <row r="28" spans="1:10" x14ac:dyDescent="0.35">
      <c r="A28" s="98"/>
      <c r="B28" s="77"/>
      <c r="C28" s="77"/>
      <c r="D28" s="79" t="s">
        <v>64</v>
      </c>
      <c r="E28" s="80">
        <f>_xlfn.T.INV(E26,E27)</f>
        <v>2.2621571627982049</v>
      </c>
      <c r="F28" s="70" t="s">
        <v>65</v>
      </c>
      <c r="G28" s="98"/>
      <c r="H28" s="98"/>
      <c r="I28" s="98"/>
      <c r="J28" s="98"/>
    </row>
    <row r="29" spans="1:10" x14ac:dyDescent="0.35">
      <c r="A29" s="98"/>
      <c r="B29" s="98"/>
      <c r="C29" s="98"/>
      <c r="D29" s="98"/>
      <c r="E29" s="98"/>
      <c r="F29" s="98"/>
      <c r="G29" s="98"/>
      <c r="H29" s="98"/>
      <c r="I29" s="98"/>
      <c r="J29" s="98"/>
    </row>
    <row r="30" spans="1:10" x14ac:dyDescent="0.35">
      <c r="A30" s="98"/>
      <c r="B30" s="98"/>
      <c r="C30" s="77"/>
      <c r="D30" s="79" t="s">
        <v>15</v>
      </c>
      <c r="E30" s="80">
        <f>E28*D12/SQRT(D14)</f>
        <v>4.4352128170181206</v>
      </c>
      <c r="F30" s="77"/>
      <c r="G30" s="98"/>
      <c r="H30" s="98"/>
      <c r="I30" s="98"/>
      <c r="J30" s="98"/>
    </row>
    <row r="31" spans="1:10" ht="16.5" x14ac:dyDescent="0.4">
      <c r="A31" s="98"/>
      <c r="B31" s="98"/>
      <c r="C31" s="77"/>
      <c r="D31" s="79" t="s">
        <v>79</v>
      </c>
      <c r="E31" s="80">
        <f>D11-E30</f>
        <v>50.664787182981883</v>
      </c>
      <c r="F31" s="77"/>
      <c r="G31" s="98"/>
      <c r="H31" s="71" t="s">
        <v>66</v>
      </c>
      <c r="I31" s="98"/>
      <c r="J31" s="98"/>
    </row>
    <row r="32" spans="1:10" ht="16.5" x14ac:dyDescent="0.4">
      <c r="A32" s="98"/>
      <c r="B32" s="98"/>
      <c r="C32" s="77"/>
      <c r="D32" s="79" t="s">
        <v>80</v>
      </c>
      <c r="E32" s="80">
        <f>D11+E30</f>
        <v>59.53521281701812</v>
      </c>
      <c r="F32" s="77"/>
      <c r="G32" s="98"/>
      <c r="H32" s="98"/>
      <c r="I32" s="98"/>
      <c r="J32" s="98"/>
    </row>
    <row r="33" spans="1:10" x14ac:dyDescent="0.35">
      <c r="A33" s="98"/>
      <c r="B33" s="98"/>
      <c r="C33" s="77"/>
      <c r="D33" s="77"/>
      <c r="E33" s="77"/>
      <c r="F33" s="77"/>
      <c r="G33" s="77"/>
      <c r="H33" s="77"/>
      <c r="I33" s="77"/>
      <c r="J33" s="77"/>
    </row>
    <row r="34" spans="1:10" ht="18" x14ac:dyDescent="0.4">
      <c r="A34" s="98"/>
      <c r="B34" s="98"/>
      <c r="C34" s="89" t="s">
        <v>81</v>
      </c>
      <c r="D34" s="90">
        <f>E31</f>
        <v>50.664787182981883</v>
      </c>
      <c r="E34" s="91" t="s">
        <v>18</v>
      </c>
      <c r="F34" s="92">
        <f>E32</f>
        <v>59.53521281701812</v>
      </c>
      <c r="G34" s="93" t="s">
        <v>53</v>
      </c>
      <c r="H34" s="94">
        <v>0.95</v>
      </c>
      <c r="I34" s="95" t="s">
        <v>54</v>
      </c>
      <c r="J34" s="77"/>
    </row>
    <row r="35" spans="1:10" x14ac:dyDescent="0.35">
      <c r="A35" s="98"/>
      <c r="B35" s="98"/>
      <c r="C35" s="98"/>
      <c r="D35" s="98"/>
      <c r="E35" s="98"/>
      <c r="F35" s="98"/>
      <c r="G35" s="98"/>
      <c r="H35" s="98"/>
      <c r="I35" s="98"/>
      <c r="J35" s="98"/>
    </row>
    <row r="36" spans="1:10" x14ac:dyDescent="0.35">
      <c r="A36" s="98"/>
      <c r="B36" s="77"/>
      <c r="C36" s="77"/>
      <c r="D36" s="96" t="s">
        <v>34</v>
      </c>
      <c r="E36" s="97">
        <f>E30</f>
        <v>4.4352128170181206</v>
      </c>
      <c r="F36" s="77"/>
      <c r="G36" s="77"/>
      <c r="H36" s="77"/>
      <c r="I36" s="98"/>
      <c r="J36" s="98"/>
    </row>
    <row r="37" spans="1:10" x14ac:dyDescent="0.35">
      <c r="A37" s="98"/>
      <c r="B37" s="77"/>
      <c r="C37" s="77"/>
      <c r="D37" s="96" t="s">
        <v>40</v>
      </c>
      <c r="E37" s="97">
        <f>F34-D34</f>
        <v>8.8704256340362377</v>
      </c>
      <c r="F37" s="77"/>
      <c r="G37" s="77"/>
      <c r="H37" s="77"/>
      <c r="I37" s="98"/>
      <c r="J37" s="98"/>
    </row>
    <row r="38" spans="1:10" x14ac:dyDescent="0.35">
      <c r="A38" s="98"/>
      <c r="B38" s="77"/>
      <c r="C38" s="77"/>
      <c r="D38" s="77"/>
      <c r="E38" s="77"/>
      <c r="F38" s="77"/>
      <c r="G38" s="77"/>
      <c r="H38" s="77"/>
      <c r="I38" s="98"/>
      <c r="J38" s="98"/>
    </row>
    <row r="39" spans="1:10" x14ac:dyDescent="0.35">
      <c r="B39" s="77"/>
      <c r="C39" s="77"/>
      <c r="D39" s="77"/>
      <c r="E39" s="77"/>
      <c r="F39" s="77"/>
      <c r="G39" s="77"/>
      <c r="H39" s="77"/>
    </row>
    <row r="40" spans="1:10" x14ac:dyDescent="0.35">
      <c r="B40" s="77"/>
      <c r="C40" s="77"/>
      <c r="D40" s="77"/>
      <c r="E40" s="77"/>
      <c r="F40" s="77"/>
      <c r="G40" s="77"/>
      <c r="H40" s="77"/>
    </row>
    <row r="41" spans="1:10" x14ac:dyDescent="0.35">
      <c r="B41" s="77"/>
      <c r="C41" s="77"/>
      <c r="D41" s="77"/>
      <c r="E41" s="77"/>
      <c r="F41" s="77"/>
      <c r="G41" s="77"/>
      <c r="H41" s="77"/>
    </row>
    <row r="42" spans="1:10" x14ac:dyDescent="0.35">
      <c r="B42" s="77"/>
      <c r="C42" s="77"/>
      <c r="D42" s="77"/>
      <c r="E42" s="77"/>
      <c r="F42" s="77"/>
      <c r="G42" s="77"/>
      <c r="H42" s="7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16"/>
  <sheetViews>
    <sheetView zoomScale="80" zoomScaleNormal="80" workbookViewId="0">
      <selection activeCell="K19" sqref="K19"/>
    </sheetView>
  </sheetViews>
  <sheetFormatPr defaultRowHeight="14.5" x14ac:dyDescent="0.35"/>
  <cols>
    <col min="4" max="4" width="15.26953125" customWidth="1"/>
    <col min="5" max="5" width="7.7265625" customWidth="1"/>
    <col min="6" max="6" width="3.54296875" customWidth="1"/>
    <col min="12" max="12" width="5" customWidth="1"/>
    <col min="13" max="13" width="1.54296875" customWidth="1"/>
    <col min="14" max="14" width="4.81640625" customWidth="1"/>
    <col min="15" max="15" width="4.26953125" customWidth="1"/>
    <col min="16" max="16" width="5.453125" customWidth="1"/>
    <col min="17" max="17" width="15.1796875" customWidth="1"/>
  </cols>
  <sheetData>
    <row r="2" spans="2:17" x14ac:dyDescent="0.35">
      <c r="B2" s="21" t="s">
        <v>20</v>
      </c>
      <c r="C2" s="22" t="s">
        <v>108</v>
      </c>
    </row>
    <row r="3" spans="2:17" x14ac:dyDescent="0.35">
      <c r="B3" s="22" t="s">
        <v>109</v>
      </c>
      <c r="C3" s="22"/>
      <c r="G3" s="24"/>
      <c r="H3" s="154"/>
    </row>
    <row r="5" spans="2:17" ht="15" thickBot="1" x14ac:dyDescent="0.4">
      <c r="B5" s="22" t="s">
        <v>30</v>
      </c>
      <c r="C5" s="22"/>
      <c r="D5" s="22" t="s">
        <v>31</v>
      </c>
    </row>
    <row r="6" spans="2:17" x14ac:dyDescent="0.35">
      <c r="B6" s="24" t="s">
        <v>2</v>
      </c>
      <c r="C6" s="29">
        <v>100</v>
      </c>
      <c r="D6" s="24" t="s">
        <v>42</v>
      </c>
      <c r="E6" s="29" t="s">
        <v>43</v>
      </c>
      <c r="G6" s="23" t="s">
        <v>71</v>
      </c>
      <c r="H6" s="155" t="s">
        <v>110</v>
      </c>
      <c r="I6" s="155"/>
      <c r="K6" s="26"/>
      <c r="L6" s="27"/>
      <c r="M6" s="27"/>
      <c r="N6" s="27"/>
      <c r="O6" s="27"/>
      <c r="P6" s="27"/>
      <c r="Q6" s="28"/>
    </row>
    <row r="7" spans="2:17" x14ac:dyDescent="0.35">
      <c r="B7" s="24" t="s">
        <v>37</v>
      </c>
      <c r="C7" s="29">
        <v>0.85</v>
      </c>
      <c r="D7" s="24" t="s">
        <v>48</v>
      </c>
      <c r="E7" s="29" t="s">
        <v>43</v>
      </c>
      <c r="H7" s="24" t="s">
        <v>26</v>
      </c>
      <c r="I7" s="29">
        <v>0.97499999999999998</v>
      </c>
      <c r="K7" s="30" t="s">
        <v>27</v>
      </c>
      <c r="L7" s="31">
        <f>I11</f>
        <v>0.81031566096827168</v>
      </c>
      <c r="M7" s="32" t="s">
        <v>18</v>
      </c>
      <c r="N7" s="31">
        <f>I12</f>
        <v>0.88968433903172828</v>
      </c>
      <c r="O7" s="32" t="s">
        <v>28</v>
      </c>
      <c r="P7" s="33">
        <f>E$9</f>
        <v>0.95</v>
      </c>
      <c r="Q7" s="34" t="s">
        <v>29</v>
      </c>
    </row>
    <row r="8" spans="2:17" x14ac:dyDescent="0.35">
      <c r="B8" s="24" t="s">
        <v>111</v>
      </c>
      <c r="C8" s="41">
        <v>0.2</v>
      </c>
      <c r="H8" s="24" t="s">
        <v>112</v>
      </c>
      <c r="I8" s="29">
        <f>C6-1</f>
        <v>99</v>
      </c>
      <c r="K8" s="36"/>
      <c r="L8" s="37"/>
      <c r="M8" s="37"/>
      <c r="N8" s="37"/>
      <c r="O8" s="37"/>
      <c r="P8" s="37"/>
      <c r="Q8" s="34"/>
    </row>
    <row r="9" spans="2:17" x14ac:dyDescent="0.35">
      <c r="B9" s="24"/>
      <c r="D9" s="24" t="s">
        <v>113</v>
      </c>
      <c r="E9" s="120">
        <v>0.95</v>
      </c>
      <c r="H9" s="24" t="s">
        <v>64</v>
      </c>
      <c r="I9" s="134">
        <f>_xlfn.T.INV(I7,I8)</f>
        <v>1.9842169515864165</v>
      </c>
      <c r="J9" s="35" t="s">
        <v>65</v>
      </c>
      <c r="K9" s="42" t="s">
        <v>35</v>
      </c>
      <c r="L9" s="37"/>
      <c r="M9" s="37"/>
      <c r="N9" s="37"/>
      <c r="O9" s="37"/>
      <c r="P9" s="37"/>
      <c r="Q9" s="34"/>
    </row>
    <row r="10" spans="2:17" x14ac:dyDescent="0.35">
      <c r="H10" s="24" t="s">
        <v>34</v>
      </c>
      <c r="I10" s="134">
        <f>I9*C$8/SQRT(C6)</f>
        <v>3.9684339031728334E-2</v>
      </c>
      <c r="K10" s="36"/>
      <c r="L10" s="37"/>
      <c r="M10" s="37"/>
      <c r="N10" s="37"/>
      <c r="O10" s="37"/>
      <c r="P10" s="37"/>
      <c r="Q10" s="34"/>
    </row>
    <row r="11" spans="2:17" ht="16" thickBot="1" x14ac:dyDescent="0.45">
      <c r="H11" s="24" t="s">
        <v>39</v>
      </c>
      <c r="I11" s="134">
        <f>C$7-I10</f>
        <v>0.81031566096827168</v>
      </c>
      <c r="K11" s="30" t="s">
        <v>42</v>
      </c>
      <c r="L11" s="48">
        <f>L$7</f>
        <v>0.81031566096827168</v>
      </c>
      <c r="M11" s="37" t="s">
        <v>45</v>
      </c>
      <c r="N11" s="156">
        <f>I10</f>
        <v>3.9684339031728334E-2</v>
      </c>
      <c r="O11" s="32" t="s">
        <v>46</v>
      </c>
      <c r="P11" s="49">
        <f>P7</f>
        <v>0.95</v>
      </c>
      <c r="Q11" s="34" t="str">
        <f>Q7</f>
        <v>de confiança.</v>
      </c>
    </row>
    <row r="12" spans="2:17" ht="16" thickBot="1" x14ac:dyDescent="0.45">
      <c r="B12" s="56"/>
      <c r="C12" s="57"/>
      <c r="D12" s="58"/>
      <c r="H12" s="24" t="s">
        <v>44</v>
      </c>
      <c r="I12" s="134">
        <f>C$7+I10</f>
        <v>0.88968433903172828</v>
      </c>
      <c r="K12" s="50"/>
      <c r="L12" s="52"/>
      <c r="M12" s="52"/>
      <c r="N12" s="52"/>
      <c r="O12" s="52"/>
      <c r="P12" s="52"/>
      <c r="Q12" s="51"/>
    </row>
    <row r="13" spans="2:17" x14ac:dyDescent="0.35">
      <c r="B13" s="59"/>
      <c r="C13" s="60"/>
      <c r="D13" s="61"/>
    </row>
    <row r="14" spans="2:17" x14ac:dyDescent="0.35">
      <c r="B14" s="59"/>
      <c r="C14" s="60"/>
      <c r="D14" s="61"/>
    </row>
    <row r="15" spans="2:17" x14ac:dyDescent="0.35">
      <c r="B15" s="59"/>
      <c r="C15" s="60"/>
      <c r="D15" s="62" t="s">
        <v>14</v>
      </c>
    </row>
    <row r="16" spans="2:17" ht="15" thickBot="1" x14ac:dyDescent="0.4">
      <c r="B16" s="63"/>
      <c r="C16" s="64"/>
      <c r="D16" s="65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8193" r:id="rId3">
          <objectPr defaultSize="0" autoPict="0" r:id="rId4">
            <anchor moveWithCells="1" sizeWithCells="1">
              <from>
                <xdr:col>1</xdr:col>
                <xdr:colOff>381000</xdr:colOff>
                <xdr:row>5</xdr:row>
                <xdr:rowOff>165100</xdr:rowOff>
              </from>
              <to>
                <xdr:col>1</xdr:col>
                <xdr:colOff>508000</xdr:colOff>
                <xdr:row>7</xdr:row>
                <xdr:rowOff>12700</xdr:rowOff>
              </to>
            </anchor>
          </objectPr>
        </oleObject>
      </mc:Choice>
      <mc:Fallback>
        <oleObject progId="Equation.3" shapeId="8193" r:id="rId3"/>
      </mc:Fallback>
    </mc:AlternateContent>
    <mc:AlternateContent xmlns:mc="http://schemas.openxmlformats.org/markup-compatibility/2006">
      <mc:Choice Requires="x14">
        <oleObject progId="Equation.3" shapeId="8194" r:id="rId5">
          <objectPr defaultSize="0" autoPict="0" r:id="rId6">
            <anchor moveWithCells="1" sizeWithCells="1">
              <from>
                <xdr:col>1</xdr:col>
                <xdr:colOff>476250</xdr:colOff>
                <xdr:row>12</xdr:row>
                <xdr:rowOff>31750</xdr:rowOff>
              </from>
              <to>
                <xdr:col>2</xdr:col>
                <xdr:colOff>565150</xdr:colOff>
                <xdr:row>14</xdr:row>
                <xdr:rowOff>127000</xdr:rowOff>
              </to>
            </anchor>
          </objectPr>
        </oleObject>
      </mc:Choice>
      <mc:Fallback>
        <oleObject progId="Equation.3" shapeId="8194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8:K39"/>
  <sheetViews>
    <sheetView topLeftCell="A16" zoomScale="140" zoomScaleNormal="140" workbookViewId="0">
      <selection activeCell="K24" sqref="K24"/>
    </sheetView>
  </sheetViews>
  <sheetFormatPr defaultColWidth="9.1796875" defaultRowHeight="15.5" x14ac:dyDescent="0.35"/>
  <cols>
    <col min="1" max="16384" width="9.1796875" style="1"/>
  </cols>
  <sheetData>
    <row r="8" spans="1:11" x14ac:dyDescent="0.35">
      <c r="B8" s="77"/>
      <c r="C8" s="77"/>
      <c r="D8" s="77"/>
      <c r="E8" s="77"/>
      <c r="F8" s="77"/>
    </row>
    <row r="9" spans="1:11" x14ac:dyDescent="0.35">
      <c r="A9" s="98"/>
      <c r="B9" s="88" t="s">
        <v>1</v>
      </c>
      <c r="C9" s="79" t="s">
        <v>2</v>
      </c>
      <c r="D9" s="80">
        <v>100</v>
      </c>
      <c r="E9" s="77"/>
      <c r="F9" s="69" t="s">
        <v>82</v>
      </c>
      <c r="G9" s="77"/>
      <c r="H9" s="77"/>
      <c r="I9" s="98"/>
      <c r="J9" s="98"/>
      <c r="K9" s="98"/>
    </row>
    <row r="10" spans="1:11" x14ac:dyDescent="0.35">
      <c r="A10" s="98"/>
      <c r="B10" s="77"/>
      <c r="C10" s="79" t="s">
        <v>67</v>
      </c>
      <c r="D10" s="80">
        <v>23</v>
      </c>
      <c r="E10" s="77"/>
      <c r="F10" s="77" t="s">
        <v>83</v>
      </c>
      <c r="G10" s="81">
        <v>0.9</v>
      </c>
      <c r="H10" s="77"/>
      <c r="I10" s="98"/>
      <c r="J10" s="98"/>
      <c r="K10" s="98"/>
    </row>
    <row r="11" spans="1:11" x14ac:dyDescent="0.35">
      <c r="A11" s="98"/>
      <c r="B11" s="98"/>
      <c r="C11" s="79" t="s">
        <v>68</v>
      </c>
      <c r="D11" s="80">
        <f>D10/D9</f>
        <v>0.23</v>
      </c>
      <c r="E11" s="98"/>
      <c r="F11" s="98"/>
      <c r="G11" s="98"/>
      <c r="H11" s="98"/>
      <c r="I11" s="98"/>
      <c r="J11" s="98"/>
      <c r="K11" s="98"/>
    </row>
    <row r="12" spans="1:11" x14ac:dyDescent="0.35">
      <c r="A12" s="98"/>
      <c r="B12" s="98"/>
      <c r="C12" s="100"/>
      <c r="D12" s="101"/>
      <c r="E12" s="98"/>
      <c r="F12" s="98"/>
      <c r="G12" s="98"/>
      <c r="H12" s="98"/>
      <c r="I12" s="98"/>
      <c r="J12" s="98"/>
      <c r="K12" s="98"/>
    </row>
    <row r="13" spans="1:11" x14ac:dyDescent="0.35">
      <c r="A13" s="98"/>
      <c r="B13" s="98"/>
      <c r="C13" s="100"/>
      <c r="D13" s="101"/>
      <c r="E13" s="98"/>
      <c r="F13" s="98"/>
      <c r="G13" s="98"/>
      <c r="H13" s="98"/>
      <c r="I13" s="98"/>
      <c r="J13" s="98"/>
      <c r="K13" s="98"/>
    </row>
    <row r="14" spans="1:11" x14ac:dyDescent="0.35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</row>
    <row r="15" spans="1:11" x14ac:dyDescent="0.35">
      <c r="A15" s="98"/>
      <c r="B15" s="98"/>
      <c r="C15" s="98"/>
      <c r="D15" s="98"/>
      <c r="E15" s="74" t="s">
        <v>66</v>
      </c>
      <c r="F15" s="98"/>
      <c r="G15" s="98"/>
      <c r="H15" s="98"/>
      <c r="I15" s="98"/>
      <c r="J15" s="98"/>
      <c r="K15" s="98"/>
    </row>
    <row r="16" spans="1:11" x14ac:dyDescent="0.35">
      <c r="A16" s="77"/>
      <c r="B16" s="82"/>
      <c r="C16" s="82"/>
      <c r="D16" s="82"/>
      <c r="E16" s="82"/>
      <c r="F16" s="82"/>
      <c r="G16" s="82"/>
      <c r="H16" s="82"/>
      <c r="I16" s="77"/>
      <c r="J16" s="98"/>
      <c r="K16" s="98"/>
    </row>
    <row r="17" spans="1:11" x14ac:dyDescent="0.35">
      <c r="A17" s="77"/>
      <c r="B17" s="82"/>
      <c r="C17" s="82"/>
      <c r="D17" s="82"/>
      <c r="E17" s="82"/>
      <c r="F17" s="82"/>
      <c r="G17" s="82"/>
      <c r="H17" s="82"/>
      <c r="I17" s="77"/>
      <c r="J17" s="98"/>
      <c r="K17" s="98"/>
    </row>
    <row r="18" spans="1:11" x14ac:dyDescent="0.35">
      <c r="A18" s="77"/>
      <c r="B18" s="82"/>
      <c r="C18" s="82"/>
      <c r="D18" s="82"/>
      <c r="E18" s="82"/>
      <c r="F18" s="82"/>
      <c r="G18" s="82"/>
      <c r="H18" s="82"/>
      <c r="I18" s="77"/>
      <c r="J18" s="98"/>
      <c r="K18" s="98"/>
    </row>
    <row r="19" spans="1:11" x14ac:dyDescent="0.35">
      <c r="A19" s="77"/>
      <c r="B19" s="82"/>
      <c r="C19" s="82"/>
      <c r="D19" s="82"/>
      <c r="E19" s="82"/>
      <c r="F19" s="82"/>
      <c r="G19" s="82"/>
      <c r="H19" s="82"/>
      <c r="I19" s="77"/>
      <c r="J19" s="98"/>
      <c r="K19" s="98"/>
    </row>
    <row r="20" spans="1:11" x14ac:dyDescent="0.35">
      <c r="A20" s="77"/>
      <c r="B20" s="82"/>
      <c r="C20" s="82"/>
      <c r="D20" s="82"/>
      <c r="E20" s="83" t="s">
        <v>8</v>
      </c>
      <c r="F20" s="82"/>
      <c r="G20" s="82"/>
      <c r="H20" s="82"/>
      <c r="I20" s="77"/>
      <c r="J20" s="98"/>
      <c r="K20" s="98"/>
    </row>
    <row r="21" spans="1:11" x14ac:dyDescent="0.35">
      <c r="A21" s="77"/>
      <c r="B21" s="82"/>
      <c r="C21" s="82"/>
      <c r="D21" s="82"/>
      <c r="E21" s="84">
        <v>0.9</v>
      </c>
      <c r="F21" s="82"/>
      <c r="G21" s="82"/>
      <c r="H21" s="82"/>
      <c r="I21" s="77"/>
      <c r="J21" s="98"/>
      <c r="K21" s="98"/>
    </row>
    <row r="22" spans="1:11" x14ac:dyDescent="0.35">
      <c r="A22" s="77"/>
      <c r="B22" s="82"/>
      <c r="C22" s="82"/>
      <c r="D22" s="82"/>
      <c r="E22" s="82"/>
      <c r="F22" s="82"/>
      <c r="G22" s="82"/>
      <c r="H22" s="82"/>
      <c r="I22" s="77"/>
      <c r="J22" s="98"/>
      <c r="K22" s="98"/>
    </row>
    <row r="23" spans="1:11" x14ac:dyDescent="0.35">
      <c r="A23" s="77"/>
      <c r="B23" s="82"/>
      <c r="C23" s="82"/>
      <c r="D23" s="103">
        <v>0.05</v>
      </c>
      <c r="E23" s="82"/>
      <c r="F23" s="104">
        <v>0.05</v>
      </c>
      <c r="G23" s="82"/>
      <c r="H23" s="82"/>
      <c r="I23" s="77"/>
      <c r="J23" s="98"/>
      <c r="K23" s="98"/>
    </row>
    <row r="24" spans="1:11" x14ac:dyDescent="0.35">
      <c r="A24" s="77"/>
      <c r="B24" s="82"/>
      <c r="C24" s="83"/>
      <c r="D24" s="83" t="s">
        <v>10</v>
      </c>
      <c r="E24" s="83">
        <v>0</v>
      </c>
      <c r="F24" s="83" t="s">
        <v>69</v>
      </c>
      <c r="G24" s="82"/>
      <c r="H24" s="82"/>
      <c r="I24" s="77"/>
      <c r="J24" s="98"/>
      <c r="K24" s="98"/>
    </row>
    <row r="25" spans="1:11" x14ac:dyDescent="0.35">
      <c r="A25" s="77"/>
      <c r="B25" s="82"/>
      <c r="C25" s="82"/>
      <c r="D25" s="82"/>
      <c r="E25" s="82"/>
      <c r="F25" s="82"/>
      <c r="G25" s="82"/>
      <c r="H25" s="82"/>
      <c r="I25" s="77"/>
      <c r="J25" s="98"/>
      <c r="K25" s="98"/>
    </row>
    <row r="26" spans="1:11" x14ac:dyDescent="0.35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</row>
    <row r="27" spans="1:11" x14ac:dyDescent="0.35">
      <c r="A27" s="98"/>
      <c r="B27" s="77"/>
      <c r="C27" s="77"/>
      <c r="D27" s="77"/>
      <c r="E27" s="79" t="s">
        <v>70</v>
      </c>
      <c r="F27" s="80">
        <v>0.95</v>
      </c>
      <c r="G27" s="77"/>
      <c r="H27" s="98"/>
      <c r="I27" s="98"/>
      <c r="J27" s="98"/>
      <c r="K27" s="98"/>
    </row>
    <row r="28" spans="1:11" x14ac:dyDescent="0.35">
      <c r="A28" s="98"/>
      <c r="B28" s="98"/>
      <c r="C28" s="77"/>
      <c r="D28" s="77"/>
      <c r="E28" s="77"/>
      <c r="F28" s="80"/>
      <c r="G28" s="98"/>
      <c r="H28" s="98"/>
      <c r="I28" s="98"/>
      <c r="J28" s="98"/>
      <c r="K28" s="98"/>
    </row>
    <row r="29" spans="1:11" x14ac:dyDescent="0.35">
      <c r="A29" s="98"/>
      <c r="B29" s="98"/>
      <c r="C29" s="77"/>
      <c r="D29" s="77"/>
      <c r="E29" s="79" t="s">
        <v>32</v>
      </c>
      <c r="F29" s="80">
        <f>_xlfn.NORM.S.INV(0.95)</f>
        <v>1.6448536269514715</v>
      </c>
      <c r="G29" s="11" t="s">
        <v>11</v>
      </c>
      <c r="H29" s="98"/>
      <c r="I29" s="98"/>
      <c r="J29" s="98"/>
      <c r="K29" s="98"/>
    </row>
    <row r="30" spans="1:11" x14ac:dyDescent="0.35">
      <c r="A30" s="98"/>
      <c r="B30" s="77"/>
      <c r="C30" s="77"/>
      <c r="D30" s="77"/>
      <c r="E30" s="77"/>
      <c r="F30" s="77"/>
      <c r="G30" s="77"/>
      <c r="H30" s="98"/>
      <c r="I30" s="98"/>
      <c r="J30" s="98"/>
      <c r="K30" s="98"/>
    </row>
    <row r="31" spans="1:11" x14ac:dyDescent="0.35">
      <c r="A31" s="98"/>
      <c r="B31" s="77"/>
      <c r="C31" s="77"/>
      <c r="D31" s="77"/>
      <c r="E31" s="79" t="s">
        <v>15</v>
      </c>
      <c r="F31" s="80">
        <f>F29*SQRT(D11*(1-D11)/D9)</f>
        <v>6.9220787753412436E-2</v>
      </c>
      <c r="G31" s="77"/>
      <c r="H31" s="77"/>
      <c r="I31" s="77"/>
      <c r="J31" s="98"/>
      <c r="K31" s="98"/>
    </row>
    <row r="32" spans="1:11" ht="16.5" x14ac:dyDescent="0.4">
      <c r="A32" s="98"/>
      <c r="B32" s="77"/>
      <c r="C32" s="77"/>
      <c r="D32" s="77"/>
      <c r="E32" s="79" t="s">
        <v>79</v>
      </c>
      <c r="F32" s="80">
        <f>D11-F31</f>
        <v>0.16077921224658759</v>
      </c>
      <c r="G32" s="77"/>
      <c r="H32" s="77"/>
      <c r="I32" s="79"/>
      <c r="J32" s="98"/>
      <c r="K32" s="98"/>
    </row>
    <row r="33" spans="1:11" ht="16.5" x14ac:dyDescent="0.4">
      <c r="A33" s="98"/>
      <c r="B33" s="77"/>
      <c r="C33" s="77"/>
      <c r="D33" s="77"/>
      <c r="E33" s="79" t="s">
        <v>80</v>
      </c>
      <c r="F33" s="80">
        <f>D11+F31</f>
        <v>0.29922078775341243</v>
      </c>
      <c r="G33" s="77"/>
      <c r="H33" s="77"/>
      <c r="I33" s="77"/>
      <c r="J33" s="98"/>
      <c r="K33" s="98"/>
    </row>
    <row r="34" spans="1:11" x14ac:dyDescent="0.35">
      <c r="A34" s="98"/>
      <c r="B34" s="77"/>
      <c r="C34" s="77"/>
      <c r="D34" s="77"/>
      <c r="E34" s="77"/>
      <c r="F34" s="77"/>
      <c r="G34" s="77"/>
      <c r="H34" s="77"/>
      <c r="I34" s="77"/>
      <c r="J34" s="98"/>
      <c r="K34" s="98"/>
    </row>
    <row r="35" spans="1:11" ht="18" x14ac:dyDescent="0.4">
      <c r="A35" s="98"/>
      <c r="B35" s="77"/>
      <c r="C35" s="77"/>
      <c r="D35" s="89" t="s">
        <v>84</v>
      </c>
      <c r="E35" s="105">
        <f>F32</f>
        <v>0.16077921224658759</v>
      </c>
      <c r="F35" s="91" t="s">
        <v>18</v>
      </c>
      <c r="G35" s="106">
        <f>F33</f>
        <v>0.29922078775341243</v>
      </c>
      <c r="H35" s="93" t="s">
        <v>53</v>
      </c>
      <c r="I35" s="94">
        <v>0.9</v>
      </c>
      <c r="J35" s="102" t="s">
        <v>54</v>
      </c>
      <c r="K35" s="98"/>
    </row>
    <row r="36" spans="1:11" x14ac:dyDescent="0.35">
      <c r="A36" s="98"/>
      <c r="B36" s="98"/>
      <c r="C36" s="99" t="s">
        <v>35</v>
      </c>
      <c r="D36" s="98"/>
      <c r="E36" s="98"/>
      <c r="F36" s="98"/>
      <c r="G36" s="98"/>
      <c r="H36" s="98"/>
      <c r="I36" s="98"/>
      <c r="J36" s="98"/>
      <c r="K36" s="98"/>
    </row>
    <row r="37" spans="1:11" ht="18" x14ac:dyDescent="0.4">
      <c r="A37" s="98"/>
      <c r="B37" s="98"/>
      <c r="C37" s="98"/>
      <c r="D37" s="89" t="s">
        <v>84</v>
      </c>
      <c r="E37" s="107">
        <f>E35</f>
        <v>0.16077921224658759</v>
      </c>
      <c r="F37" s="91" t="s">
        <v>18</v>
      </c>
      <c r="G37" s="108">
        <f>G35</f>
        <v>0.29922078775341243</v>
      </c>
      <c r="H37" s="93" t="s">
        <v>53</v>
      </c>
      <c r="I37" s="94">
        <v>0.9</v>
      </c>
      <c r="J37" s="102" t="s">
        <v>54</v>
      </c>
      <c r="K37" s="98"/>
    </row>
    <row r="38" spans="1:11" x14ac:dyDescent="0.35">
      <c r="A38" s="98"/>
      <c r="B38" s="98"/>
      <c r="C38" s="98"/>
      <c r="D38" s="77"/>
      <c r="E38" s="96"/>
      <c r="F38" s="97"/>
      <c r="G38" s="77"/>
      <c r="H38" s="77"/>
      <c r="I38" s="77"/>
      <c r="J38" s="98"/>
      <c r="K38" s="98"/>
    </row>
    <row r="39" spans="1:11" x14ac:dyDescent="0.35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8:M23"/>
  <sheetViews>
    <sheetView zoomScale="140" zoomScaleNormal="140" workbookViewId="0">
      <selection activeCell="D23" sqref="D23"/>
    </sheetView>
  </sheetViews>
  <sheetFormatPr defaultColWidth="9.1796875" defaultRowHeight="15.5" x14ac:dyDescent="0.35"/>
  <cols>
    <col min="1" max="16384" width="9.1796875" style="1"/>
  </cols>
  <sheetData>
    <row r="8" spans="2:13" x14ac:dyDescent="0.35">
      <c r="B8" s="68" t="s">
        <v>1</v>
      </c>
    </row>
    <row r="9" spans="2:13" x14ac:dyDescent="0.35">
      <c r="B9" s="75">
        <v>1.2</v>
      </c>
      <c r="C9" s="75">
        <v>1.1000000000000001</v>
      </c>
      <c r="D9" s="75">
        <v>1.5</v>
      </c>
      <c r="E9" s="75">
        <v>0.9</v>
      </c>
      <c r="F9" s="75">
        <v>1.1000000000000001</v>
      </c>
      <c r="G9" s="75">
        <v>1.3</v>
      </c>
      <c r="H9" s="75">
        <v>1.2</v>
      </c>
      <c r="I9" s="75">
        <v>1.5</v>
      </c>
      <c r="J9" s="75">
        <v>1.2</v>
      </c>
      <c r="K9" s="75">
        <v>1.2</v>
      </c>
      <c r="L9" s="75">
        <v>1.3</v>
      </c>
      <c r="M9" s="75">
        <v>0.9</v>
      </c>
    </row>
    <row r="10" spans="2:13" x14ac:dyDescent="0.35">
      <c r="B10" s="2" t="s">
        <v>2</v>
      </c>
      <c r="C10" s="3">
        <f>COUNT(B9:M9)</f>
        <v>12</v>
      </c>
      <c r="D10" s="11" t="s">
        <v>88</v>
      </c>
    </row>
    <row r="11" spans="2:13" x14ac:dyDescent="0.35">
      <c r="B11" s="2" t="s">
        <v>7</v>
      </c>
      <c r="C11" s="3">
        <f>AVERAGE(B9:M9)</f>
        <v>1.2</v>
      </c>
      <c r="D11" s="11" t="s">
        <v>89</v>
      </c>
    </row>
    <row r="12" spans="2:13" x14ac:dyDescent="0.35">
      <c r="B12" s="2" t="s">
        <v>56</v>
      </c>
      <c r="C12" s="3">
        <f>STDEV(B9:M9)</f>
        <v>0.19069251784911814</v>
      </c>
      <c r="D12" s="11" t="s">
        <v>90</v>
      </c>
    </row>
    <row r="13" spans="2:13" x14ac:dyDescent="0.35">
      <c r="B13" s="2"/>
      <c r="C13" s="3"/>
    </row>
    <row r="14" spans="2:13" x14ac:dyDescent="0.35">
      <c r="B14" s="13" t="s">
        <v>71</v>
      </c>
      <c r="C14" s="3" t="s">
        <v>57</v>
      </c>
      <c r="E14" s="2" t="s">
        <v>8</v>
      </c>
      <c r="F14" s="4">
        <v>0.9</v>
      </c>
      <c r="G14" s="11" t="s">
        <v>72</v>
      </c>
    </row>
    <row r="16" spans="2:13" x14ac:dyDescent="0.35">
      <c r="B16" s="13" t="s">
        <v>73</v>
      </c>
      <c r="C16" s="1" t="s">
        <v>74</v>
      </c>
    </row>
    <row r="17" spans="2:6" x14ac:dyDescent="0.35">
      <c r="B17" s="98"/>
      <c r="C17" s="79" t="s">
        <v>75</v>
      </c>
      <c r="D17" s="80">
        <v>0.05</v>
      </c>
      <c r="E17" s="77"/>
      <c r="F17" s="98"/>
    </row>
    <row r="18" spans="2:6" ht="16.5" x14ac:dyDescent="0.4">
      <c r="B18" s="98"/>
      <c r="C18" s="79" t="s">
        <v>85</v>
      </c>
      <c r="D18" s="80">
        <f>C12</f>
        <v>0.19069251784911814</v>
      </c>
      <c r="E18" s="77"/>
      <c r="F18" s="98"/>
    </row>
    <row r="19" spans="2:6" x14ac:dyDescent="0.35">
      <c r="B19" s="77"/>
      <c r="C19" s="79" t="s">
        <v>8</v>
      </c>
      <c r="D19" s="81">
        <v>0.9</v>
      </c>
      <c r="E19" s="98"/>
      <c r="F19" s="98"/>
    </row>
    <row r="20" spans="2:6" x14ac:dyDescent="0.35">
      <c r="B20" s="77"/>
      <c r="C20" s="79" t="s">
        <v>76</v>
      </c>
      <c r="D20" s="80">
        <v>0.95</v>
      </c>
      <c r="E20" s="98"/>
      <c r="F20" s="98"/>
    </row>
    <row r="21" spans="2:6" x14ac:dyDescent="0.35">
      <c r="B21" s="98"/>
      <c r="C21" s="79" t="s">
        <v>32</v>
      </c>
      <c r="D21" s="80">
        <f>_xlfn.NORM.S.INV(D20)</f>
        <v>1.6448536269514715</v>
      </c>
      <c r="E21" s="11" t="s">
        <v>11</v>
      </c>
      <c r="F21" s="98"/>
    </row>
    <row r="22" spans="2:6" x14ac:dyDescent="0.35">
      <c r="B22" s="98"/>
      <c r="C22" s="79" t="s">
        <v>86</v>
      </c>
      <c r="D22" s="80">
        <f>(D21*D18/D17)^2</f>
        <v>39.353359332296741</v>
      </c>
      <c r="E22" s="98"/>
      <c r="F22" s="98"/>
    </row>
    <row r="23" spans="2:6" ht="16.5" x14ac:dyDescent="0.4">
      <c r="B23" s="98"/>
      <c r="C23" s="77" t="s">
        <v>87</v>
      </c>
      <c r="D23" s="109">
        <v>40</v>
      </c>
      <c r="E23" s="98"/>
      <c r="F23" s="9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17"/>
  <sheetViews>
    <sheetView workbookViewId="0">
      <selection activeCell="I22" sqref="I22"/>
    </sheetView>
  </sheetViews>
  <sheetFormatPr defaultRowHeight="14.5" x14ac:dyDescent="0.35"/>
  <cols>
    <col min="1" max="1" width="6.26953125" customWidth="1"/>
    <col min="6" max="6" width="4.54296875" customWidth="1"/>
    <col min="9" max="9" width="9.7265625" customWidth="1"/>
    <col min="13" max="13" width="7.54296875" customWidth="1"/>
    <col min="14" max="14" width="1.7265625" customWidth="1"/>
    <col min="15" max="15" width="6.7265625" customWidth="1"/>
    <col min="16" max="16" width="3.54296875" customWidth="1"/>
    <col min="17" max="17" width="6.54296875" customWidth="1"/>
    <col min="18" max="18" width="1.1796875" customWidth="1"/>
    <col min="19" max="19" width="15.7265625" customWidth="1"/>
  </cols>
  <sheetData>
    <row r="2" spans="2:19" ht="15" thickBot="1" x14ac:dyDescent="0.4">
      <c r="B2" s="24" t="s">
        <v>67</v>
      </c>
      <c r="C2" s="29">
        <f>450-183</f>
        <v>267</v>
      </c>
      <c r="D2" s="29"/>
      <c r="G2" s="118"/>
    </row>
    <row r="3" spans="2:19" x14ac:dyDescent="0.35">
      <c r="B3" s="24" t="s">
        <v>2</v>
      </c>
      <c r="C3" s="29">
        <v>450</v>
      </c>
      <c r="D3" s="29"/>
      <c r="G3" s="119" t="s">
        <v>71</v>
      </c>
      <c r="H3" s="24" t="s">
        <v>24</v>
      </c>
      <c r="I3" s="120">
        <v>0.95</v>
      </c>
      <c r="L3" s="121"/>
      <c r="M3" s="122"/>
      <c r="N3" s="122"/>
      <c r="O3" s="122"/>
      <c r="P3" s="122"/>
      <c r="Q3" s="122"/>
      <c r="R3" s="122"/>
      <c r="S3" s="123"/>
    </row>
    <row r="4" spans="2:19" x14ac:dyDescent="0.35">
      <c r="B4" s="24" t="s">
        <v>96</v>
      </c>
      <c r="C4" s="29">
        <f>C2/C3</f>
        <v>0.59333333333333338</v>
      </c>
      <c r="D4" s="29"/>
      <c r="H4" s="124" t="s">
        <v>97</v>
      </c>
      <c r="I4" s="125">
        <f>I3+(1-I3)/2</f>
        <v>0.97499999999999998</v>
      </c>
      <c r="L4" s="126" t="s">
        <v>98</v>
      </c>
      <c r="M4" s="127">
        <f>C$4</f>
        <v>0.59333333333333338</v>
      </c>
      <c r="N4" s="127" t="s">
        <v>45</v>
      </c>
      <c r="O4" s="128">
        <f>I6</f>
        <v>4.5384807310075485E-2</v>
      </c>
      <c r="P4" s="129" t="s">
        <v>37</v>
      </c>
      <c r="Q4" s="130">
        <f>M4</f>
        <v>0.59333333333333338</v>
      </c>
      <c r="R4" s="127" t="str">
        <f>N4</f>
        <v>±</v>
      </c>
      <c r="S4" s="131">
        <f>O4</f>
        <v>4.5384807310075485E-2</v>
      </c>
    </row>
    <row r="5" spans="2:19" x14ac:dyDescent="0.35">
      <c r="B5" s="24"/>
      <c r="C5" s="29"/>
      <c r="D5" s="29"/>
      <c r="H5" s="24" t="s">
        <v>32</v>
      </c>
      <c r="I5" s="132">
        <f>NORMSINV(I4)</f>
        <v>1.9599639845400536</v>
      </c>
      <c r="J5" s="35" t="s">
        <v>99</v>
      </c>
      <c r="L5" s="126"/>
      <c r="M5" s="127"/>
      <c r="N5" s="129"/>
      <c r="O5" s="129"/>
      <c r="P5" s="129"/>
      <c r="Q5" s="129"/>
      <c r="R5" s="129"/>
      <c r="S5" s="133"/>
    </row>
    <row r="6" spans="2:19" x14ac:dyDescent="0.35">
      <c r="B6" s="29" t="s">
        <v>100</v>
      </c>
      <c r="C6" s="29"/>
      <c r="D6" s="29"/>
      <c r="H6" s="24" t="s">
        <v>34</v>
      </c>
      <c r="I6" s="134">
        <f>I5*SQRT(C$4*(1-C$4)/C$3)</f>
        <v>4.5384807310075485E-2</v>
      </c>
      <c r="L6" s="126" t="s">
        <v>101</v>
      </c>
      <c r="M6" s="135">
        <f>I7</f>
        <v>0.54794852602325794</v>
      </c>
      <c r="N6" s="127" t="s">
        <v>18</v>
      </c>
      <c r="O6" s="135">
        <f>I8</f>
        <v>0.63871814064340882</v>
      </c>
      <c r="P6" s="127" t="s">
        <v>102</v>
      </c>
      <c r="Q6" s="136">
        <f>I3</f>
        <v>0.95</v>
      </c>
      <c r="R6" s="133" t="s">
        <v>29</v>
      </c>
      <c r="S6" s="133"/>
    </row>
    <row r="7" spans="2:19" ht="15" thickBot="1" x14ac:dyDescent="0.4">
      <c r="B7" s="24"/>
      <c r="C7" s="29"/>
      <c r="D7" s="29"/>
      <c r="H7" s="24" t="s">
        <v>103</v>
      </c>
      <c r="I7" s="134">
        <f>C$4-I6</f>
        <v>0.54794852602325794</v>
      </c>
      <c r="L7" s="137"/>
      <c r="M7" s="138"/>
      <c r="N7" s="139"/>
      <c r="O7" s="139"/>
      <c r="P7" s="139"/>
      <c r="Q7" s="139"/>
      <c r="R7" s="139"/>
      <c r="S7" s="140"/>
    </row>
    <row r="8" spans="2:19" x14ac:dyDescent="0.35">
      <c r="B8" s="24"/>
      <c r="C8" s="29"/>
      <c r="D8" s="29"/>
      <c r="H8" s="24" t="s">
        <v>104</v>
      </c>
      <c r="I8" s="134">
        <f>C$4+I6</f>
        <v>0.63871814064340882</v>
      </c>
      <c r="L8" s="24"/>
    </row>
    <row r="9" spans="2:19" ht="15" thickBot="1" x14ac:dyDescent="0.4">
      <c r="I9" s="29"/>
    </row>
    <row r="10" spans="2:19" x14ac:dyDescent="0.35">
      <c r="B10" s="141"/>
      <c r="C10" s="142"/>
      <c r="D10" s="142"/>
      <c r="E10" s="143"/>
      <c r="F10" s="144"/>
      <c r="H10" s="24" t="s">
        <v>105</v>
      </c>
      <c r="I10" s="120">
        <v>0.99</v>
      </c>
      <c r="L10" s="121"/>
      <c r="M10" s="122"/>
      <c r="N10" s="122"/>
      <c r="O10" s="122"/>
      <c r="P10" s="122"/>
      <c r="Q10" s="122"/>
      <c r="R10" s="122"/>
      <c r="S10" s="123"/>
    </row>
    <row r="11" spans="2:19" x14ac:dyDescent="0.35">
      <c r="B11" s="145"/>
      <c r="C11" s="146"/>
      <c r="D11" s="146"/>
      <c r="E11" s="147" t="s">
        <v>106</v>
      </c>
      <c r="F11" s="148"/>
      <c r="H11" s="124" t="s">
        <v>97</v>
      </c>
      <c r="I11" s="125">
        <f>I10+(1-I10)/2</f>
        <v>0.995</v>
      </c>
      <c r="L11" s="126" t="s">
        <v>98</v>
      </c>
      <c r="M11" s="127">
        <f>C$4</f>
        <v>0.59333333333333338</v>
      </c>
      <c r="N11" s="127" t="s">
        <v>45</v>
      </c>
      <c r="O11" s="128">
        <f>I13</f>
        <v>5.9645747333794304E-2</v>
      </c>
      <c r="P11" s="129" t="s">
        <v>37</v>
      </c>
      <c r="Q11" s="130">
        <f>M11</f>
        <v>0.59333333333333338</v>
      </c>
      <c r="R11" s="127" t="str">
        <f>N11</f>
        <v>±</v>
      </c>
      <c r="S11" s="131">
        <f>O11</f>
        <v>5.9645747333794304E-2</v>
      </c>
    </row>
    <row r="12" spans="2:19" ht="15" thickBot="1" x14ac:dyDescent="0.4">
      <c r="B12" s="149"/>
      <c r="C12" s="150"/>
      <c r="D12" s="150"/>
      <c r="E12" s="150"/>
      <c r="F12" s="151"/>
      <c r="H12" s="24" t="s">
        <v>32</v>
      </c>
      <c r="I12" s="132">
        <f>NORMSINV(I11)</f>
        <v>2.5758293035488999</v>
      </c>
      <c r="J12" s="35" t="s">
        <v>99</v>
      </c>
      <c r="L12" s="126"/>
      <c r="M12" s="127"/>
      <c r="N12" s="129"/>
      <c r="O12" s="129"/>
      <c r="P12" s="129"/>
      <c r="Q12" s="129"/>
      <c r="R12" s="129"/>
      <c r="S12" s="133"/>
    </row>
    <row r="13" spans="2:19" x14ac:dyDescent="0.35">
      <c r="C13" s="152" t="s">
        <v>14</v>
      </c>
      <c r="D13" s="152"/>
      <c r="H13" s="24" t="s">
        <v>34</v>
      </c>
      <c r="I13" s="134">
        <f>I12*SQRT(C$4*(1-C$4)/C$3)</f>
        <v>5.9645747333794304E-2</v>
      </c>
      <c r="L13" s="126" t="s">
        <v>101</v>
      </c>
      <c r="M13" s="135">
        <f>I14</f>
        <v>0.53368758599953903</v>
      </c>
      <c r="N13" s="127" t="s">
        <v>18</v>
      </c>
      <c r="O13" s="135">
        <f>I15</f>
        <v>0.65297908066712773</v>
      </c>
      <c r="P13" s="127" t="s">
        <v>102</v>
      </c>
      <c r="Q13" s="136">
        <f>I10</f>
        <v>0.99</v>
      </c>
      <c r="R13" s="133" t="s">
        <v>29</v>
      </c>
      <c r="S13" s="133"/>
    </row>
    <row r="14" spans="2:19" ht="15" thickBot="1" x14ac:dyDescent="0.4">
      <c r="H14" s="24" t="s">
        <v>103</v>
      </c>
      <c r="I14" s="134">
        <f>C$4-I13</f>
        <v>0.53368758599953903</v>
      </c>
      <c r="L14" s="137"/>
      <c r="M14" s="138"/>
      <c r="N14" s="139"/>
      <c r="O14" s="139"/>
      <c r="P14" s="139"/>
      <c r="Q14" s="139"/>
      <c r="R14" s="139"/>
      <c r="S14" s="140"/>
    </row>
    <row r="15" spans="2:19" x14ac:dyDescent="0.35">
      <c r="H15" s="24" t="s">
        <v>104</v>
      </c>
      <c r="I15" s="134">
        <f>C$4+I13</f>
        <v>0.65297908066712773</v>
      </c>
      <c r="L15" s="24"/>
    </row>
    <row r="17" spans="8:8" x14ac:dyDescent="0.35">
      <c r="H17" s="153" t="s">
        <v>107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7169" r:id="rId3">
          <objectPr defaultSize="0" autoPict="0" r:id="rId4">
            <anchor moveWithCells="1" sizeWithCells="1">
              <from>
                <xdr:col>1</xdr:col>
                <xdr:colOff>184150</xdr:colOff>
                <xdr:row>9</xdr:row>
                <xdr:rowOff>76200</xdr:rowOff>
              </from>
              <to>
                <xdr:col>3</xdr:col>
                <xdr:colOff>412750</xdr:colOff>
                <xdr:row>11</xdr:row>
                <xdr:rowOff>133350</xdr:rowOff>
              </to>
            </anchor>
          </objectPr>
        </oleObject>
      </mc:Choice>
      <mc:Fallback>
        <oleObject progId="Equation.3" shapeId="7169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9:N16"/>
  <sheetViews>
    <sheetView zoomScale="140" zoomScaleNormal="140" workbookViewId="0">
      <selection activeCell="F16" sqref="F16"/>
    </sheetView>
  </sheetViews>
  <sheetFormatPr defaultColWidth="9.1796875" defaultRowHeight="15.5" x14ac:dyDescent="0.35"/>
  <cols>
    <col min="1" max="2" width="9.1796875" style="1"/>
    <col min="3" max="3" width="12.1796875" style="1" customWidth="1"/>
    <col min="4" max="4" width="9.1796875" style="1"/>
    <col min="5" max="5" width="2.81640625" style="1" customWidth="1"/>
    <col min="6" max="8" width="9.1796875" style="1"/>
    <col min="9" max="9" width="2.7265625" style="1" customWidth="1"/>
    <col min="10" max="16384" width="9.1796875" style="1"/>
  </cols>
  <sheetData>
    <row r="9" spans="1:14" x14ac:dyDescent="0.35">
      <c r="B9" s="77"/>
    </row>
    <row r="10" spans="1:14" x14ac:dyDescent="0.35">
      <c r="A10" s="98"/>
      <c r="B10" s="77"/>
      <c r="C10" s="79" t="s">
        <v>91</v>
      </c>
      <c r="D10" s="80">
        <f>0.1/2</f>
        <v>0.05</v>
      </c>
      <c r="E10" s="77"/>
      <c r="F10" s="77"/>
      <c r="G10" s="79" t="s">
        <v>8</v>
      </c>
      <c r="H10" s="81">
        <v>0.95</v>
      </c>
      <c r="I10" s="77"/>
      <c r="J10" s="79" t="s">
        <v>32</v>
      </c>
      <c r="K10" s="111">
        <f>_xlfn.NORM.S.INV(0.975)</f>
        <v>1.9599639845400536</v>
      </c>
      <c r="L10" s="76" t="s">
        <v>13</v>
      </c>
      <c r="M10" s="98"/>
      <c r="N10" s="98"/>
    </row>
    <row r="11" spans="1:14" x14ac:dyDescent="0.35">
      <c r="A11" s="98"/>
      <c r="B11" s="77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</row>
    <row r="12" spans="1:14" x14ac:dyDescent="0.35">
      <c r="A12" s="98"/>
      <c r="B12" s="110" t="s">
        <v>71</v>
      </c>
      <c r="C12" s="79" t="s">
        <v>92</v>
      </c>
      <c r="D12" s="80">
        <f>3/10</f>
        <v>0.3</v>
      </c>
      <c r="E12" s="98"/>
      <c r="F12" s="112" t="s">
        <v>73</v>
      </c>
      <c r="G12" s="113" t="s">
        <v>93</v>
      </c>
      <c r="H12" s="116">
        <v>0.1</v>
      </c>
      <c r="I12" s="98"/>
      <c r="J12" s="112" t="s">
        <v>77</v>
      </c>
      <c r="K12" s="113" t="s">
        <v>93</v>
      </c>
      <c r="L12" s="114">
        <v>0.5</v>
      </c>
      <c r="M12" s="98"/>
      <c r="N12" s="98"/>
    </row>
    <row r="13" spans="1:14" x14ac:dyDescent="0.35">
      <c r="A13" s="98"/>
      <c r="B13" s="77"/>
      <c r="C13" s="79" t="s">
        <v>86</v>
      </c>
      <c r="D13" s="80">
        <f>(K10/D10)^2*D12*(1-D12)</f>
        <v>322.68254093830632</v>
      </c>
      <c r="E13" s="98"/>
      <c r="F13" s="115"/>
      <c r="G13" s="113" t="s">
        <v>94</v>
      </c>
      <c r="H13" s="114">
        <f>(K10/D10)^2*H12*(1-H12)</f>
        <v>138.29251754498844</v>
      </c>
      <c r="I13" s="98"/>
      <c r="J13" s="115"/>
      <c r="K13" s="113" t="s">
        <v>94</v>
      </c>
      <c r="L13" s="114">
        <f>(K10/D10)^2*L12*(1-L12)</f>
        <v>384.14588206941232</v>
      </c>
      <c r="M13" s="98"/>
      <c r="N13" s="98"/>
    </row>
    <row r="14" spans="1:14" ht="16.5" x14ac:dyDescent="0.4">
      <c r="A14" s="98"/>
      <c r="B14" s="98"/>
      <c r="C14" s="79" t="s">
        <v>87</v>
      </c>
      <c r="D14" s="109">
        <v>323</v>
      </c>
      <c r="E14" s="98"/>
      <c r="F14" s="98"/>
      <c r="G14" s="115" t="s">
        <v>95</v>
      </c>
      <c r="H14" s="117">
        <v>139</v>
      </c>
      <c r="I14" s="98"/>
      <c r="J14" s="115"/>
      <c r="K14" s="115" t="s">
        <v>95</v>
      </c>
      <c r="L14" s="117">
        <v>385</v>
      </c>
      <c r="M14" s="98"/>
      <c r="N14" s="98"/>
    </row>
    <row r="15" spans="1:14" x14ac:dyDescent="0.35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</row>
    <row r="16" spans="1:14" x14ac:dyDescent="0.35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1</vt:lpstr>
      <vt:lpstr>1 Res</vt:lpstr>
      <vt:lpstr>2</vt:lpstr>
      <vt:lpstr>4 a)</vt:lpstr>
      <vt:lpstr>5</vt:lpstr>
      <vt:lpstr>7</vt:lpstr>
      <vt:lpstr>9</vt:lpstr>
      <vt:lpstr>10</vt:lpstr>
    </vt:vector>
  </TitlesOfParts>
  <Company>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 local</dc:creator>
  <cp:lastModifiedBy>ricar</cp:lastModifiedBy>
  <dcterms:created xsi:type="dcterms:W3CDTF">2023-06-12T12:01:42Z</dcterms:created>
  <dcterms:modified xsi:type="dcterms:W3CDTF">2023-06-28T15:48:27Z</dcterms:modified>
</cp:coreProperties>
</file>