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4d7386182d4137d5/Ambiente de Trabalho/Estatistica (teste 2)/"/>
    </mc:Choice>
  </mc:AlternateContent>
  <xr:revisionPtr revIDLastSave="0" documentId="8_{312D22C1-C3E4-4B7C-B606-859ABD388BCA}" xr6:coauthVersionLast="47" xr6:coauthVersionMax="47" xr10:uidLastSave="{00000000-0000-0000-0000-000000000000}"/>
  <bookViews>
    <workbookView xWindow="-110" yWindow="-110" windowWidth="19420" windowHeight="11020" activeTab="5" xr2:uid="{00000000-000D-0000-FFFF-FFFF00000000}"/>
  </bookViews>
  <sheets>
    <sheet name="Generalidades" sheetId="1" r:id="rId1"/>
    <sheet name="2" sheetId="4" r:id="rId2"/>
    <sheet name="3" sheetId="5" r:id="rId3"/>
    <sheet name="4" sheetId="2" r:id="rId4"/>
    <sheet name="5" sheetId="7" r:id="rId5"/>
    <sheet name="6" sheetId="6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7" l="1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I4" i="7"/>
  <c r="I3" i="7"/>
  <c r="H32" i="7" s="1"/>
  <c r="I32" i="7" s="1"/>
  <c r="H11" i="7" l="1"/>
  <c r="I11" i="7" s="1"/>
  <c r="H15" i="7"/>
  <c r="I15" i="7" s="1"/>
  <c r="H17" i="7"/>
  <c r="I17" i="7" s="1"/>
  <c r="H18" i="7"/>
  <c r="I18" i="7" s="1"/>
  <c r="H19" i="7"/>
  <c r="I19" i="7" s="1"/>
  <c r="H23" i="7"/>
  <c r="I23" i="7" s="1"/>
  <c r="H27" i="7"/>
  <c r="I27" i="7" s="1"/>
  <c r="H31" i="7"/>
  <c r="I31" i="7" s="1"/>
  <c r="H35" i="7"/>
  <c r="I35" i="7" s="1"/>
  <c r="H37" i="7"/>
  <c r="K37" i="7" s="1"/>
  <c r="H39" i="7"/>
  <c r="K39" i="7" s="1"/>
  <c r="H41" i="7"/>
  <c r="K41" i="7" s="1"/>
  <c r="H8" i="7"/>
  <c r="I8" i="7" s="1"/>
  <c r="H12" i="7"/>
  <c r="I12" i="7" s="1"/>
  <c r="H16" i="7"/>
  <c r="I16" i="7" s="1"/>
  <c r="H22" i="7"/>
  <c r="I22" i="7" s="1"/>
  <c r="H26" i="7"/>
  <c r="I26" i="7" s="1"/>
  <c r="H30" i="7"/>
  <c r="I30" i="7" s="1"/>
  <c r="H34" i="7"/>
  <c r="I34" i="7" s="1"/>
  <c r="H9" i="7"/>
  <c r="I9" i="7" s="1"/>
  <c r="H13" i="7"/>
  <c r="I13" i="7" s="1"/>
  <c r="H21" i="7"/>
  <c r="I21" i="7" s="1"/>
  <c r="H25" i="7"/>
  <c r="I25" i="7" s="1"/>
  <c r="H29" i="7"/>
  <c r="I29" i="7" s="1"/>
  <c r="H33" i="7"/>
  <c r="I33" i="7" s="1"/>
  <c r="H36" i="7"/>
  <c r="K36" i="7" s="1"/>
  <c r="H38" i="7"/>
  <c r="K38" i="7" s="1"/>
  <c r="H40" i="7"/>
  <c r="K40" i="7" s="1"/>
  <c r="H42" i="7"/>
  <c r="K42" i="7" s="1"/>
  <c r="H10" i="7"/>
  <c r="I10" i="7" s="1"/>
  <c r="H14" i="7"/>
  <c r="I14" i="7" s="1"/>
  <c r="H20" i="7"/>
  <c r="I20" i="7" s="1"/>
  <c r="H24" i="7"/>
  <c r="I24" i="7" s="1"/>
  <c r="H28" i="7"/>
  <c r="I28" i="7" s="1"/>
  <c r="O8" i="7" l="1"/>
  <c r="O11" i="7"/>
  <c r="O12" i="7"/>
  <c r="O14" i="7"/>
  <c r="O9" i="7"/>
  <c r="O10" i="7"/>
  <c r="O13" i="7"/>
  <c r="O15" i="7" l="1"/>
  <c r="O17" i="7" s="1"/>
  <c r="O18" i="7" s="1"/>
  <c r="P14" i="7" s="1"/>
  <c r="P8" i="7" l="1"/>
  <c r="P10" i="7"/>
  <c r="P12" i="7"/>
  <c r="P9" i="7"/>
  <c r="P13" i="7"/>
  <c r="P11" i="7"/>
  <c r="P15" i="7" l="1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5" i="6"/>
  <c r="I1" i="6" l="1"/>
  <c r="I2" i="6"/>
  <c r="H16" i="6" s="1"/>
  <c r="I16" i="6" s="1"/>
  <c r="G4" i="5"/>
  <c r="S8" i="5" s="1"/>
  <c r="G3" i="5"/>
  <c r="F42" i="5" s="1"/>
  <c r="H17" i="6" l="1"/>
  <c r="I17" i="6" s="1"/>
  <c r="H15" i="6"/>
  <c r="I15" i="6" s="1"/>
  <c r="H6" i="6"/>
  <c r="I6" i="6" s="1"/>
  <c r="H8" i="6"/>
  <c r="I8" i="6" s="1"/>
  <c r="H24" i="6"/>
  <c r="H22" i="6"/>
  <c r="H20" i="6"/>
  <c r="I20" i="6" s="1"/>
  <c r="H5" i="6"/>
  <c r="I5" i="6" s="1"/>
  <c r="H19" i="6"/>
  <c r="I19" i="6" s="1"/>
  <c r="H18" i="6"/>
  <c r="I18" i="6" s="1"/>
  <c r="H12" i="6"/>
  <c r="I12" i="6" s="1"/>
  <c r="H13" i="6"/>
  <c r="I13" i="6" s="1"/>
  <c r="H7" i="6"/>
  <c r="I7" i="6" s="1"/>
  <c r="H23" i="6"/>
  <c r="H25" i="6"/>
  <c r="M9" i="6"/>
  <c r="H10" i="6"/>
  <c r="I10" i="6" s="1"/>
  <c r="H9" i="6"/>
  <c r="I9" i="6" s="1"/>
  <c r="H11" i="6"/>
  <c r="I11" i="6" s="1"/>
  <c r="H14" i="6"/>
  <c r="I14" i="6" s="1"/>
  <c r="F14" i="5"/>
  <c r="G14" i="5" s="1"/>
  <c r="F9" i="5"/>
  <c r="G9" i="5" s="1"/>
  <c r="F15" i="5"/>
  <c r="G15" i="5" s="1"/>
  <c r="F19" i="5"/>
  <c r="G19" i="5" s="1"/>
  <c r="F23" i="5"/>
  <c r="G23" i="5" s="1"/>
  <c r="F26" i="5"/>
  <c r="G26" i="5" s="1"/>
  <c r="F28" i="5"/>
  <c r="G28" i="5" s="1"/>
  <c r="F31" i="5"/>
  <c r="G31" i="5" s="1"/>
  <c r="F33" i="5"/>
  <c r="F34" i="5"/>
  <c r="F35" i="5"/>
  <c r="F36" i="5"/>
  <c r="F37" i="5"/>
  <c r="F38" i="5"/>
  <c r="F39" i="5"/>
  <c r="F40" i="5"/>
  <c r="F41" i="5"/>
  <c r="F8" i="5"/>
  <c r="G8" i="5" s="1"/>
  <c r="F16" i="5"/>
  <c r="G16" i="5" s="1"/>
  <c r="L18" i="5" s="1"/>
  <c r="F20" i="5"/>
  <c r="G20" i="5" s="1"/>
  <c r="F30" i="5"/>
  <c r="G30" i="5" s="1"/>
  <c r="F44" i="5"/>
  <c r="Q8" i="5"/>
  <c r="F10" i="5"/>
  <c r="G10" i="5" s="1"/>
  <c r="F11" i="5"/>
  <c r="G11" i="5" s="1"/>
  <c r="L13" i="5" s="1"/>
  <c r="F12" i="5"/>
  <c r="G12" i="5" s="1"/>
  <c r="F13" i="5"/>
  <c r="G13" i="5" s="1"/>
  <c r="F17" i="5"/>
  <c r="G17" i="5" s="1"/>
  <c r="F21" i="5"/>
  <c r="G21" i="5" s="1"/>
  <c r="F25" i="5"/>
  <c r="G25" i="5" s="1"/>
  <c r="F27" i="5"/>
  <c r="G27" i="5" s="1"/>
  <c r="F29" i="5"/>
  <c r="G29" i="5" s="1"/>
  <c r="F43" i="5"/>
  <c r="F18" i="5"/>
  <c r="G18" i="5" s="1"/>
  <c r="L20" i="5" s="1"/>
  <c r="F22" i="5"/>
  <c r="G22" i="5" s="1"/>
  <c r="F24" i="5"/>
  <c r="G24" i="5" s="1"/>
  <c r="G15" i="4"/>
  <c r="G14" i="4"/>
  <c r="G13" i="4"/>
  <c r="G12" i="4"/>
  <c r="G11" i="4"/>
  <c r="G10" i="4"/>
  <c r="G9" i="4"/>
  <c r="G8" i="4"/>
  <c r="I4" i="4" s="1"/>
  <c r="G4" i="2"/>
  <c r="M8" i="6" l="1"/>
  <c r="M7" i="6"/>
  <c r="M6" i="6"/>
  <c r="M10" i="6" s="1"/>
  <c r="N6" i="6" s="1"/>
  <c r="L14" i="5"/>
  <c r="L10" i="5"/>
  <c r="L15" i="5"/>
  <c r="L17" i="5"/>
  <c r="L11" i="5"/>
  <c r="L16" i="5"/>
  <c r="L19" i="5"/>
  <c r="L12" i="5"/>
  <c r="L21" i="5"/>
  <c r="I3" i="4"/>
  <c r="N9" i="6" l="1"/>
  <c r="J25" i="6" s="1"/>
  <c r="K25" i="6" s="1"/>
  <c r="N8" i="6"/>
  <c r="J24" i="6" s="1"/>
  <c r="K24" i="6" s="1"/>
  <c r="N7" i="6"/>
  <c r="J23" i="6" s="1"/>
  <c r="K23" i="6" s="1"/>
  <c r="J22" i="6"/>
  <c r="K22" i="6" s="1"/>
  <c r="L22" i="5"/>
  <c r="M11" i="5" s="1"/>
  <c r="H14" i="4"/>
  <c r="I14" i="4" s="1"/>
  <c r="H11" i="4"/>
  <c r="I11" i="4" s="1"/>
  <c r="H18" i="4"/>
  <c r="K18" i="4" s="1"/>
  <c r="H16" i="4"/>
  <c r="K16" i="4" s="1"/>
  <c r="H13" i="4"/>
  <c r="I13" i="4" s="1"/>
  <c r="H12" i="4"/>
  <c r="I12" i="4" s="1"/>
  <c r="H8" i="4"/>
  <c r="I8" i="4" s="1"/>
  <c r="H19" i="4"/>
  <c r="K19" i="4" s="1"/>
  <c r="H17" i="4"/>
  <c r="K17" i="4" s="1"/>
  <c r="H15" i="4"/>
  <c r="I15" i="4" s="1"/>
  <c r="H10" i="4"/>
  <c r="I10" i="4" s="1"/>
  <c r="N10" i="4" s="1"/>
  <c r="O10" i="4" s="1"/>
  <c r="H9" i="4"/>
  <c r="I9" i="4" s="1"/>
  <c r="N8" i="4" l="1"/>
  <c r="N10" i="6"/>
  <c r="H34" i="5"/>
  <c r="I34" i="5" s="1"/>
  <c r="S30" i="5" s="1"/>
  <c r="S14" i="5"/>
  <c r="M16" i="5"/>
  <c r="M17" i="5"/>
  <c r="M14" i="5"/>
  <c r="M20" i="5"/>
  <c r="M13" i="5"/>
  <c r="M10" i="5"/>
  <c r="M18" i="5"/>
  <c r="M19" i="5"/>
  <c r="M12" i="5"/>
  <c r="M15" i="5"/>
  <c r="M21" i="5"/>
  <c r="N9" i="4"/>
  <c r="O9" i="4" s="1"/>
  <c r="O8" i="4"/>
  <c r="N11" i="4"/>
  <c r="O11" i="4" s="1"/>
  <c r="S18" i="5" l="1"/>
  <c r="H38" i="5"/>
  <c r="I38" i="5" s="1"/>
  <c r="S34" i="5" s="1"/>
  <c r="M22" i="5"/>
  <c r="S13" i="5"/>
  <c r="H33" i="5"/>
  <c r="I33" i="5" s="1"/>
  <c r="S29" i="5" s="1"/>
  <c r="H40" i="5"/>
  <c r="I40" i="5" s="1"/>
  <c r="S36" i="5" s="1"/>
  <c r="S20" i="5"/>
  <c r="H35" i="5"/>
  <c r="I35" i="5" s="1"/>
  <c r="S31" i="5" s="1"/>
  <c r="S15" i="5"/>
  <c r="H36" i="5"/>
  <c r="I36" i="5" s="1"/>
  <c r="S32" i="5" s="1"/>
  <c r="S16" i="5"/>
  <c r="H39" i="5"/>
  <c r="I39" i="5" s="1"/>
  <c r="S35" i="5" s="1"/>
  <c r="S19" i="5"/>
  <c r="S22" i="5"/>
  <c r="H42" i="5"/>
  <c r="I42" i="5" s="1"/>
  <c r="S38" i="5" s="1"/>
  <c r="H43" i="5"/>
  <c r="I43" i="5" s="1"/>
  <c r="S39" i="5" s="1"/>
  <c r="S23" i="5"/>
  <c r="H44" i="5"/>
  <c r="I44" i="5" s="1"/>
  <c r="S40" i="5" s="1"/>
  <c r="S24" i="5"/>
  <c r="S21" i="5"/>
  <c r="H41" i="5"/>
  <c r="I41" i="5" s="1"/>
  <c r="S37" i="5" s="1"/>
  <c r="S17" i="5"/>
  <c r="H37" i="5"/>
  <c r="I37" i="5" s="1"/>
  <c r="S33" i="5" s="1"/>
  <c r="N12" i="4"/>
  <c r="R5" i="2" l="1"/>
  <c r="G5" i="2"/>
  <c r="F34" i="2" l="1"/>
  <c r="F36" i="2"/>
  <c r="F31" i="2"/>
  <c r="F33" i="2"/>
  <c r="F35" i="2"/>
  <c r="F30" i="2"/>
  <c r="F32" i="2"/>
  <c r="T5" i="2"/>
  <c r="F10" i="2"/>
  <c r="G10" i="2" s="1"/>
  <c r="F13" i="2"/>
  <c r="G13" i="2" s="1"/>
  <c r="F20" i="2"/>
  <c r="G20" i="2" s="1"/>
  <c r="F27" i="2"/>
  <c r="G27" i="2" s="1"/>
  <c r="F11" i="2"/>
  <c r="G11" i="2" s="1"/>
  <c r="F14" i="2"/>
  <c r="G14" i="2" s="1"/>
  <c r="F21" i="2"/>
  <c r="G21" i="2" s="1"/>
  <c r="F28" i="2"/>
  <c r="G28" i="2" s="1"/>
  <c r="F19" i="2"/>
  <c r="G19" i="2" s="1"/>
  <c r="F22" i="2"/>
  <c r="G22" i="2" s="1"/>
  <c r="F17" i="2"/>
  <c r="G17" i="2" s="1"/>
  <c r="F15" i="2"/>
  <c r="G15" i="2" s="1"/>
  <c r="F18" i="2"/>
  <c r="G18" i="2" s="1"/>
  <c r="F25" i="2"/>
  <c r="G25" i="2" s="1"/>
  <c r="F9" i="2"/>
  <c r="G9" i="2" s="1"/>
  <c r="F16" i="2"/>
  <c r="G16" i="2" s="1"/>
  <c r="F23" i="2"/>
  <c r="G23" i="2" s="1"/>
  <c r="F26" i="2"/>
  <c r="G26" i="2" s="1"/>
  <c r="F12" i="2"/>
  <c r="G12" i="2" s="1"/>
  <c r="L13" i="2" s="1"/>
  <c r="F24" i="2"/>
  <c r="G24" i="2" s="1"/>
  <c r="F8" i="2"/>
  <c r="G8" i="2" s="1"/>
  <c r="L10" i="2" l="1"/>
  <c r="L9" i="2"/>
  <c r="L15" i="2"/>
  <c r="L14" i="2"/>
  <c r="L11" i="2"/>
  <c r="L12" i="2"/>
  <c r="L16" i="2" l="1"/>
  <c r="M13" i="2"/>
  <c r="M9" i="2"/>
  <c r="H30" i="2" s="1"/>
  <c r="I30" i="2" s="1"/>
  <c r="R17" i="2" s="1"/>
  <c r="M10" i="2"/>
  <c r="M14" i="2"/>
  <c r="M15" i="2"/>
  <c r="M12" i="2"/>
  <c r="M11" i="2"/>
  <c r="R9" i="2" l="1"/>
  <c r="H31" i="2"/>
  <c r="I31" i="2" s="1"/>
  <c r="R18" i="2" s="1"/>
  <c r="R14" i="2"/>
  <c r="H36" i="2"/>
  <c r="I36" i="2" s="1"/>
  <c r="R23" i="2" s="1"/>
  <c r="R12" i="2"/>
  <c r="H34" i="2"/>
  <c r="I34" i="2" s="1"/>
  <c r="R21" i="2" s="1"/>
  <c r="R10" i="2"/>
  <c r="H32" i="2"/>
  <c r="I32" i="2" s="1"/>
  <c r="R19" i="2" s="1"/>
  <c r="R11" i="2"/>
  <c r="H33" i="2"/>
  <c r="I33" i="2" s="1"/>
  <c r="R20" i="2" s="1"/>
  <c r="R13" i="2"/>
  <c r="H35" i="2"/>
  <c r="I35" i="2" s="1"/>
  <c r="R22" i="2" s="1"/>
  <c r="M16" i="2"/>
  <c r="R8" i="2"/>
</calcChain>
</file>

<file path=xl/sharedStrings.xml><?xml version="1.0" encoding="utf-8"?>
<sst xmlns="http://schemas.openxmlformats.org/spreadsheetml/2006/main" count="421" uniqueCount="147">
  <si>
    <t>Capítulo 5</t>
  </si>
  <si>
    <t>Análise de Séries Temporais</t>
  </si>
  <si>
    <t>recolhidos a intervalos constantes de tempo.</t>
  </si>
  <si>
    <t>Uma série temporal pode ser decomposta em 4 componentes:</t>
  </si>
  <si>
    <t>Tendência, T</t>
  </si>
  <si>
    <t>tendência global de evolução da grandeza Y</t>
  </si>
  <si>
    <t>Sazonalidade, S</t>
  </si>
  <si>
    <t>variações de forma periódica</t>
  </si>
  <si>
    <t>Ciclicidade, C</t>
  </si>
  <si>
    <t>grandes ciclos de variação</t>
  </si>
  <si>
    <t>Aleatório, E</t>
  </si>
  <si>
    <t>parte imprevisível, não controlável</t>
  </si>
  <si>
    <t>Modelo aditivo</t>
  </si>
  <si>
    <t>Modelo multiplicativo</t>
  </si>
  <si>
    <t>Y = T + S + C + E</t>
  </si>
  <si>
    <t>Y = T x S x C + E</t>
  </si>
  <si>
    <t>Y^ = T + S + C</t>
  </si>
  <si>
    <t>Y^ = T x S x C</t>
  </si>
  <si>
    <t>E = Y - Y^</t>
  </si>
  <si>
    <t>Como não vamos estudar a componente de ciclicidade…</t>
  </si>
  <si>
    <t>Y = T + S + E</t>
  </si>
  <si>
    <t>Y = T x S + E</t>
  </si>
  <si>
    <t>Y^ = T + S</t>
  </si>
  <si>
    <t>Y^ = T x S</t>
  </si>
  <si>
    <t>Os valores de Y são recolhidos a intervalos de tempo organizados</t>
  </si>
  <si>
    <t>em grandes períodos e pequenos períodos</t>
  </si>
  <si>
    <t>Anos e meses</t>
  </si>
  <si>
    <t>É recolhido um valor a cada mês.</t>
  </si>
  <si>
    <t>Exemplos:</t>
  </si>
  <si>
    <t>Semanas e dias</t>
  </si>
  <si>
    <t>É recolhido um valor a cada dia.</t>
  </si>
  <si>
    <t>Dias e horas</t>
  </si>
  <si>
    <t>É recolhido um valor a cada hora.</t>
  </si>
  <si>
    <t>O grande período é essencial para o estudo da sazonalidade.</t>
  </si>
  <si>
    <t>Semana</t>
  </si>
  <si>
    <t>2a</t>
  </si>
  <si>
    <t>3a</t>
  </si>
  <si>
    <t>4a</t>
  </si>
  <si>
    <t>5a</t>
  </si>
  <si>
    <t>6a</t>
  </si>
  <si>
    <t>sáb</t>
  </si>
  <si>
    <t>dom</t>
  </si>
  <si>
    <t>Y =</t>
  </si>
  <si>
    <t>Dia</t>
  </si>
  <si>
    <t>Y</t>
  </si>
  <si>
    <r>
      <t xml:space="preserve">"Temperatura da sala às 21h00, em </t>
    </r>
    <r>
      <rPr>
        <b/>
        <i/>
        <vertAlign val="superscript"/>
        <sz val="12"/>
        <color theme="1"/>
        <rFont val="Arial"/>
        <family val="2"/>
      </rPr>
      <t>o</t>
    </r>
    <r>
      <rPr>
        <b/>
        <i/>
        <sz val="12"/>
        <color theme="1"/>
        <rFont val="Arial"/>
        <family val="2"/>
      </rPr>
      <t>C"</t>
    </r>
  </si>
  <si>
    <t>t</t>
  </si>
  <si>
    <t>Tempo</t>
  </si>
  <si>
    <t>V. real</t>
  </si>
  <si>
    <t>m =</t>
  </si>
  <si>
    <t>b =</t>
  </si>
  <si>
    <t>DECLIVE()</t>
  </si>
  <si>
    <t>INTERCEPTAR()</t>
  </si>
  <si>
    <t>Tendência:</t>
  </si>
  <si>
    <t>T =</t>
  </si>
  <si>
    <t>. t +</t>
  </si>
  <si>
    <t>Tendência</t>
  </si>
  <si>
    <t>T = m t + b</t>
  </si>
  <si>
    <t>Sazonalidade</t>
  </si>
  <si>
    <t>S** = Y - T</t>
  </si>
  <si>
    <t>S*</t>
  </si>
  <si>
    <t>SOMA:</t>
  </si>
  <si>
    <t>S</t>
  </si>
  <si>
    <t>S* = média()</t>
  </si>
  <si>
    <t>S = S* - Soma/7</t>
  </si>
  <si>
    <t>Sazonalidade:</t>
  </si>
  <si>
    <t>Previsões:</t>
  </si>
  <si>
    <t xml:space="preserve"> ---</t>
  </si>
  <si>
    <t>Valor previsto</t>
  </si>
  <si>
    <t>Y^</t>
  </si>
  <si>
    <r>
      <rPr>
        <b/>
        <sz val="12"/>
        <rFont val="Arial"/>
        <family val="2"/>
      </rPr>
      <t xml:space="preserve">Série Temporal </t>
    </r>
    <r>
      <rPr>
        <sz val="12"/>
        <rFont val="Arial"/>
        <family val="2"/>
      </rPr>
      <t>- conjunto de valores de uma grandeza Y</t>
    </r>
  </si>
  <si>
    <t>Y = "Vendas"</t>
  </si>
  <si>
    <t xml:space="preserve">m= </t>
  </si>
  <si>
    <t>Pequeno período = Trimestre</t>
  </si>
  <si>
    <t>b=</t>
  </si>
  <si>
    <t>Grande período = Ano</t>
  </si>
  <si>
    <t>Sazonalidade calculada</t>
  </si>
  <si>
    <t>Ano</t>
  </si>
  <si>
    <t>Trimestre</t>
  </si>
  <si>
    <t>Y = Vendas</t>
  </si>
  <si>
    <t>T = m.t + b</t>
  </si>
  <si>
    <t>S** = Y-T</t>
  </si>
  <si>
    <t>Sazonalidade prevista</t>
  </si>
  <si>
    <t>S - coeficiente de sazonalidade</t>
  </si>
  <si>
    <t xml:space="preserve">S </t>
  </si>
  <si>
    <t>Y^= T+S</t>
  </si>
  <si>
    <t>SOMA</t>
  </si>
  <si>
    <t>SOMA/4</t>
  </si>
  <si>
    <t>---</t>
  </si>
  <si>
    <t>Previsão</t>
  </si>
  <si>
    <t>Este exercício não foi realizado em aula. Destina-se a trabalho pessoal.</t>
  </si>
  <si>
    <t>Valor real</t>
  </si>
  <si>
    <t>Sazonalidade **</t>
  </si>
  <si>
    <t>Mês</t>
  </si>
  <si>
    <t>Jan</t>
  </si>
  <si>
    <t>Fev</t>
  </si>
  <si>
    <r>
      <t>S = S*-</t>
    </r>
    <r>
      <rPr>
        <b/>
        <sz val="10"/>
        <color theme="1"/>
        <rFont val="Symbol"/>
        <family val="1"/>
        <charset val="2"/>
      </rPr>
      <t>S</t>
    </r>
    <r>
      <rPr>
        <b/>
        <sz val="10"/>
        <color theme="1"/>
        <rFont val="Arial"/>
        <family val="2"/>
      </rPr>
      <t>S*/k</t>
    </r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</si>
  <si>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</si>
  <si>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</si>
  <si>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</si>
  <si>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</si>
  <si>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</si>
  <si>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</si>
  <si>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</si>
  <si>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</si>
  <si>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</si>
  <si>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</si>
  <si>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NOTA:</t>
  </si>
  <si>
    <t>k = 12</t>
  </si>
  <si>
    <t>Previsões - 2011</t>
  </si>
  <si>
    <t>1o trimestre</t>
  </si>
  <si>
    <t>2o trimestre</t>
  </si>
  <si>
    <t>3o trimestre</t>
  </si>
  <si>
    <t>4o trimestre</t>
  </si>
  <si>
    <t>X = "Número de voos num trimestre"</t>
  </si>
  <si>
    <t>S** = Y / T</t>
  </si>
  <si>
    <t>Período</t>
  </si>
  <si>
    <t>S* = média</t>
  </si>
  <si>
    <r>
      <t xml:space="preserve">Soma </t>
    </r>
    <r>
      <rPr>
        <i/>
        <sz val="12"/>
        <color theme="1"/>
        <rFont val="Calibri"/>
        <family val="2"/>
      </rPr>
      <t>→</t>
    </r>
  </si>
  <si>
    <t>Previsões</t>
  </si>
  <si>
    <t>Y^ = T . S</t>
  </si>
  <si>
    <r>
      <t>Y = "N.</t>
    </r>
    <r>
      <rPr>
        <b/>
        <i/>
        <vertAlign val="superscript"/>
        <sz val="11"/>
        <color theme="1"/>
        <rFont val="Arial"/>
        <family val="2"/>
      </rPr>
      <t>o</t>
    </r>
    <r>
      <rPr>
        <b/>
        <i/>
        <sz val="11"/>
        <color theme="1"/>
        <rFont val="Arial"/>
        <family val="2"/>
      </rPr>
      <t xml:space="preserve"> de avarias"</t>
    </r>
  </si>
  <si>
    <t>m=</t>
  </si>
  <si>
    <t>Grande período: Semana</t>
  </si>
  <si>
    <t>Pequeno período: Dia</t>
  </si>
  <si>
    <t>Valor Real</t>
  </si>
  <si>
    <t>Sazonalidade Prevista</t>
  </si>
  <si>
    <t>y</t>
  </si>
  <si>
    <t>S** = Y/T</t>
  </si>
  <si>
    <t>S^ = S</t>
  </si>
  <si>
    <t>Y^= T*S^</t>
  </si>
  <si>
    <r>
      <t>1</t>
    </r>
    <r>
      <rPr>
        <vertAlign val="superscript"/>
        <sz val="12"/>
        <color theme="1"/>
        <rFont val="Arial"/>
        <family val="2"/>
      </rPr>
      <t>a</t>
    </r>
  </si>
  <si>
    <t>2a feira</t>
  </si>
  <si>
    <t>3a feira</t>
  </si>
  <si>
    <t>4a feira</t>
  </si>
  <si>
    <t>5a feira</t>
  </si>
  <si>
    <t>6a feira</t>
  </si>
  <si>
    <t>sábado</t>
  </si>
  <si>
    <t>domingo</t>
  </si>
  <si>
    <r>
      <t>2</t>
    </r>
    <r>
      <rPr>
        <vertAlign val="superscript"/>
        <sz val="12"/>
        <color theme="1"/>
        <rFont val="Arial"/>
        <family val="2"/>
      </rPr>
      <t>a</t>
    </r>
  </si>
  <si>
    <t xml:space="preserve">SOMA </t>
  </si>
  <si>
    <t>OK!</t>
  </si>
  <si>
    <t>Devia ser</t>
  </si>
  <si>
    <r>
      <t>3</t>
    </r>
    <r>
      <rPr>
        <vertAlign val="superscript"/>
        <sz val="12"/>
        <color theme="1"/>
        <rFont val="Arial"/>
        <family val="2"/>
      </rPr>
      <t>a</t>
    </r>
  </si>
  <si>
    <r>
      <t>4</t>
    </r>
    <r>
      <rPr>
        <vertAlign val="superscript"/>
        <sz val="12"/>
        <color theme="1"/>
        <rFont val="Arial"/>
        <family val="2"/>
      </rPr>
      <t>a</t>
    </r>
  </si>
  <si>
    <t>--</t>
  </si>
  <si>
    <t>0 ou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</si>
</sst>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0000"/>
    <numFmt numFmtId="167" formatCode="0E+00"/>
    <numFmt numFmtId="168" formatCode="0.00000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  <font>
      <b/>
      <i/>
      <sz val="12"/>
      <color theme="1"/>
      <name val="Arial"/>
      <family val="2"/>
    </font>
    <font>
      <b/>
      <i/>
      <u/>
      <sz val="12"/>
      <color theme="1"/>
      <name val="Arial"/>
      <family val="2"/>
    </font>
    <font>
      <sz val="10"/>
      <color theme="1"/>
      <name val="Arial"/>
      <family val="2"/>
    </font>
    <font>
      <b/>
      <i/>
      <vertAlign val="superscript"/>
      <sz val="12"/>
      <color theme="1"/>
      <name val="Arial"/>
      <family val="2"/>
    </font>
    <font>
      <b/>
      <i/>
      <sz val="10"/>
      <color theme="1"/>
      <name val="Arial"/>
      <family val="2"/>
    </font>
    <font>
      <b/>
      <i/>
      <u/>
      <sz val="14"/>
      <color theme="1"/>
      <name val="Arial"/>
      <family val="2"/>
    </font>
    <font>
      <b/>
      <i/>
      <sz val="12"/>
      <color rgb="FF0070C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i/>
      <sz val="12"/>
      <name val="Arial"/>
      <family val="2"/>
    </font>
    <font>
      <b/>
      <i/>
      <sz val="12"/>
      <name val="Arial"/>
      <family val="2"/>
    </font>
    <font>
      <sz val="12"/>
      <color theme="0"/>
      <name val="Arial"/>
      <family val="2"/>
    </font>
    <font>
      <i/>
      <sz val="12"/>
      <color theme="0"/>
      <name val="Arial"/>
      <family val="2"/>
    </font>
    <font>
      <i/>
      <sz val="11"/>
      <color theme="1"/>
      <name val="Arial"/>
      <family val="2"/>
    </font>
    <font>
      <b/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i/>
      <sz val="10"/>
      <color rgb="FF0070C0"/>
      <name val="Arial"/>
      <family val="2"/>
    </font>
    <font>
      <b/>
      <i/>
      <u/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Symbol"/>
      <family val="1"/>
      <charset val="2"/>
    </font>
    <font>
      <i/>
      <sz val="10"/>
      <color theme="1"/>
      <name val="Arial"/>
      <family val="2"/>
    </font>
    <font>
      <b/>
      <u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rgb="FFC00000"/>
      <name val="Arial"/>
      <family val="2"/>
    </font>
    <font>
      <i/>
      <sz val="12"/>
      <color theme="1"/>
      <name val="Calibri"/>
      <family val="2"/>
    </font>
    <font>
      <b/>
      <i/>
      <sz val="12"/>
      <color rgb="FFC00000"/>
      <name val="Arial"/>
      <family val="2"/>
    </font>
    <font>
      <b/>
      <i/>
      <sz val="11"/>
      <color theme="1"/>
      <name val="Arial"/>
      <family val="2"/>
    </font>
    <font>
      <b/>
      <i/>
      <vertAlign val="superscript"/>
      <sz val="11"/>
      <color theme="1"/>
      <name val="Arial"/>
      <family val="2"/>
    </font>
    <font>
      <vertAlign val="superscript"/>
      <sz val="12"/>
      <color theme="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64" fontId="7" fillId="0" borderId="3" xfId="0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3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166" fontId="2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lef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center"/>
    </xf>
    <xf numFmtId="2" fontId="3" fillId="0" borderId="3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/>
    <xf numFmtId="0" fontId="2" fillId="2" borderId="14" xfId="0" applyFont="1" applyFill="1" applyBorder="1"/>
    <xf numFmtId="0" fontId="2" fillId="2" borderId="15" xfId="0" applyFont="1" applyFill="1" applyBorder="1" applyAlignment="1">
      <alignment horizontal="center"/>
    </xf>
    <xf numFmtId="0" fontId="3" fillId="2" borderId="0" xfId="0" applyFont="1" applyFill="1" applyAlignment="1">
      <alignment horizontal="right"/>
    </xf>
    <xf numFmtId="0" fontId="3" fillId="2" borderId="0" xfId="0" applyFont="1" applyFill="1"/>
    <xf numFmtId="0" fontId="3" fillId="2" borderId="16" xfId="0" applyFont="1" applyFill="1" applyBorder="1" applyAlignment="1">
      <alignment horizontal="left"/>
    </xf>
    <xf numFmtId="0" fontId="2" fillId="2" borderId="0" xfId="0" applyFont="1" applyFill="1"/>
    <xf numFmtId="0" fontId="2" fillId="2" borderId="16" xfId="0" applyFont="1" applyFill="1" applyBorder="1"/>
    <xf numFmtId="0" fontId="9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vertical="center"/>
    </xf>
    <xf numFmtId="2" fontId="3" fillId="2" borderId="3" xfId="0" applyNumberFormat="1" applyFont="1" applyFill="1" applyBorder="1" applyAlignment="1">
      <alignment horizontal="center"/>
    </xf>
    <xf numFmtId="2" fontId="3" fillId="2" borderId="15" xfId="0" applyNumberFormat="1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 vertical="center"/>
    </xf>
    <xf numFmtId="2" fontId="3" fillId="2" borderId="4" xfId="0" applyNumberFormat="1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 vertical="center"/>
    </xf>
    <xf numFmtId="2" fontId="3" fillId="2" borderId="5" xfId="0" applyNumberFormat="1" applyFont="1" applyFill="1" applyBorder="1" applyAlignment="1">
      <alignment horizontal="center"/>
    </xf>
    <xf numFmtId="2" fontId="4" fillId="2" borderId="15" xfId="0" applyNumberFormat="1" applyFont="1" applyFill="1" applyBorder="1" applyAlignment="1">
      <alignment horizontal="center"/>
    </xf>
    <xf numFmtId="164" fontId="3" fillId="2" borderId="3" xfId="0" applyNumberFormat="1" applyFont="1" applyFill="1" applyBorder="1" applyAlignment="1">
      <alignment horizontal="center"/>
    </xf>
    <xf numFmtId="164" fontId="3" fillId="2" borderId="4" xfId="0" applyNumberFormat="1" applyFont="1" applyFill="1" applyBorder="1" applyAlignment="1">
      <alignment horizontal="center"/>
    </xf>
    <xf numFmtId="164" fontId="3" fillId="2" borderId="5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/>
    <xf numFmtId="0" fontId="2" fillId="2" borderId="1" xfId="0" applyFont="1" applyFill="1" applyBorder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" fillId="0" borderId="0" xfId="0" applyFont="1" applyAlignment="1">
      <alignment horizontal="right"/>
    </xf>
    <xf numFmtId="2" fontId="1" fillId="0" borderId="0" xfId="0" applyNumberFormat="1" applyFont="1"/>
    <xf numFmtId="0" fontId="19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7" fillId="0" borderId="2" xfId="0" applyFont="1" applyBorder="1" applyAlignment="1">
      <alignment horizontal="center" vertical="center"/>
    </xf>
    <xf numFmtId="0" fontId="20" fillId="0" borderId="19" xfId="0" applyFont="1" applyBorder="1" applyAlignment="1">
      <alignment horizontal="center"/>
    </xf>
    <xf numFmtId="0" fontId="20" fillId="0" borderId="19" xfId="0" applyFont="1" applyBorder="1"/>
    <xf numFmtId="0" fontId="20" fillId="0" borderId="19" xfId="0" applyFont="1" applyBorder="1" applyAlignment="1">
      <alignment wrapText="1"/>
    </xf>
    <xf numFmtId="0" fontId="7" fillId="0" borderId="20" xfId="0" applyFont="1" applyBorder="1" applyAlignment="1">
      <alignment horizontal="center" vertical="center"/>
    </xf>
    <xf numFmtId="0" fontId="1" fillId="0" borderId="20" xfId="0" applyFont="1" applyBorder="1"/>
    <xf numFmtId="0" fontId="20" fillId="0" borderId="20" xfId="0" applyFont="1" applyBorder="1" applyAlignment="1">
      <alignment wrapText="1"/>
    </xf>
    <xf numFmtId="0" fontId="7" fillId="0" borderId="6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/>
    </xf>
    <xf numFmtId="164" fontId="1" fillId="0" borderId="21" xfId="0" applyNumberFormat="1" applyFont="1" applyBorder="1"/>
    <xf numFmtId="0" fontId="1" fillId="0" borderId="21" xfId="0" applyFont="1" applyBorder="1"/>
    <xf numFmtId="164" fontId="1" fillId="0" borderId="0" xfId="0" applyNumberFormat="1" applyFont="1"/>
    <xf numFmtId="164" fontId="20" fillId="0" borderId="0" xfId="0" applyNumberFormat="1" applyFont="1"/>
    <xf numFmtId="0" fontId="7" fillId="0" borderId="7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3" borderId="0" xfId="0" applyFont="1" applyFill="1"/>
    <xf numFmtId="0" fontId="7" fillId="0" borderId="8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164" fontId="1" fillId="0" borderId="20" xfId="0" applyNumberFormat="1" applyFont="1" applyBorder="1"/>
    <xf numFmtId="0" fontId="1" fillId="3" borderId="20" xfId="0" applyFont="1" applyFill="1" applyBorder="1"/>
    <xf numFmtId="164" fontId="20" fillId="0" borderId="20" xfId="0" applyNumberFormat="1" applyFont="1" applyBorder="1"/>
    <xf numFmtId="0" fontId="1" fillId="3" borderId="21" xfId="0" applyFont="1" applyFill="1" applyBorder="1"/>
    <xf numFmtId="167" fontId="1" fillId="0" borderId="0" xfId="0" applyNumberFormat="1" applyFont="1"/>
    <xf numFmtId="0" fontId="1" fillId="0" borderId="3" xfId="0" quotePrefix="1" applyFont="1" applyBorder="1"/>
    <xf numFmtId="0" fontId="1" fillId="0" borderId="21" xfId="0" quotePrefix="1" applyFont="1" applyBorder="1"/>
    <xf numFmtId="164" fontId="1" fillId="0" borderId="21" xfId="0" quotePrefix="1" applyNumberFormat="1" applyFont="1" applyBorder="1"/>
    <xf numFmtId="2" fontId="1" fillId="0" borderId="21" xfId="0" applyNumberFormat="1" applyFont="1" applyBorder="1"/>
    <xf numFmtId="0" fontId="1" fillId="0" borderId="4" xfId="0" quotePrefix="1" applyFont="1" applyBorder="1"/>
    <xf numFmtId="0" fontId="1" fillId="0" borderId="0" xfId="0" quotePrefix="1" applyFont="1"/>
    <xf numFmtId="164" fontId="1" fillId="0" borderId="0" xfId="0" quotePrefix="1" applyNumberFormat="1" applyFont="1"/>
    <xf numFmtId="0" fontId="1" fillId="0" borderId="5" xfId="0" quotePrefix="1" applyFont="1" applyBorder="1"/>
    <xf numFmtId="0" fontId="1" fillId="0" borderId="20" xfId="0" quotePrefix="1" applyFont="1" applyBorder="1"/>
    <xf numFmtId="164" fontId="1" fillId="0" borderId="20" xfId="0" quotePrefix="1" applyNumberFormat="1" applyFont="1" applyBorder="1"/>
    <xf numFmtId="2" fontId="1" fillId="0" borderId="20" xfId="0" applyNumberFormat="1" applyFont="1" applyBorder="1"/>
    <xf numFmtId="0" fontId="21" fillId="0" borderId="0" xfId="0" applyFont="1"/>
    <xf numFmtId="0" fontId="0" fillId="0" borderId="0" xfId="0" applyAlignment="1">
      <alignment horizontal="right"/>
    </xf>
    <xf numFmtId="165" fontId="0" fillId="0" borderId="0" xfId="0" applyNumberFormat="1" applyAlignment="1">
      <alignment horizontal="left"/>
    </xf>
    <xf numFmtId="0" fontId="22" fillId="0" borderId="0" xfId="0" applyFont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9" fillId="0" borderId="0" xfId="0" applyFont="1" applyAlignment="1">
      <alignment horizontal="center"/>
    </xf>
    <xf numFmtId="0" fontId="0" fillId="2" borderId="15" xfId="0" applyFill="1" applyBorder="1"/>
    <xf numFmtId="0" fontId="23" fillId="2" borderId="0" xfId="0" applyFont="1" applyFill="1"/>
    <xf numFmtId="0" fontId="0" fillId="2" borderId="0" xfId="0" applyFill="1"/>
    <xf numFmtId="0" fontId="0" fillId="2" borderId="16" xfId="0" applyFill="1" applyBorder="1"/>
    <xf numFmtId="0" fontId="20" fillId="2" borderId="2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20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0" fontId="20" fillId="2" borderId="0" xfId="0" applyFont="1" applyFill="1" applyAlignment="1">
      <alignment horizontal="center"/>
    </xf>
    <xf numFmtId="165" fontId="20" fillId="2" borderId="0" xfId="0" applyNumberFormat="1" applyFont="1" applyFill="1" applyAlignment="1">
      <alignment horizontal="left"/>
    </xf>
    <xf numFmtId="0" fontId="0" fillId="0" borderId="4" xfId="0" applyBorder="1" applyAlignment="1">
      <alignment horizontal="center"/>
    </xf>
    <xf numFmtId="0" fontId="24" fillId="0" borderId="2" xfId="0" applyFont="1" applyBorder="1" applyAlignment="1">
      <alignment horizontal="center"/>
    </xf>
    <xf numFmtId="0" fontId="24" fillId="0" borderId="19" xfId="0" applyFont="1" applyBorder="1" applyAlignment="1">
      <alignment horizontal="center"/>
    </xf>
    <xf numFmtId="0" fontId="24" fillId="2" borderId="22" xfId="0" applyFont="1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20" fillId="0" borderId="4" xfId="0" applyNumberFormat="1" applyFont="1" applyBorder="1" applyAlignment="1">
      <alignment horizontal="center"/>
    </xf>
    <xf numFmtId="0" fontId="24" fillId="2" borderId="23" xfId="0" applyFont="1" applyFill="1" applyBorder="1" applyAlignment="1">
      <alignment horizontal="center"/>
    </xf>
    <xf numFmtId="0" fontId="9" fillId="2" borderId="24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right" vertical="center"/>
    </xf>
    <xf numFmtId="2" fontId="20" fillId="2" borderId="9" xfId="0" applyNumberFormat="1" applyFont="1" applyFill="1" applyBorder="1" applyAlignment="1">
      <alignment horizontal="center"/>
    </xf>
    <xf numFmtId="0" fontId="7" fillId="2" borderId="7" xfId="0" applyFont="1" applyFill="1" applyBorder="1" applyAlignment="1">
      <alignment horizontal="right" vertical="center"/>
    </xf>
    <xf numFmtId="2" fontId="20" fillId="2" borderId="10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20" fillId="0" borderId="5" xfId="0" applyNumberFormat="1" applyFont="1" applyBorder="1" applyAlignment="1">
      <alignment horizontal="center"/>
    </xf>
    <xf numFmtId="165" fontId="26" fillId="0" borderId="0" xfId="0" applyNumberFormat="1" applyFont="1" applyAlignment="1">
      <alignment horizontal="center"/>
    </xf>
    <xf numFmtId="0" fontId="26" fillId="0" borderId="0" xfId="0" applyFont="1" applyAlignment="1">
      <alignment horizontal="center"/>
    </xf>
    <xf numFmtId="0" fontId="7" fillId="2" borderId="8" xfId="0" applyFont="1" applyFill="1" applyBorder="1" applyAlignment="1">
      <alignment horizontal="right" vertical="center"/>
    </xf>
    <xf numFmtId="2" fontId="20" fillId="2" borderId="11" xfId="0" applyNumberFormat="1" applyFont="1" applyFill="1" applyBorder="1" applyAlignment="1">
      <alignment horizontal="center"/>
    </xf>
    <xf numFmtId="164" fontId="20" fillId="2" borderId="9" xfId="0" applyNumberFormat="1" applyFont="1" applyFill="1" applyBorder="1" applyAlignment="1">
      <alignment horizontal="center"/>
    </xf>
    <xf numFmtId="164" fontId="20" fillId="2" borderId="10" xfId="0" applyNumberFormat="1" applyFont="1" applyFill="1" applyBorder="1" applyAlignment="1">
      <alignment horizontal="center"/>
    </xf>
    <xf numFmtId="164" fontId="20" fillId="0" borderId="3" xfId="0" applyNumberFormat="1" applyFont="1" applyBorder="1" applyAlignment="1">
      <alignment horizontal="center"/>
    </xf>
    <xf numFmtId="164" fontId="20" fillId="0" borderId="4" xfId="0" applyNumberFormat="1" applyFont="1" applyBorder="1" applyAlignment="1">
      <alignment horizontal="center"/>
    </xf>
    <xf numFmtId="164" fontId="20" fillId="2" borderId="11" xfId="0" applyNumberFormat="1" applyFont="1" applyFill="1" applyBorder="1" applyAlignment="1">
      <alignment horizontal="center"/>
    </xf>
    <xf numFmtId="0" fontId="0" fillId="2" borderId="17" xfId="0" applyFill="1" applyBorder="1"/>
    <xf numFmtId="0" fontId="0" fillId="2" borderId="18" xfId="0" applyFill="1" applyBorder="1"/>
    <xf numFmtId="0" fontId="0" fillId="2" borderId="1" xfId="0" applyFill="1" applyBorder="1"/>
    <xf numFmtId="164" fontId="20" fillId="0" borderId="5" xfId="0" applyNumberFormat="1" applyFont="1" applyBorder="1" applyAlignment="1">
      <alignment horizontal="center"/>
    </xf>
    <xf numFmtId="0" fontId="7" fillId="0" borderId="12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0" xfId="0" applyFont="1"/>
    <xf numFmtId="0" fontId="27" fillId="0" borderId="0" xfId="0" applyFont="1"/>
    <xf numFmtId="0" fontId="11" fillId="0" borderId="0" xfId="0" applyFont="1" applyAlignment="1">
      <alignment horizontal="left"/>
    </xf>
    <xf numFmtId="165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9" fillId="0" borderId="0" xfId="0" applyFont="1" applyAlignment="1">
      <alignment horizontal="center"/>
    </xf>
    <xf numFmtId="168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68" fontId="2" fillId="0" borderId="3" xfId="0" applyNumberFormat="1" applyFont="1" applyBorder="1" applyAlignment="1">
      <alignment horizontal="center"/>
    </xf>
    <xf numFmtId="168" fontId="2" fillId="0" borderId="4" xfId="0" applyNumberFormat="1" applyFont="1" applyBorder="1" applyAlignment="1">
      <alignment horizontal="center"/>
    </xf>
    <xf numFmtId="168" fontId="2" fillId="0" borderId="5" xfId="0" applyNumberFormat="1" applyFont="1" applyBorder="1" applyAlignment="1">
      <alignment horizontal="center"/>
    </xf>
    <xf numFmtId="168" fontId="31" fillId="0" borderId="0" xfId="0" applyNumberFormat="1" applyFont="1" applyAlignment="1">
      <alignment horizontal="center"/>
    </xf>
    <xf numFmtId="168" fontId="4" fillId="0" borderId="0" xfId="0" applyNumberFormat="1" applyFont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7" fillId="0" borderId="2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left"/>
    </xf>
    <xf numFmtId="0" fontId="32" fillId="0" borderId="0" xfId="0" applyFont="1"/>
    <xf numFmtId="0" fontId="2" fillId="0" borderId="0" xfId="0" applyFont="1" applyAlignment="1">
      <alignment wrapText="1"/>
    </xf>
    <xf numFmtId="0" fontId="2" fillId="0" borderId="20" xfId="0" applyFont="1" applyBorder="1" applyAlignment="1">
      <alignment horizontal="center"/>
    </xf>
    <xf numFmtId="0" fontId="28" fillId="0" borderId="0" xfId="0" applyFont="1"/>
    <xf numFmtId="2" fontId="2" fillId="0" borderId="0" xfId="0" applyNumberFormat="1" applyFont="1"/>
    <xf numFmtId="165" fontId="2" fillId="0" borderId="0" xfId="0" applyNumberFormat="1" applyFont="1"/>
    <xf numFmtId="165" fontId="3" fillId="0" borderId="0" xfId="0" applyNumberFormat="1" applyFont="1"/>
    <xf numFmtId="0" fontId="35" fillId="0" borderId="0" xfId="0" applyFont="1"/>
    <xf numFmtId="2" fontId="35" fillId="0" borderId="0" xfId="0" applyNumberFormat="1" applyFont="1"/>
    <xf numFmtId="2" fontId="15" fillId="0" borderId="0" xfId="0" applyNumberFormat="1" applyFont="1"/>
    <xf numFmtId="165" fontId="35" fillId="0" borderId="0" xfId="0" applyNumberFormat="1" applyFont="1"/>
    <xf numFmtId="0" fontId="2" fillId="0" borderId="0" xfId="0" quotePrefix="1" applyFont="1"/>
    <xf numFmtId="2" fontId="28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sz="1200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Figura 1 - Diagrama de dispersão: Vendas em função do tempo.</a:t>
            </a:r>
          </a:p>
        </c:rich>
      </c:tx>
      <c:layout>
        <c:manualLayout>
          <c:xMode val="edge"/>
          <c:yMode val="edge"/>
          <c:x val="0.13855555555555554"/>
          <c:y val="0.921296296296296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9.8691969056864198E-2"/>
          <c:y val="3.05290969637146E-2"/>
          <c:w val="0.87830796150481183"/>
          <c:h val="0.776443205016039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'[1]2'!$G$6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'[1]2'!$F$7:$F$14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'[1]2'!$G$7:$G$14</c:f>
              <c:numCache>
                <c:formatCode>General</c:formatCode>
                <c:ptCount val="8"/>
                <c:pt idx="0">
                  <c:v>285</c:v>
                </c:pt>
                <c:pt idx="1">
                  <c:v>196</c:v>
                </c:pt>
                <c:pt idx="2">
                  <c:v>401</c:v>
                </c:pt>
                <c:pt idx="3">
                  <c:v>398</c:v>
                </c:pt>
                <c:pt idx="4">
                  <c:v>227</c:v>
                </c:pt>
                <c:pt idx="5">
                  <c:v>84</c:v>
                </c:pt>
                <c:pt idx="6">
                  <c:v>378</c:v>
                </c:pt>
                <c:pt idx="7">
                  <c:v>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34-443A-A5E8-75B0BF434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343544"/>
        <c:axId val="455056288"/>
      </c:scatterChart>
      <c:valAx>
        <c:axId val="456343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pt-PT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t (trimestres)</a:t>
                </a:r>
              </a:p>
            </c:rich>
          </c:tx>
          <c:layout>
            <c:manualLayout>
              <c:xMode val="edge"/>
              <c:yMode val="edge"/>
              <c:x val="0.93660979877515316"/>
              <c:y val="0.867604257801108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5056288"/>
        <c:crosses val="autoZero"/>
        <c:crossBetween val="midCat"/>
      </c:valAx>
      <c:valAx>
        <c:axId val="45505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y</a:t>
                </a:r>
              </a:p>
            </c:rich>
          </c:tx>
          <c:layout>
            <c:manualLayout>
              <c:xMode val="edge"/>
              <c:yMode val="edge"/>
              <c:x val="0"/>
              <c:y val="4.304790026246718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6343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pt-PT" sz="1200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Figura 1 - Venda de brinquedos mensal.</a:t>
            </a:r>
          </a:p>
        </c:rich>
      </c:tx>
      <c:layout>
        <c:manualLayout>
          <c:xMode val="edge"/>
          <c:yMode val="edge"/>
          <c:x val="0.22989566929133859"/>
          <c:y val="0.89814814814814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2.5428331875182269E-2"/>
          <c:w val="0.89019685039370078"/>
          <c:h val="0.8044924624060739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125596070937155"/>
                  <c:y val="-3.835097695618509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100" b="1" i="0" u="none" strike="noStrike" kern="1200" baseline="0">
                        <a:solidFill>
                          <a:sysClr val="windowText" lastClr="000000"/>
                        </a:solidFill>
                        <a:latin typeface="Arial Narrow" panose="020B0606020202030204" pitchFamily="34" charset="0"/>
                        <a:ea typeface="+mn-ea"/>
                        <a:cs typeface="+mn-cs"/>
                      </a:defRPr>
                    </a:pPr>
                    <a:r>
                      <a:rPr lang="en-US" sz="1100" b="1" baseline="0">
                        <a:solidFill>
                          <a:sysClr val="windowText" lastClr="000000"/>
                        </a:solidFill>
                        <a:latin typeface="Arial Narrow" panose="020B0606020202030204" pitchFamily="34" charset="0"/>
                      </a:rPr>
                      <a:t>T = 2,7278 . t + 3,8188</a:t>
                    </a:r>
                    <a:br>
                      <a:rPr lang="en-US" sz="1100" b="1" baseline="0">
                        <a:solidFill>
                          <a:sysClr val="windowText" lastClr="000000"/>
                        </a:solidFill>
                        <a:latin typeface="Arial Narrow" panose="020B0606020202030204" pitchFamily="34" charset="0"/>
                      </a:rPr>
                    </a:br>
                    <a:r>
                      <a:rPr lang="en-US" sz="1100" b="1" baseline="0">
                        <a:solidFill>
                          <a:sysClr val="windowText" lastClr="000000"/>
                        </a:solidFill>
                        <a:latin typeface="Arial Narrow" panose="020B0606020202030204" pitchFamily="34" charset="0"/>
                      </a:rPr>
                      <a:t>R² = 96,32%</a:t>
                    </a:r>
                    <a:endParaRPr lang="en-US" sz="1100" b="1">
                      <a:solidFill>
                        <a:sysClr val="windowText" lastClr="000000"/>
                      </a:solidFill>
                      <a:latin typeface="Arial Narrow" panose="020B0606020202030204" pitchFamily="34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ysClr val="windowText" lastClr="000000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'[2]3'!$F$7:$F$30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'[2]3'!$G$7:$G$30</c:f>
              <c:numCache>
                <c:formatCode>General</c:formatCode>
                <c:ptCount val="24"/>
                <c:pt idx="0">
                  <c:v>6</c:v>
                </c:pt>
                <c:pt idx="1">
                  <c:v>10</c:v>
                </c:pt>
                <c:pt idx="2">
                  <c:v>11</c:v>
                </c:pt>
                <c:pt idx="3">
                  <c:v>16</c:v>
                </c:pt>
                <c:pt idx="4">
                  <c:v>17</c:v>
                </c:pt>
                <c:pt idx="5">
                  <c:v>19</c:v>
                </c:pt>
                <c:pt idx="6">
                  <c:v>21</c:v>
                </c:pt>
                <c:pt idx="7">
                  <c:v>31</c:v>
                </c:pt>
                <c:pt idx="8">
                  <c:v>31</c:v>
                </c:pt>
                <c:pt idx="9">
                  <c:v>30</c:v>
                </c:pt>
                <c:pt idx="10">
                  <c:v>40</c:v>
                </c:pt>
                <c:pt idx="11">
                  <c:v>43</c:v>
                </c:pt>
                <c:pt idx="12">
                  <c:v>31</c:v>
                </c:pt>
                <c:pt idx="13">
                  <c:v>39</c:v>
                </c:pt>
                <c:pt idx="14">
                  <c:v>41</c:v>
                </c:pt>
                <c:pt idx="15">
                  <c:v>45</c:v>
                </c:pt>
                <c:pt idx="16">
                  <c:v>49</c:v>
                </c:pt>
                <c:pt idx="17">
                  <c:v>51</c:v>
                </c:pt>
                <c:pt idx="18">
                  <c:v>56</c:v>
                </c:pt>
                <c:pt idx="19">
                  <c:v>55</c:v>
                </c:pt>
                <c:pt idx="20">
                  <c:v>59</c:v>
                </c:pt>
                <c:pt idx="21">
                  <c:v>61</c:v>
                </c:pt>
                <c:pt idx="22">
                  <c:v>72</c:v>
                </c:pt>
                <c:pt idx="23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30-4B03-A767-34C56A64D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049624"/>
        <c:axId val="455050016"/>
      </c:scatterChart>
      <c:valAx>
        <c:axId val="455049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pt-PT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Tempo (meses)</a:t>
                </a:r>
              </a:p>
            </c:rich>
          </c:tx>
          <c:layout>
            <c:manualLayout>
              <c:xMode val="edge"/>
              <c:yMode val="edge"/>
              <c:x val="0.83584064693585058"/>
              <c:y val="0.89051444979796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pt-PT"/>
          </a:p>
        </c:txPr>
        <c:crossAx val="455050016"/>
        <c:crosses val="autoZero"/>
        <c:crossBetween val="midCat"/>
      </c:valAx>
      <c:valAx>
        <c:axId val="45505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pt-PT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Vendas (unidades)</a:t>
                </a:r>
              </a:p>
            </c:rich>
          </c:tx>
          <c:layout>
            <c:manualLayout>
              <c:xMode val="edge"/>
              <c:yMode val="edge"/>
              <c:x val="1.7436967027805715E-3"/>
              <c:y val="2.59140253478829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pt-PT"/>
          </a:p>
        </c:txPr>
        <c:crossAx val="455049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sz="1200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Figura 1 - Diagrama de dispersão da temperatura ao</a:t>
            </a:r>
            <a:r>
              <a:rPr lang="en-US" sz="1200" baseline="0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 longo do tempo.</a:t>
            </a:r>
            <a:endParaRPr lang="en-US" sz="1200">
              <a:solidFill>
                <a:sysClr val="windowText" lastClr="000000"/>
              </a:solidFill>
              <a:latin typeface="Arial Narrow" panose="020B0606020202030204" pitchFamily="34" charset="0"/>
            </a:endParaRPr>
          </a:p>
        </c:rich>
      </c:tx>
      <c:layout>
        <c:manualLayout>
          <c:xMode val="edge"/>
          <c:yMode val="edge"/>
          <c:x val="0.11312489063867015"/>
          <c:y val="0.85861111111111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1326159230096237"/>
          <c:y val="2.5428331875182269E-2"/>
          <c:w val="0.85740507436570423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'4'!$E$7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802340332458443"/>
                  <c:y val="-0.185061549001383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'4'!$D$8:$D$28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'4'!$E$8:$E$28</c:f>
              <c:numCache>
                <c:formatCode>0.0</c:formatCode>
                <c:ptCount val="21"/>
                <c:pt idx="0">
                  <c:v>17.5</c:v>
                </c:pt>
                <c:pt idx="1">
                  <c:v>17</c:v>
                </c:pt>
                <c:pt idx="2">
                  <c:v>16.899999999999999</c:v>
                </c:pt>
                <c:pt idx="3">
                  <c:v>16.899999999999999</c:v>
                </c:pt>
                <c:pt idx="4">
                  <c:v>16.8</c:v>
                </c:pt>
                <c:pt idx="5">
                  <c:v>19.5</c:v>
                </c:pt>
                <c:pt idx="6">
                  <c:v>19.899999999999999</c:v>
                </c:pt>
                <c:pt idx="7">
                  <c:v>17.399999999999999</c:v>
                </c:pt>
                <c:pt idx="8">
                  <c:v>16.899999999999999</c:v>
                </c:pt>
                <c:pt idx="9">
                  <c:v>16.5</c:v>
                </c:pt>
                <c:pt idx="10">
                  <c:v>16.399999999999999</c:v>
                </c:pt>
                <c:pt idx="11">
                  <c:v>16.3</c:v>
                </c:pt>
                <c:pt idx="12">
                  <c:v>19.3</c:v>
                </c:pt>
                <c:pt idx="13">
                  <c:v>19.399999999999999</c:v>
                </c:pt>
                <c:pt idx="14">
                  <c:v>17</c:v>
                </c:pt>
                <c:pt idx="15">
                  <c:v>16.5</c:v>
                </c:pt>
                <c:pt idx="16">
                  <c:v>15.8</c:v>
                </c:pt>
                <c:pt idx="17">
                  <c:v>15.7</c:v>
                </c:pt>
                <c:pt idx="18">
                  <c:v>15.7</c:v>
                </c:pt>
                <c:pt idx="19">
                  <c:v>19</c:v>
                </c:pt>
                <c:pt idx="20">
                  <c:v>19.100000000000001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D7-4378-82EA-A59A6BBEB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050800"/>
        <c:axId val="459880808"/>
      </c:scatterChart>
      <c:valAx>
        <c:axId val="45505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pt-PT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Tempo (dias)</a:t>
                </a:r>
              </a:p>
            </c:rich>
          </c:tx>
          <c:layout>
            <c:manualLayout>
              <c:xMode val="edge"/>
              <c:yMode val="edge"/>
              <c:x val="0.81793635170603685"/>
              <c:y val="0.807519685039370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pt-PT"/>
          </a:p>
        </c:txPr>
        <c:crossAx val="459880808"/>
        <c:crosses val="autoZero"/>
        <c:crossBetween val="midCat"/>
      </c:valAx>
      <c:valAx>
        <c:axId val="45988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Temperatura (oC</a:t>
                </a:r>
                <a:r>
                  <a:rPr lang="pt-PT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1.675160396617088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pt-PT"/>
          </a:p>
        </c:txPr>
        <c:crossAx val="45505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sz="1200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Figura 1 - Diagrama de dispersão:</a:t>
            </a:r>
          </a:p>
          <a:p>
            <a:pPr>
              <a:defRPr sz="1200">
                <a:solidFill>
                  <a:sysClr val="windowText" lastClr="000000"/>
                </a:solidFill>
                <a:latin typeface="Arial Narrow" panose="020B0606020202030204" pitchFamily="34" charset="0"/>
              </a:defRPr>
            </a:pPr>
            <a:r>
              <a:rPr lang="en-US" sz="1200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N.o de avarias em</a:t>
            </a:r>
            <a:r>
              <a:rPr lang="en-US" sz="1200" baseline="0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 cada dia.</a:t>
            </a:r>
            <a:endParaRPr lang="en-US" sz="1200">
              <a:solidFill>
                <a:sysClr val="windowText" lastClr="000000"/>
              </a:solidFill>
              <a:latin typeface="Arial Narrow" panose="020B0606020202030204" pitchFamily="34" charset="0"/>
            </a:endParaRPr>
          </a:p>
        </c:rich>
      </c:tx>
      <c:layout>
        <c:manualLayout>
          <c:xMode val="edge"/>
          <c:yMode val="edge"/>
          <c:x val="8.0090113735783008E-2"/>
          <c:y val="0.85861111111111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0980314960629919"/>
          <c:y val="2.5428331875182269E-2"/>
          <c:w val="0.86719685039370065"/>
          <c:h val="0.76718394575678039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'[1]5'!$G$6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'[1]5'!$F$7:$F$34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'[1]5'!$G$7:$G$34</c:f>
              <c:numCache>
                <c:formatCode>General</c:formatCode>
                <c:ptCount val="28"/>
                <c:pt idx="0">
                  <c:v>29</c:v>
                </c:pt>
                <c:pt idx="1">
                  <c:v>39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53</c:v>
                </c:pt>
                <c:pt idx="6">
                  <c:v>25</c:v>
                </c:pt>
                <c:pt idx="7">
                  <c:v>17</c:v>
                </c:pt>
                <c:pt idx="8">
                  <c:v>26</c:v>
                </c:pt>
                <c:pt idx="9">
                  <c:v>4</c:v>
                </c:pt>
                <c:pt idx="10">
                  <c:v>6</c:v>
                </c:pt>
                <c:pt idx="11">
                  <c:v>25</c:v>
                </c:pt>
                <c:pt idx="12">
                  <c:v>24</c:v>
                </c:pt>
                <c:pt idx="13">
                  <c:v>13</c:v>
                </c:pt>
                <c:pt idx="14">
                  <c:v>23</c:v>
                </c:pt>
                <c:pt idx="15">
                  <c:v>8</c:v>
                </c:pt>
                <c:pt idx="16">
                  <c:v>3</c:v>
                </c:pt>
                <c:pt idx="17">
                  <c:v>0</c:v>
                </c:pt>
                <c:pt idx="18">
                  <c:v>6</c:v>
                </c:pt>
                <c:pt idx="19">
                  <c:v>14</c:v>
                </c:pt>
                <c:pt idx="20">
                  <c:v>13</c:v>
                </c:pt>
                <c:pt idx="21">
                  <c:v>13</c:v>
                </c:pt>
                <c:pt idx="22">
                  <c:v>8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34-443A-A5E8-75B0BF434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869208"/>
        <c:axId val="524866072"/>
      </c:scatterChart>
      <c:valAx>
        <c:axId val="524869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t (dias)</a:t>
                </a:r>
              </a:p>
            </c:rich>
          </c:tx>
          <c:layout>
            <c:manualLayout>
              <c:xMode val="edge"/>
              <c:yMode val="edge"/>
              <c:x val="0.85552777777777789"/>
              <c:y val="0.881493146689997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24866072"/>
        <c:crosses val="autoZero"/>
        <c:crossBetween val="midCat"/>
      </c:valAx>
      <c:valAx>
        <c:axId val="52486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y</a:t>
                </a:r>
              </a:p>
            </c:rich>
          </c:tx>
          <c:layout>
            <c:manualLayout>
              <c:xMode val="edge"/>
              <c:yMode val="edge"/>
              <c:x val="0"/>
              <c:y val="4.304790026246718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24869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pt-PT" sz="1200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Figura 1 - Diagrama de dispersão - Número de voos por trimestre..</a:t>
            </a:r>
          </a:p>
        </c:rich>
      </c:tx>
      <c:layout>
        <c:manualLayout>
          <c:xMode val="edge"/>
          <c:yMode val="edge"/>
          <c:x val="0.11064321016966887"/>
          <c:y val="0.915348623346880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2671057717385659"/>
          <c:y val="2.5428331875182269E-2"/>
          <c:w val="0.84638987754920592"/>
          <c:h val="0.757191551114618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'6'!$G$4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'6'!$F$5:$F$20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'6'!$G$5:$G$20</c:f>
              <c:numCache>
                <c:formatCode>General</c:formatCode>
                <c:ptCount val="16"/>
                <c:pt idx="0">
                  <c:v>1722</c:v>
                </c:pt>
                <c:pt idx="1">
                  <c:v>4059</c:v>
                </c:pt>
                <c:pt idx="2">
                  <c:v>8610</c:v>
                </c:pt>
                <c:pt idx="3">
                  <c:v>7257</c:v>
                </c:pt>
                <c:pt idx="4">
                  <c:v>2583</c:v>
                </c:pt>
                <c:pt idx="5">
                  <c:v>7380</c:v>
                </c:pt>
                <c:pt idx="6">
                  <c:v>12423</c:v>
                </c:pt>
                <c:pt idx="7">
                  <c:v>9594</c:v>
                </c:pt>
                <c:pt idx="8">
                  <c:v>4059</c:v>
                </c:pt>
                <c:pt idx="9">
                  <c:v>9225</c:v>
                </c:pt>
                <c:pt idx="10">
                  <c:v>16236</c:v>
                </c:pt>
                <c:pt idx="11">
                  <c:v>12054</c:v>
                </c:pt>
                <c:pt idx="12">
                  <c:v>5781</c:v>
                </c:pt>
                <c:pt idx="13">
                  <c:v>13407</c:v>
                </c:pt>
                <c:pt idx="14">
                  <c:v>24969</c:v>
                </c:pt>
                <c:pt idx="15">
                  <c:v>18081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30-4B03-A767-34C56A64D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87544"/>
        <c:axId val="518284800"/>
      </c:scatterChart>
      <c:valAx>
        <c:axId val="518287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pt-PT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Tempo (trimestres)</a:t>
                </a:r>
              </a:p>
            </c:rich>
          </c:tx>
          <c:layout>
            <c:manualLayout>
              <c:xMode val="edge"/>
              <c:yMode val="edge"/>
              <c:x val="0.83827446309085585"/>
              <c:y val="0.8475136205992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pt-PT"/>
          </a:p>
        </c:txPr>
        <c:crossAx val="518284800"/>
        <c:crosses val="autoZero"/>
        <c:crossBetween val="midCat"/>
      </c:valAx>
      <c:valAx>
        <c:axId val="51828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N.o de voos</a:t>
                </a:r>
              </a:p>
              <a:p>
                <a:pPr>
                  <a:defRPr>
                    <a:solidFill>
                      <a:sysClr val="windowText" lastClr="000000"/>
                    </a:solidFill>
                    <a:latin typeface="Arial Narrow" panose="020B0606020202030204" pitchFamily="34" charset="0"/>
                  </a:defRPr>
                </a:pPr>
                <a:endParaRPr lang="en-US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layout>
            <c:manualLayout>
              <c:xMode val="edge"/>
              <c:yMode val="edge"/>
              <c:x val="1.7436967027805715E-3"/>
              <c:y val="2.59140253478829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pt-PT"/>
          </a:p>
        </c:txPr>
        <c:crossAx val="518287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174624</xdr:colOff>
      <xdr:row>5</xdr:row>
      <xdr:rowOff>296598</xdr:rowOff>
    </xdr:from>
    <xdr:to>
      <xdr:col>23</xdr:col>
      <xdr:colOff>468311</xdr:colOff>
      <xdr:row>21</xdr:row>
      <xdr:rowOff>113506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69271</xdr:colOff>
      <xdr:row>2</xdr:row>
      <xdr:rowOff>147203</xdr:rowOff>
    </xdr:from>
    <xdr:to>
      <xdr:col>30</xdr:col>
      <xdr:colOff>389658</xdr:colOff>
      <xdr:row>22</xdr:row>
      <xdr:rowOff>46759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C298389-0847-475E-9061-0A3C384CD1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232682</xdr:colOff>
      <xdr:row>1</xdr:row>
      <xdr:rowOff>123143</xdr:rowOff>
    </xdr:from>
    <xdr:to>
      <xdr:col>27</xdr:col>
      <xdr:colOff>518432</xdr:colOff>
      <xdr:row>15</xdr:row>
      <xdr:rowOff>94568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496661</xdr:colOff>
      <xdr:row>18</xdr:row>
      <xdr:rowOff>20410</xdr:rowOff>
    </xdr:from>
    <xdr:to>
      <xdr:col>11</xdr:col>
      <xdr:colOff>727982</xdr:colOff>
      <xdr:row>20</xdr:row>
      <xdr:rowOff>115660</xdr:rowOff>
    </xdr:to>
    <xdr:sp macro="" textlink="">
      <xdr:nvSpPr>
        <xdr:cNvPr id="3" name="Nota de aviso rectangula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7273018" y="3687535"/>
          <a:ext cx="1455964" cy="489857"/>
        </a:xfrm>
        <a:prstGeom prst="wedgeRectCallout">
          <a:avLst>
            <a:gd name="adj1" fmla="val 85234"/>
            <a:gd name="adj2" fmla="val -220348"/>
          </a:avLst>
        </a:prstGeom>
        <a:solidFill>
          <a:srgbClr val="92D050">
            <a:alpha val="14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>
              <a:solidFill>
                <a:sysClr val="windowText" lastClr="000000"/>
              </a:solidFill>
            </a:rPr>
            <a:t>Este valor é 1,88 oC acima da tendência. </a:t>
          </a:r>
        </a:p>
      </xdr:txBody>
    </xdr:sp>
    <xdr:clientData/>
  </xdr:twoCellAnchor>
  <xdr:twoCellAnchor>
    <xdr:from>
      <xdr:col>12</xdr:col>
      <xdr:colOff>0</xdr:colOff>
      <xdr:row>18</xdr:row>
      <xdr:rowOff>0</xdr:rowOff>
    </xdr:from>
    <xdr:to>
      <xdr:col>13</xdr:col>
      <xdr:colOff>530678</xdr:colOff>
      <xdr:row>20</xdr:row>
      <xdr:rowOff>95250</xdr:rowOff>
    </xdr:to>
    <xdr:sp macro="" textlink="">
      <xdr:nvSpPr>
        <xdr:cNvPr id="4" name="Nota de aviso rectangula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8885464" y="3667125"/>
          <a:ext cx="1455964" cy="489857"/>
        </a:xfrm>
        <a:prstGeom prst="wedgeRectCallout">
          <a:avLst>
            <a:gd name="adj1" fmla="val -7289"/>
            <a:gd name="adj2" fmla="val -262015"/>
          </a:avLst>
        </a:prstGeom>
        <a:solidFill>
          <a:srgbClr val="92D050">
            <a:alpha val="14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>
              <a:solidFill>
                <a:sysClr val="windowText" lastClr="000000"/>
              </a:solidFill>
            </a:rPr>
            <a:t>Este valor é 1,13 oC abaixo da tendência.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317499</xdr:colOff>
      <xdr:row>3</xdr:row>
      <xdr:rowOff>21430</xdr:rowOff>
    </xdr:from>
    <xdr:to>
      <xdr:col>26</xdr:col>
      <xdr:colOff>0</xdr:colOff>
      <xdr:row>17</xdr:row>
      <xdr:rowOff>18256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13606</xdr:colOff>
      <xdr:row>1</xdr:row>
      <xdr:rowOff>74160</xdr:rowOff>
    </xdr:from>
    <xdr:to>
      <xdr:col>26</xdr:col>
      <xdr:colOff>333375</xdr:colOff>
      <xdr:row>16</xdr:row>
      <xdr:rowOff>68037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34018</xdr:colOff>
      <xdr:row>7</xdr:row>
      <xdr:rowOff>34018</xdr:rowOff>
    </xdr:from>
    <xdr:to>
      <xdr:col>17</xdr:col>
      <xdr:colOff>265339</xdr:colOff>
      <xdr:row>9</xdr:row>
      <xdr:rowOff>108857</xdr:rowOff>
    </xdr:to>
    <xdr:sp macro="" textlink="">
      <xdr:nvSpPr>
        <xdr:cNvPr id="3" name="Nota de aviso rectangular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9797143" y="1415143"/>
          <a:ext cx="1455964" cy="483053"/>
        </a:xfrm>
        <a:prstGeom prst="wedgeRectCallout">
          <a:avLst>
            <a:gd name="adj1" fmla="val -98411"/>
            <a:gd name="adj2" fmla="val -35665"/>
          </a:avLst>
        </a:prstGeom>
        <a:solidFill>
          <a:srgbClr val="92D050">
            <a:alpha val="14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>
              <a:solidFill>
                <a:sysClr val="windowText" lastClr="000000"/>
              </a:solidFill>
            </a:rPr>
            <a:t>Este valor é 54,7 % acima da tendência. </a:t>
          </a:r>
        </a:p>
      </xdr:txBody>
    </xdr:sp>
    <xdr:clientData/>
  </xdr:twoCellAnchor>
  <xdr:twoCellAnchor>
    <xdr:from>
      <xdr:col>15</xdr:col>
      <xdr:colOff>81643</xdr:colOff>
      <xdr:row>3</xdr:row>
      <xdr:rowOff>142876</xdr:rowOff>
    </xdr:from>
    <xdr:to>
      <xdr:col>17</xdr:col>
      <xdr:colOff>312964</xdr:colOff>
      <xdr:row>6</xdr:row>
      <xdr:rowOff>27215</xdr:rowOff>
    </xdr:to>
    <xdr:sp macro="" textlink="">
      <xdr:nvSpPr>
        <xdr:cNvPr id="4" name="Nota de aviso rectangular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9844768" y="727983"/>
          <a:ext cx="1455964" cy="483053"/>
        </a:xfrm>
        <a:prstGeom prst="wedgeRectCallout">
          <a:avLst>
            <a:gd name="adj1" fmla="val -104486"/>
            <a:gd name="adj2" fmla="val 67152"/>
          </a:avLst>
        </a:prstGeom>
        <a:solidFill>
          <a:srgbClr val="92D050">
            <a:alpha val="14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>
              <a:solidFill>
                <a:sysClr val="windowText" lastClr="000000"/>
              </a:solidFill>
            </a:rPr>
            <a:t>Este valor é 5,9 % abaixo da tendência. 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gelina%20Santos\Documents\Estat%20EI%20EA\Cap&#237;tulo%205%20-%20Aulas%20-%202020-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gelina%20Santos\Documents\Estat%20EI%20EA\Cap&#237;tulo%205_Aulas_2018-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ção  e 1"/>
      <sheetName val="2"/>
      <sheetName val="3"/>
      <sheetName val="4"/>
      <sheetName val="5"/>
      <sheetName val="6"/>
    </sheetNames>
    <sheetDataSet>
      <sheetData sheetId="0"/>
      <sheetData sheetId="1">
        <row r="6">
          <cell r="G6" t="str">
            <v>Y</v>
          </cell>
        </row>
        <row r="7">
          <cell r="F7">
            <v>1</v>
          </cell>
          <cell r="G7">
            <v>285</v>
          </cell>
        </row>
        <row r="8">
          <cell r="F8">
            <v>2</v>
          </cell>
          <cell r="G8">
            <v>196</v>
          </cell>
        </row>
        <row r="9">
          <cell r="F9">
            <v>3</v>
          </cell>
          <cell r="G9">
            <v>401</v>
          </cell>
        </row>
        <row r="10">
          <cell r="F10">
            <v>4</v>
          </cell>
          <cell r="G10">
            <v>398</v>
          </cell>
        </row>
        <row r="11">
          <cell r="F11">
            <v>5</v>
          </cell>
          <cell r="G11">
            <v>227</v>
          </cell>
        </row>
        <row r="12">
          <cell r="F12">
            <v>6</v>
          </cell>
          <cell r="G12">
            <v>84</v>
          </cell>
        </row>
        <row r="13">
          <cell r="F13">
            <v>7</v>
          </cell>
          <cell r="G13">
            <v>378</v>
          </cell>
        </row>
        <row r="14">
          <cell r="F14">
            <v>8</v>
          </cell>
          <cell r="G14">
            <v>354</v>
          </cell>
        </row>
      </sheetData>
      <sheetData sheetId="2"/>
      <sheetData sheetId="3"/>
      <sheetData sheetId="4">
        <row r="6">
          <cell r="G6" t="str">
            <v>y</v>
          </cell>
        </row>
        <row r="7">
          <cell r="F7">
            <v>1</v>
          </cell>
          <cell r="G7">
            <v>29</v>
          </cell>
        </row>
        <row r="8">
          <cell r="F8">
            <v>2</v>
          </cell>
          <cell r="G8">
            <v>39</v>
          </cell>
        </row>
        <row r="9">
          <cell r="F9">
            <v>3</v>
          </cell>
          <cell r="G9">
            <v>6</v>
          </cell>
        </row>
        <row r="10">
          <cell r="F10">
            <v>4</v>
          </cell>
          <cell r="G10">
            <v>8</v>
          </cell>
        </row>
        <row r="11">
          <cell r="F11">
            <v>5</v>
          </cell>
          <cell r="G11">
            <v>10</v>
          </cell>
        </row>
        <row r="12">
          <cell r="F12">
            <v>6</v>
          </cell>
          <cell r="G12">
            <v>53</v>
          </cell>
        </row>
        <row r="13">
          <cell r="F13">
            <v>7</v>
          </cell>
          <cell r="G13">
            <v>25</v>
          </cell>
        </row>
        <row r="14">
          <cell r="F14">
            <v>8</v>
          </cell>
          <cell r="G14">
            <v>17</v>
          </cell>
        </row>
        <row r="15">
          <cell r="F15">
            <v>9</v>
          </cell>
          <cell r="G15">
            <v>26</v>
          </cell>
        </row>
        <row r="16">
          <cell r="F16">
            <v>10</v>
          </cell>
          <cell r="G16">
            <v>4</v>
          </cell>
        </row>
        <row r="17">
          <cell r="F17">
            <v>11</v>
          </cell>
          <cell r="G17">
            <v>6</v>
          </cell>
        </row>
        <row r="18">
          <cell r="F18">
            <v>12</v>
          </cell>
          <cell r="G18">
            <v>25</v>
          </cell>
        </row>
        <row r="19">
          <cell r="F19">
            <v>13</v>
          </cell>
          <cell r="G19">
            <v>24</v>
          </cell>
        </row>
        <row r="20">
          <cell r="F20">
            <v>14</v>
          </cell>
          <cell r="G20">
            <v>13</v>
          </cell>
        </row>
        <row r="21">
          <cell r="F21">
            <v>15</v>
          </cell>
          <cell r="G21">
            <v>23</v>
          </cell>
        </row>
        <row r="22">
          <cell r="F22">
            <v>16</v>
          </cell>
          <cell r="G22">
            <v>8</v>
          </cell>
        </row>
        <row r="23">
          <cell r="F23">
            <v>17</v>
          </cell>
          <cell r="G23">
            <v>3</v>
          </cell>
        </row>
        <row r="24">
          <cell r="F24">
            <v>18</v>
          </cell>
          <cell r="G24">
            <v>0</v>
          </cell>
        </row>
        <row r="25">
          <cell r="F25">
            <v>19</v>
          </cell>
          <cell r="G25">
            <v>6</v>
          </cell>
        </row>
        <row r="26">
          <cell r="F26">
            <v>20</v>
          </cell>
          <cell r="G26">
            <v>14</v>
          </cell>
        </row>
        <row r="27">
          <cell r="F27">
            <v>21</v>
          </cell>
          <cell r="G27">
            <v>13</v>
          </cell>
        </row>
        <row r="28">
          <cell r="F28">
            <v>22</v>
          </cell>
          <cell r="G28">
            <v>13</v>
          </cell>
        </row>
        <row r="29">
          <cell r="F29">
            <v>23</v>
          </cell>
          <cell r="G29">
            <v>8</v>
          </cell>
        </row>
        <row r="30">
          <cell r="F30">
            <v>24</v>
          </cell>
          <cell r="G30">
            <v>1</v>
          </cell>
        </row>
        <row r="31">
          <cell r="F31">
            <v>25</v>
          </cell>
          <cell r="G31">
            <v>1</v>
          </cell>
        </row>
        <row r="32">
          <cell r="F32">
            <v>26</v>
          </cell>
          <cell r="G32">
            <v>3</v>
          </cell>
        </row>
        <row r="33">
          <cell r="F33">
            <v>27</v>
          </cell>
          <cell r="G33">
            <v>2</v>
          </cell>
        </row>
        <row r="34">
          <cell r="F34">
            <v>28</v>
          </cell>
          <cell r="G34">
            <v>1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3"/>
      <sheetName val="4"/>
      <sheetName val="6"/>
    </sheetNames>
    <sheetDataSet>
      <sheetData sheetId="0">
        <row r="7">
          <cell r="F7">
            <v>1</v>
          </cell>
          <cell r="G7">
            <v>6</v>
          </cell>
        </row>
        <row r="8">
          <cell r="F8">
            <v>2</v>
          </cell>
          <cell r="G8">
            <v>10</v>
          </cell>
        </row>
        <row r="9">
          <cell r="F9">
            <v>3</v>
          </cell>
          <cell r="G9">
            <v>11</v>
          </cell>
        </row>
        <row r="10">
          <cell r="F10">
            <v>4</v>
          </cell>
          <cell r="G10">
            <v>16</v>
          </cell>
        </row>
        <row r="11">
          <cell r="F11">
            <v>5</v>
          </cell>
          <cell r="G11">
            <v>17</v>
          </cell>
        </row>
        <row r="12">
          <cell r="F12">
            <v>6</v>
          </cell>
          <cell r="G12">
            <v>19</v>
          </cell>
        </row>
        <row r="13">
          <cell r="F13">
            <v>7</v>
          </cell>
          <cell r="G13">
            <v>21</v>
          </cell>
        </row>
        <row r="14">
          <cell r="F14">
            <v>8</v>
          </cell>
          <cell r="G14">
            <v>31</v>
          </cell>
        </row>
        <row r="15">
          <cell r="F15">
            <v>9</v>
          </cell>
          <cell r="G15">
            <v>31</v>
          </cell>
        </row>
        <row r="16">
          <cell r="F16">
            <v>10</v>
          </cell>
          <cell r="G16">
            <v>30</v>
          </cell>
        </row>
        <row r="17">
          <cell r="F17">
            <v>11</v>
          </cell>
          <cell r="G17">
            <v>40</v>
          </cell>
        </row>
        <row r="18">
          <cell r="F18">
            <v>12</v>
          </cell>
          <cell r="G18">
            <v>43</v>
          </cell>
        </row>
        <row r="19">
          <cell r="F19">
            <v>13</v>
          </cell>
          <cell r="G19">
            <v>31</v>
          </cell>
        </row>
        <row r="20">
          <cell r="F20">
            <v>14</v>
          </cell>
          <cell r="G20">
            <v>39</v>
          </cell>
        </row>
        <row r="21">
          <cell r="F21">
            <v>15</v>
          </cell>
          <cell r="G21">
            <v>41</v>
          </cell>
        </row>
        <row r="22">
          <cell r="F22">
            <v>16</v>
          </cell>
          <cell r="G22">
            <v>45</v>
          </cell>
        </row>
        <row r="23">
          <cell r="F23">
            <v>17</v>
          </cell>
          <cell r="G23">
            <v>49</v>
          </cell>
        </row>
        <row r="24">
          <cell r="F24">
            <v>18</v>
          </cell>
          <cell r="G24">
            <v>51</v>
          </cell>
        </row>
        <row r="25">
          <cell r="F25">
            <v>19</v>
          </cell>
          <cell r="G25">
            <v>56</v>
          </cell>
        </row>
        <row r="26">
          <cell r="F26">
            <v>20</v>
          </cell>
          <cell r="G26">
            <v>55</v>
          </cell>
        </row>
        <row r="27">
          <cell r="F27">
            <v>21</v>
          </cell>
          <cell r="G27">
            <v>59</v>
          </cell>
        </row>
        <row r="28">
          <cell r="F28">
            <v>22</v>
          </cell>
          <cell r="G28">
            <v>61</v>
          </cell>
        </row>
        <row r="29">
          <cell r="F29">
            <v>23</v>
          </cell>
          <cell r="G29">
            <v>72</v>
          </cell>
        </row>
        <row r="30">
          <cell r="F30">
            <v>24</v>
          </cell>
          <cell r="G30">
            <v>76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42"/>
  <sheetViews>
    <sheetView topLeftCell="A25" zoomScale="90" zoomScaleNormal="90" workbookViewId="0">
      <selection activeCell="H32" sqref="H32"/>
    </sheetView>
  </sheetViews>
  <sheetFormatPr defaultColWidth="9.1796875" defaultRowHeight="15.5" x14ac:dyDescent="0.35"/>
  <cols>
    <col min="1" max="16384" width="9.1796875" style="2"/>
  </cols>
  <sheetData>
    <row r="2" spans="2:8" x14ac:dyDescent="0.35">
      <c r="B2" s="4" t="s">
        <v>0</v>
      </c>
    </row>
    <row r="3" spans="2:8" x14ac:dyDescent="0.35">
      <c r="B3" s="4" t="s">
        <v>1</v>
      </c>
    </row>
    <row r="5" spans="2:8" x14ac:dyDescent="0.35">
      <c r="B5" s="69" t="s">
        <v>70</v>
      </c>
      <c r="C5" s="69"/>
      <c r="D5" s="69"/>
      <c r="E5" s="69"/>
      <c r="F5" s="74"/>
      <c r="G5" s="74"/>
      <c r="H5" s="74"/>
    </row>
    <row r="6" spans="2:8" x14ac:dyDescent="0.35">
      <c r="B6" s="69" t="s">
        <v>2</v>
      </c>
      <c r="C6" s="69"/>
      <c r="D6" s="69"/>
      <c r="E6" s="69"/>
      <c r="F6" s="74"/>
      <c r="G6" s="74"/>
      <c r="H6" s="74"/>
    </row>
    <row r="7" spans="2:8" x14ac:dyDescent="0.35">
      <c r="B7" s="74"/>
      <c r="C7" s="74"/>
      <c r="D7" s="74"/>
      <c r="E7" s="74"/>
      <c r="F7" s="74"/>
      <c r="G7" s="74"/>
      <c r="H7" s="74"/>
    </row>
    <row r="8" spans="2:8" x14ac:dyDescent="0.35">
      <c r="B8" s="69" t="s">
        <v>3</v>
      </c>
      <c r="C8" s="74"/>
      <c r="D8" s="74"/>
      <c r="E8" s="74"/>
      <c r="F8" s="74"/>
      <c r="G8" s="74"/>
      <c r="H8" s="74"/>
    </row>
    <row r="9" spans="2:8" x14ac:dyDescent="0.35">
      <c r="B9" s="74"/>
      <c r="C9" s="74"/>
      <c r="D9" s="74"/>
      <c r="E9" s="74"/>
      <c r="F9" s="74"/>
      <c r="G9" s="74"/>
      <c r="H9" s="74"/>
    </row>
    <row r="10" spans="2:8" x14ac:dyDescent="0.35">
      <c r="B10" s="70" t="s">
        <v>4</v>
      </c>
      <c r="C10" s="74"/>
      <c r="D10" s="69" t="s">
        <v>5</v>
      </c>
      <c r="E10" s="74"/>
      <c r="F10" s="74"/>
      <c r="G10" s="74"/>
      <c r="H10" s="74"/>
    </row>
    <row r="11" spans="2:8" x14ac:dyDescent="0.35">
      <c r="B11" s="74"/>
      <c r="C11" s="74"/>
      <c r="D11" s="74"/>
      <c r="E11" s="74"/>
      <c r="F11" s="74"/>
      <c r="G11" s="74"/>
      <c r="H11" s="74"/>
    </row>
    <row r="12" spans="2:8" x14ac:dyDescent="0.35">
      <c r="B12" s="70" t="s">
        <v>6</v>
      </c>
      <c r="C12" s="69"/>
      <c r="D12" s="69" t="s">
        <v>7</v>
      </c>
      <c r="E12" s="74"/>
      <c r="F12" s="74"/>
      <c r="G12" s="74"/>
      <c r="H12" s="74"/>
    </row>
    <row r="13" spans="2:8" x14ac:dyDescent="0.35">
      <c r="B13" s="74"/>
      <c r="C13" s="74"/>
      <c r="D13" s="74"/>
      <c r="E13" s="74"/>
      <c r="F13" s="74"/>
      <c r="G13" s="74"/>
      <c r="H13" s="74"/>
    </row>
    <row r="14" spans="2:8" x14ac:dyDescent="0.35">
      <c r="B14" s="69" t="s">
        <v>8</v>
      </c>
      <c r="C14" s="69"/>
      <c r="D14" s="69" t="s">
        <v>9</v>
      </c>
      <c r="E14" s="74"/>
      <c r="F14" s="74"/>
      <c r="G14" s="74"/>
      <c r="H14" s="74"/>
    </row>
    <row r="15" spans="2:8" x14ac:dyDescent="0.35">
      <c r="B15" s="74"/>
      <c r="C15" s="74"/>
      <c r="D15" s="74"/>
      <c r="E15" s="74"/>
      <c r="F15" s="74"/>
      <c r="G15" s="74"/>
      <c r="H15" s="74"/>
    </row>
    <row r="16" spans="2:8" x14ac:dyDescent="0.35">
      <c r="B16" s="70" t="s">
        <v>10</v>
      </c>
      <c r="C16" s="69"/>
      <c r="D16" s="69" t="s">
        <v>11</v>
      </c>
      <c r="E16" s="74"/>
      <c r="F16" s="74"/>
      <c r="G16" s="74"/>
      <c r="H16" s="74"/>
    </row>
    <row r="17" spans="2:8" x14ac:dyDescent="0.35">
      <c r="B17" s="69"/>
      <c r="C17" s="69"/>
      <c r="D17" s="69"/>
      <c r="E17" s="69"/>
      <c r="F17" s="69"/>
      <c r="G17" s="69"/>
      <c r="H17" s="74"/>
    </row>
    <row r="18" spans="2:8" x14ac:dyDescent="0.35">
      <c r="B18" s="69"/>
      <c r="C18" s="69"/>
      <c r="D18" s="69"/>
      <c r="E18" s="69"/>
      <c r="F18" s="69"/>
      <c r="G18" s="69"/>
      <c r="H18" s="74"/>
    </row>
    <row r="19" spans="2:8" x14ac:dyDescent="0.35">
      <c r="B19" s="71" t="s">
        <v>12</v>
      </c>
      <c r="C19" s="71"/>
      <c r="D19" s="71"/>
      <c r="E19" s="71"/>
      <c r="F19" s="71" t="s">
        <v>13</v>
      </c>
      <c r="G19" s="69"/>
      <c r="H19" s="74"/>
    </row>
    <row r="20" spans="2:8" x14ac:dyDescent="0.35">
      <c r="B20" s="74"/>
      <c r="C20" s="74"/>
      <c r="D20" s="74"/>
      <c r="E20" s="74"/>
      <c r="F20" s="74"/>
      <c r="G20" s="74"/>
      <c r="H20" s="74"/>
    </row>
    <row r="21" spans="2:8" x14ac:dyDescent="0.35">
      <c r="B21" s="69" t="s">
        <v>14</v>
      </c>
      <c r="C21" s="74"/>
      <c r="D21" s="74"/>
      <c r="E21" s="74"/>
      <c r="F21" s="69" t="s">
        <v>15</v>
      </c>
      <c r="G21" s="74"/>
      <c r="H21" s="74"/>
    </row>
    <row r="22" spans="2:8" x14ac:dyDescent="0.35">
      <c r="B22" s="74"/>
      <c r="C22" s="74"/>
      <c r="D22" s="74"/>
      <c r="E22" s="74"/>
      <c r="F22" s="74"/>
      <c r="G22" s="74"/>
      <c r="H22" s="74"/>
    </row>
    <row r="23" spans="2:8" x14ac:dyDescent="0.35">
      <c r="B23" s="69" t="s">
        <v>16</v>
      </c>
      <c r="C23" s="69"/>
      <c r="D23" s="69"/>
      <c r="E23" s="69"/>
      <c r="F23" s="69" t="s">
        <v>17</v>
      </c>
      <c r="G23" s="69"/>
      <c r="H23" s="69"/>
    </row>
    <row r="24" spans="2:8" x14ac:dyDescent="0.35">
      <c r="B24" s="74"/>
      <c r="C24" s="74"/>
      <c r="D24" s="74"/>
      <c r="E24" s="74"/>
      <c r="F24" s="74"/>
      <c r="G24" s="74"/>
      <c r="H24" s="74"/>
    </row>
    <row r="25" spans="2:8" x14ac:dyDescent="0.35">
      <c r="B25" s="69" t="s">
        <v>18</v>
      </c>
      <c r="C25" s="74"/>
      <c r="D25" s="74"/>
      <c r="E25" s="74"/>
      <c r="F25" s="69" t="s">
        <v>18</v>
      </c>
      <c r="G25" s="74"/>
      <c r="H25" s="74"/>
    </row>
    <row r="26" spans="2:8" x14ac:dyDescent="0.35">
      <c r="B26" s="74"/>
      <c r="C26" s="74"/>
      <c r="D26" s="74"/>
      <c r="E26" s="74"/>
      <c r="F26" s="74"/>
      <c r="G26" s="74"/>
      <c r="H26" s="74"/>
    </row>
    <row r="27" spans="2:8" x14ac:dyDescent="0.35">
      <c r="B27" s="72" t="s">
        <v>19</v>
      </c>
      <c r="C27" s="74"/>
      <c r="D27" s="74"/>
      <c r="E27" s="74"/>
      <c r="F27" s="74"/>
      <c r="G27" s="74"/>
      <c r="H27" s="74"/>
    </row>
    <row r="28" spans="2:8" x14ac:dyDescent="0.35">
      <c r="B28" s="74"/>
      <c r="C28" s="74"/>
      <c r="D28" s="74"/>
      <c r="E28" s="74"/>
      <c r="F28" s="74"/>
      <c r="G28" s="74"/>
      <c r="H28" s="74"/>
    </row>
    <row r="29" spans="2:8" x14ac:dyDescent="0.35">
      <c r="B29" s="70" t="s">
        <v>20</v>
      </c>
      <c r="C29" s="70"/>
      <c r="D29" s="70"/>
      <c r="E29" s="70"/>
      <c r="F29" s="70" t="s">
        <v>21</v>
      </c>
      <c r="G29" s="69"/>
      <c r="H29" s="74"/>
    </row>
    <row r="30" spans="2:8" x14ac:dyDescent="0.35">
      <c r="B30" s="70"/>
      <c r="C30" s="70"/>
      <c r="D30" s="70"/>
      <c r="E30" s="70"/>
      <c r="F30" s="70"/>
      <c r="G30" s="69"/>
      <c r="H30" s="74"/>
    </row>
    <row r="31" spans="2:8" x14ac:dyDescent="0.35">
      <c r="B31" s="70" t="s">
        <v>22</v>
      </c>
      <c r="C31" s="70"/>
      <c r="D31" s="70"/>
      <c r="E31" s="70"/>
      <c r="F31" s="70" t="s">
        <v>23</v>
      </c>
      <c r="G31" s="69"/>
      <c r="H31" s="74"/>
    </row>
    <row r="32" spans="2:8" x14ac:dyDescent="0.35">
      <c r="B32" s="70"/>
      <c r="C32" s="70"/>
      <c r="D32" s="70"/>
      <c r="E32" s="70"/>
      <c r="F32" s="70"/>
      <c r="G32" s="69"/>
      <c r="H32" s="74"/>
    </row>
    <row r="33" spans="2:8" x14ac:dyDescent="0.35">
      <c r="B33" s="70" t="s">
        <v>18</v>
      </c>
      <c r="C33" s="70"/>
      <c r="D33" s="70"/>
      <c r="E33" s="70"/>
      <c r="F33" s="70" t="s">
        <v>18</v>
      </c>
      <c r="G33" s="69"/>
      <c r="H33" s="74"/>
    </row>
    <row r="34" spans="2:8" x14ac:dyDescent="0.35">
      <c r="B34" s="74"/>
      <c r="C34" s="74"/>
      <c r="D34" s="74"/>
      <c r="E34" s="74"/>
      <c r="F34" s="74"/>
      <c r="G34" s="74"/>
      <c r="H34" s="74"/>
    </row>
    <row r="35" spans="2:8" x14ac:dyDescent="0.35">
      <c r="B35" s="73" t="s">
        <v>24</v>
      </c>
      <c r="C35" s="69"/>
      <c r="D35" s="69"/>
      <c r="E35" s="69"/>
      <c r="F35" s="69"/>
      <c r="G35" s="69"/>
      <c r="H35" s="74"/>
    </row>
    <row r="36" spans="2:8" x14ac:dyDescent="0.35">
      <c r="B36" s="73" t="s">
        <v>25</v>
      </c>
      <c r="C36" s="69"/>
      <c r="D36" s="69"/>
      <c r="E36" s="69"/>
      <c r="F36" s="69"/>
      <c r="G36" s="69"/>
      <c r="H36" s="74"/>
    </row>
    <row r="37" spans="2:8" x14ac:dyDescent="0.35">
      <c r="B37" s="72" t="s">
        <v>28</v>
      </c>
      <c r="C37" s="69"/>
      <c r="D37" s="69"/>
      <c r="E37" s="69"/>
      <c r="F37" s="69"/>
      <c r="G37" s="69"/>
      <c r="H37" s="74"/>
    </row>
    <row r="38" spans="2:8" s="3" customFormat="1" x14ac:dyDescent="0.35">
      <c r="B38" s="72" t="s">
        <v>26</v>
      </c>
      <c r="C38" s="72"/>
      <c r="D38" s="72" t="s">
        <v>27</v>
      </c>
      <c r="E38" s="72"/>
      <c r="F38" s="72"/>
      <c r="G38" s="72"/>
      <c r="H38" s="75"/>
    </row>
    <row r="39" spans="2:8" s="3" customFormat="1" x14ac:dyDescent="0.35">
      <c r="B39" s="72" t="s">
        <v>29</v>
      </c>
      <c r="C39" s="72"/>
      <c r="D39" s="72" t="s">
        <v>30</v>
      </c>
      <c r="E39" s="72"/>
      <c r="F39" s="72"/>
      <c r="G39" s="72"/>
      <c r="H39" s="75"/>
    </row>
    <row r="40" spans="2:8" s="3" customFormat="1" x14ac:dyDescent="0.35">
      <c r="B40" s="72" t="s">
        <v>31</v>
      </c>
      <c r="C40" s="72"/>
      <c r="D40" s="72" t="s">
        <v>32</v>
      </c>
      <c r="E40" s="72"/>
      <c r="F40" s="72"/>
      <c r="G40" s="72"/>
      <c r="H40" s="75"/>
    </row>
    <row r="41" spans="2:8" x14ac:dyDescent="0.35">
      <c r="B41" s="69"/>
      <c r="C41" s="69"/>
      <c r="D41" s="69"/>
      <c r="E41" s="69"/>
      <c r="F41" s="69"/>
      <c r="G41" s="69"/>
      <c r="H41" s="74"/>
    </row>
    <row r="42" spans="2:8" x14ac:dyDescent="0.35">
      <c r="B42" s="69" t="s">
        <v>33</v>
      </c>
      <c r="C42" s="69"/>
      <c r="D42" s="69"/>
      <c r="E42" s="69"/>
      <c r="F42" s="69"/>
      <c r="G42" s="69"/>
      <c r="H42" s="74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20"/>
  <sheetViews>
    <sheetView workbookViewId="0">
      <selection activeCell="N8" sqref="N8"/>
    </sheetView>
  </sheetViews>
  <sheetFormatPr defaultColWidth="9.1796875" defaultRowHeight="14" x14ac:dyDescent="0.3"/>
  <cols>
    <col min="1" max="3" width="9.1796875" style="1"/>
    <col min="4" max="4" width="11.453125" style="1" customWidth="1"/>
    <col min="5" max="5" width="3.7265625" style="1" customWidth="1"/>
    <col min="6" max="7" width="9.1796875" style="1"/>
    <col min="8" max="8" width="12" style="1" customWidth="1"/>
    <col min="9" max="9" width="12.81640625" style="1" customWidth="1"/>
    <col min="10" max="10" width="14.26953125" style="1" customWidth="1"/>
    <col min="11" max="11" width="12.1796875" style="1" customWidth="1"/>
    <col min="12" max="13" width="9.1796875" style="1"/>
    <col min="14" max="14" width="7" style="1" customWidth="1"/>
    <col min="15" max="15" width="19.1796875" style="1" customWidth="1"/>
    <col min="16" max="16384" width="9.1796875" style="1"/>
  </cols>
  <sheetData>
    <row r="1" spans="2:15" ht="15.5" x14ac:dyDescent="0.35">
      <c r="B1" s="22" t="s">
        <v>90</v>
      </c>
    </row>
    <row r="3" spans="2:15" x14ac:dyDescent="0.3">
      <c r="B3" s="1" t="s">
        <v>71</v>
      </c>
      <c r="H3" s="76" t="s">
        <v>72</v>
      </c>
      <c r="I3" s="77">
        <f>SLOPE(G8:G15,F8:F15)</f>
        <v>3.2261904761904763</v>
      </c>
    </row>
    <row r="4" spans="2:15" x14ac:dyDescent="0.3">
      <c r="B4" s="1" t="s">
        <v>73</v>
      </c>
      <c r="H4" s="76" t="s">
        <v>74</v>
      </c>
      <c r="I4" s="77">
        <f>INTERCEPT(G8:G15,F8:F15)</f>
        <v>275.85714285714283</v>
      </c>
    </row>
    <row r="5" spans="2:15" x14ac:dyDescent="0.3">
      <c r="B5" s="1" t="s">
        <v>75</v>
      </c>
    </row>
    <row r="6" spans="2:15" ht="28.5" x14ac:dyDescent="0.35">
      <c r="F6" s="78" t="s">
        <v>47</v>
      </c>
      <c r="H6" s="1" t="s">
        <v>56</v>
      </c>
      <c r="I6" s="79" t="s">
        <v>76</v>
      </c>
      <c r="J6" s="79"/>
      <c r="K6" s="79"/>
    </row>
    <row r="7" spans="2:15" ht="28" x14ac:dyDescent="0.3">
      <c r="B7" s="80" t="s">
        <v>77</v>
      </c>
      <c r="C7" s="80" t="s">
        <v>78</v>
      </c>
      <c r="D7" s="80" t="s">
        <v>79</v>
      </c>
      <c r="F7" s="81" t="s">
        <v>46</v>
      </c>
      <c r="G7" s="81" t="s">
        <v>44</v>
      </c>
      <c r="H7" s="82" t="s">
        <v>80</v>
      </c>
      <c r="I7" s="82" t="s">
        <v>81</v>
      </c>
      <c r="J7" s="83" t="s">
        <v>82</v>
      </c>
      <c r="K7" s="83" t="s">
        <v>68</v>
      </c>
      <c r="M7" s="84" t="s">
        <v>78</v>
      </c>
      <c r="N7" s="85" t="s">
        <v>60</v>
      </c>
      <c r="O7" s="86" t="s">
        <v>83</v>
      </c>
    </row>
    <row r="8" spans="2:15" x14ac:dyDescent="0.3">
      <c r="B8" s="87">
        <v>2009</v>
      </c>
      <c r="C8" s="14">
        <v>1</v>
      </c>
      <c r="D8" s="88">
        <v>285</v>
      </c>
      <c r="F8" s="89">
        <v>1</v>
      </c>
      <c r="G8" s="89">
        <f>D8</f>
        <v>285</v>
      </c>
      <c r="H8" s="90">
        <f>I$3*F8+I$4</f>
        <v>279.08333333333331</v>
      </c>
      <c r="I8" s="90">
        <f>G8-H8</f>
        <v>5.9166666666666856</v>
      </c>
      <c r="J8" s="91" t="s">
        <v>84</v>
      </c>
      <c r="K8" s="91" t="s">
        <v>85</v>
      </c>
      <c r="M8" s="5">
        <v>1</v>
      </c>
      <c r="N8" s="92">
        <f>(I8+I12)/2</f>
        <v>-29.535714285714249</v>
      </c>
      <c r="O8" s="93">
        <f>N8-N$13</f>
        <v>-29.535714285714363</v>
      </c>
    </row>
    <row r="9" spans="2:15" x14ac:dyDescent="0.3">
      <c r="B9" s="94"/>
      <c r="C9" s="15">
        <v>2</v>
      </c>
      <c r="D9" s="95">
        <v>196</v>
      </c>
      <c r="F9" s="96">
        <v>2</v>
      </c>
      <c r="G9" s="96">
        <f t="shared" ref="G9:G15" si="0">D9</f>
        <v>196</v>
      </c>
      <c r="H9" s="92">
        <f t="shared" ref="H9:H19" si="1">I$3*F9+I$4</f>
        <v>282.3095238095238</v>
      </c>
      <c r="I9" s="92">
        <f t="shared" ref="I9:I15" si="2">G9-H9</f>
        <v>-86.309523809523796</v>
      </c>
      <c r="J9" s="97"/>
      <c r="K9" s="97"/>
      <c r="M9" s="5">
        <v>2</v>
      </c>
      <c r="N9" s="92">
        <f>(I9+I13)/2</f>
        <v>-148.76190476190473</v>
      </c>
      <c r="O9" s="93">
        <f t="shared" ref="O9:O11" si="3">N9-N$13</f>
        <v>-148.76190476190484</v>
      </c>
    </row>
    <row r="10" spans="2:15" x14ac:dyDescent="0.3">
      <c r="B10" s="94"/>
      <c r="C10" s="15">
        <v>3</v>
      </c>
      <c r="D10" s="95">
        <v>401</v>
      </c>
      <c r="F10" s="96">
        <v>3</v>
      </c>
      <c r="G10" s="96">
        <f t="shared" si="0"/>
        <v>401</v>
      </c>
      <c r="H10" s="92">
        <f t="shared" si="1"/>
        <v>285.53571428571428</v>
      </c>
      <c r="I10" s="92">
        <f t="shared" si="2"/>
        <v>115.46428571428572</v>
      </c>
      <c r="J10" s="97"/>
      <c r="K10" s="97"/>
      <c r="M10" s="5">
        <v>3</v>
      </c>
      <c r="N10" s="92">
        <f t="shared" ref="N10:N11" si="4">(I10+I14)/2</f>
        <v>97.511904761904788</v>
      </c>
      <c r="O10" s="93">
        <f t="shared" si="3"/>
        <v>97.511904761904674</v>
      </c>
    </row>
    <row r="11" spans="2:15" x14ac:dyDescent="0.3">
      <c r="B11" s="98"/>
      <c r="C11" s="16">
        <v>4</v>
      </c>
      <c r="D11" s="99">
        <v>398</v>
      </c>
      <c r="F11" s="100">
        <v>4</v>
      </c>
      <c r="G11" s="100">
        <f t="shared" si="0"/>
        <v>398</v>
      </c>
      <c r="H11" s="101">
        <f t="shared" si="1"/>
        <v>288.76190476190476</v>
      </c>
      <c r="I11" s="101">
        <f t="shared" si="2"/>
        <v>109.23809523809524</v>
      </c>
      <c r="J11" s="102"/>
      <c r="K11" s="102"/>
      <c r="M11" s="84">
        <v>4</v>
      </c>
      <c r="N11" s="101">
        <f t="shared" si="4"/>
        <v>80.785714285714306</v>
      </c>
      <c r="O11" s="103">
        <f t="shared" si="3"/>
        <v>80.785714285714192</v>
      </c>
    </row>
    <row r="12" spans="2:15" x14ac:dyDescent="0.3">
      <c r="B12" s="87">
        <v>2010</v>
      </c>
      <c r="C12" s="14">
        <v>1</v>
      </c>
      <c r="D12" s="88">
        <v>227</v>
      </c>
      <c r="F12" s="89">
        <v>5</v>
      </c>
      <c r="G12" s="89">
        <f t="shared" si="0"/>
        <v>227</v>
      </c>
      <c r="H12" s="90">
        <f t="shared" si="1"/>
        <v>291.98809523809518</v>
      </c>
      <c r="I12" s="90">
        <f t="shared" si="2"/>
        <v>-64.988095238095184</v>
      </c>
      <c r="J12" s="104"/>
      <c r="K12" s="104"/>
      <c r="M12" s="1" t="s">
        <v>86</v>
      </c>
      <c r="N12" s="92">
        <f>SUM(N8:N11)</f>
        <v>1.1368683772161603E-13</v>
      </c>
    </row>
    <row r="13" spans="2:15" x14ac:dyDescent="0.3">
      <c r="B13" s="94"/>
      <c r="C13" s="15">
        <v>2</v>
      </c>
      <c r="D13" s="95">
        <v>84</v>
      </c>
      <c r="F13" s="96">
        <v>6</v>
      </c>
      <c r="G13" s="96">
        <f t="shared" si="0"/>
        <v>84</v>
      </c>
      <c r="H13" s="92">
        <f t="shared" si="1"/>
        <v>295.21428571428567</v>
      </c>
      <c r="I13" s="92">
        <f t="shared" si="2"/>
        <v>-211.21428571428567</v>
      </c>
      <c r="J13" s="97"/>
      <c r="K13" s="97"/>
      <c r="M13" s="1" t="s">
        <v>87</v>
      </c>
      <c r="N13" s="105">
        <v>1.1368683772161603E-13</v>
      </c>
    </row>
    <row r="14" spans="2:15" x14ac:dyDescent="0.3">
      <c r="B14" s="94"/>
      <c r="C14" s="15">
        <v>3</v>
      </c>
      <c r="D14" s="95">
        <v>378</v>
      </c>
      <c r="F14" s="96">
        <v>7</v>
      </c>
      <c r="G14" s="96">
        <f t="shared" si="0"/>
        <v>378</v>
      </c>
      <c r="H14" s="92">
        <f t="shared" si="1"/>
        <v>298.44047619047615</v>
      </c>
      <c r="I14" s="92">
        <f t="shared" si="2"/>
        <v>79.559523809523853</v>
      </c>
      <c r="J14" s="97"/>
      <c r="K14" s="97"/>
    </row>
    <row r="15" spans="2:15" x14ac:dyDescent="0.3">
      <c r="B15" s="98"/>
      <c r="C15" s="16">
        <v>4</v>
      </c>
      <c r="D15" s="99">
        <v>354</v>
      </c>
      <c r="F15" s="100">
        <v>8</v>
      </c>
      <c r="G15" s="100">
        <f t="shared" si="0"/>
        <v>354</v>
      </c>
      <c r="H15" s="101">
        <f t="shared" si="1"/>
        <v>301.66666666666663</v>
      </c>
      <c r="I15" s="101">
        <f t="shared" si="2"/>
        <v>52.333333333333371</v>
      </c>
      <c r="J15" s="102"/>
      <c r="K15" s="102"/>
    </row>
    <row r="16" spans="2:15" x14ac:dyDescent="0.3">
      <c r="B16" s="87">
        <v>2011</v>
      </c>
      <c r="C16" s="14">
        <v>1</v>
      </c>
      <c r="D16" s="106" t="s">
        <v>88</v>
      </c>
      <c r="F16" s="89">
        <v>9</v>
      </c>
      <c r="G16" s="107" t="s">
        <v>88</v>
      </c>
      <c r="H16" s="90">
        <f t="shared" si="1"/>
        <v>304.89285714285711</v>
      </c>
      <c r="I16" s="108" t="s">
        <v>88</v>
      </c>
      <c r="J16" s="109">
        <v>-29.535714285714363</v>
      </c>
      <c r="K16" s="109">
        <f>H16+J16</f>
        <v>275.35714285714278</v>
      </c>
    </row>
    <row r="17" spans="2:11" x14ac:dyDescent="0.3">
      <c r="B17" s="94" t="s">
        <v>89</v>
      </c>
      <c r="C17" s="15">
        <v>2</v>
      </c>
      <c r="D17" s="110" t="s">
        <v>88</v>
      </c>
      <c r="F17" s="96">
        <v>10</v>
      </c>
      <c r="G17" s="111" t="s">
        <v>88</v>
      </c>
      <c r="H17" s="92">
        <f t="shared" si="1"/>
        <v>308.11904761904759</v>
      </c>
      <c r="I17" s="112" t="s">
        <v>88</v>
      </c>
      <c r="J17" s="77">
        <v>-148.76190476190473</v>
      </c>
      <c r="K17" s="77">
        <f t="shared" ref="K17:K19" si="5">H17+J17</f>
        <v>159.35714285714286</v>
      </c>
    </row>
    <row r="18" spans="2:11" x14ac:dyDescent="0.3">
      <c r="B18" s="94"/>
      <c r="C18" s="15">
        <v>3</v>
      </c>
      <c r="D18" s="110" t="s">
        <v>88</v>
      </c>
      <c r="F18" s="96">
        <v>11</v>
      </c>
      <c r="G18" s="111" t="s">
        <v>88</v>
      </c>
      <c r="H18" s="92">
        <f t="shared" si="1"/>
        <v>311.34523809523807</v>
      </c>
      <c r="I18" s="112" t="s">
        <v>88</v>
      </c>
      <c r="J18" s="77">
        <v>97.511904761904788</v>
      </c>
      <c r="K18" s="77">
        <f t="shared" si="5"/>
        <v>408.85714285714289</v>
      </c>
    </row>
    <row r="19" spans="2:11" x14ac:dyDescent="0.3">
      <c r="B19" s="98"/>
      <c r="C19" s="16">
        <v>4</v>
      </c>
      <c r="D19" s="113" t="s">
        <v>88</v>
      </c>
      <c r="F19" s="100">
        <v>12</v>
      </c>
      <c r="G19" s="114" t="s">
        <v>88</v>
      </c>
      <c r="H19" s="101">
        <f t="shared" si="1"/>
        <v>314.57142857142856</v>
      </c>
      <c r="I19" s="115" t="s">
        <v>88</v>
      </c>
      <c r="J19" s="116">
        <v>80.785714285714306</v>
      </c>
      <c r="K19" s="116">
        <f t="shared" si="5"/>
        <v>395.35714285714289</v>
      </c>
    </row>
    <row r="20" spans="2:11" x14ac:dyDescent="0.3">
      <c r="B20" s="5"/>
      <c r="C20" s="5"/>
      <c r="G20" s="111"/>
      <c r="H20" s="92"/>
      <c r="I20" s="112"/>
      <c r="K20" s="92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T44"/>
  <sheetViews>
    <sheetView zoomScale="70" zoomScaleNormal="70" workbookViewId="0">
      <selection activeCell="G3" sqref="G3"/>
    </sheetView>
  </sheetViews>
  <sheetFormatPr defaultRowHeight="14.5" x14ac:dyDescent="0.35"/>
  <cols>
    <col min="5" max="5" width="10.7265625" customWidth="1"/>
    <col min="6" max="6" width="12.1796875" customWidth="1"/>
    <col min="7" max="7" width="13.54296875" customWidth="1"/>
    <col min="8" max="9" width="16.26953125" customWidth="1"/>
    <col min="13" max="13" width="14.81640625" customWidth="1"/>
    <col min="15" max="15" width="3.54296875" customWidth="1"/>
    <col min="17" max="17" width="6.453125" customWidth="1"/>
    <col min="18" max="18" width="4.26953125" customWidth="1"/>
    <col min="20" max="20" width="4.54296875" customWidth="1"/>
  </cols>
  <sheetData>
    <row r="1" spans="2:20" ht="15.5" x14ac:dyDescent="0.35">
      <c r="B1" s="22" t="s">
        <v>90</v>
      </c>
    </row>
    <row r="3" spans="2:20" x14ac:dyDescent="0.35">
      <c r="B3" s="117" t="s">
        <v>12</v>
      </c>
      <c r="F3" s="118" t="s">
        <v>49</v>
      </c>
      <c r="G3" s="119">
        <f>SLOPE(E8:E31,D8:D31)</f>
        <v>2.7278260869565218</v>
      </c>
      <c r="H3" s="120" t="s">
        <v>51</v>
      </c>
      <c r="I3" s="119"/>
    </row>
    <row r="4" spans="2:20" ht="15" thickBot="1" x14ac:dyDescent="0.4">
      <c r="F4" s="118" t="s">
        <v>50</v>
      </c>
      <c r="G4" s="119">
        <f>INTERCEPT(E8:E31,D8:D31)</f>
        <v>3.818840579710141</v>
      </c>
      <c r="H4" s="120" t="s">
        <v>52</v>
      </c>
      <c r="I4" s="119"/>
    </row>
    <row r="5" spans="2:20" x14ac:dyDescent="0.35">
      <c r="F5" s="118"/>
      <c r="G5" s="119"/>
      <c r="H5" s="119"/>
      <c r="I5" s="119"/>
      <c r="J5" s="120"/>
      <c r="O5" s="121"/>
      <c r="P5" s="122"/>
      <c r="Q5" s="122"/>
      <c r="R5" s="122"/>
      <c r="S5" s="122"/>
      <c r="T5" s="123"/>
    </row>
    <row r="6" spans="2:20" ht="15" thickBot="1" x14ac:dyDescent="0.4">
      <c r="D6" s="124" t="s">
        <v>47</v>
      </c>
      <c r="E6" s="124" t="s">
        <v>91</v>
      </c>
      <c r="F6" s="124" t="s">
        <v>56</v>
      </c>
      <c r="G6" s="124" t="s">
        <v>92</v>
      </c>
      <c r="H6" s="124"/>
      <c r="I6" s="124"/>
      <c r="O6" s="125"/>
      <c r="P6" s="126" t="s">
        <v>56</v>
      </c>
      <c r="Q6" s="127"/>
      <c r="R6" s="127"/>
      <c r="S6" s="127"/>
      <c r="T6" s="128"/>
    </row>
    <row r="7" spans="2:20" ht="15" thickBot="1" x14ac:dyDescent="0.4">
      <c r="B7" s="124" t="s">
        <v>77</v>
      </c>
      <c r="C7" s="124" t="s">
        <v>93</v>
      </c>
      <c r="D7" s="124" t="s">
        <v>46</v>
      </c>
      <c r="E7" s="124" t="s">
        <v>44</v>
      </c>
      <c r="F7" s="129" t="s">
        <v>57</v>
      </c>
      <c r="G7" s="129" t="s">
        <v>59</v>
      </c>
      <c r="H7" s="129" t="s">
        <v>62</v>
      </c>
      <c r="I7" s="129" t="s">
        <v>22</v>
      </c>
      <c r="J7" s="130"/>
      <c r="K7" s="130"/>
      <c r="L7" s="130"/>
      <c r="O7" s="125"/>
      <c r="P7" s="127"/>
      <c r="Q7" s="127"/>
      <c r="R7" s="127"/>
      <c r="S7" s="127"/>
      <c r="T7" s="128"/>
    </row>
    <row r="8" spans="2:20" ht="15" thickBot="1" x14ac:dyDescent="0.4">
      <c r="B8" s="131">
        <v>2009</v>
      </c>
      <c r="C8" s="87" t="s">
        <v>94</v>
      </c>
      <c r="D8" s="14">
        <v>1</v>
      </c>
      <c r="E8" s="88">
        <v>6</v>
      </c>
      <c r="F8" s="132">
        <f>G$3*D8+G$4</f>
        <v>6.5466666666666633</v>
      </c>
      <c r="G8" s="132">
        <f>E8-F8</f>
        <v>-0.5466666666666633</v>
      </c>
      <c r="H8" s="132"/>
      <c r="I8" s="133"/>
      <c r="J8" s="130"/>
      <c r="K8" s="130"/>
      <c r="L8" s="130"/>
      <c r="O8" s="125"/>
      <c r="P8" s="134" t="s">
        <v>54</v>
      </c>
      <c r="Q8" s="135">
        <f>G3</f>
        <v>2.7278260869565218</v>
      </c>
      <c r="R8" s="136" t="s">
        <v>55</v>
      </c>
      <c r="S8" s="137">
        <f>G4</f>
        <v>3.818840579710141</v>
      </c>
      <c r="T8" s="128"/>
    </row>
    <row r="9" spans="2:20" ht="15" thickBot="1" x14ac:dyDescent="0.4">
      <c r="B9" s="138"/>
      <c r="C9" s="94" t="s">
        <v>95</v>
      </c>
      <c r="D9" s="15">
        <v>2</v>
      </c>
      <c r="E9" s="95">
        <v>10</v>
      </c>
      <c r="F9" s="132">
        <f t="shared" ref="F9:F44" si="0">G$3*D9+G$4</f>
        <v>9.2744927536231856</v>
      </c>
      <c r="G9" s="132">
        <f t="shared" ref="G9:G31" si="1">E9-F9</f>
        <v>0.72550724637681441</v>
      </c>
      <c r="H9" s="132"/>
      <c r="I9" s="133"/>
      <c r="J9" s="130"/>
      <c r="K9" s="139" t="s">
        <v>46</v>
      </c>
      <c r="L9" s="140" t="s">
        <v>60</v>
      </c>
      <c r="M9" s="141" t="s">
        <v>96</v>
      </c>
      <c r="O9" s="125"/>
      <c r="P9" s="127"/>
      <c r="Q9" s="127"/>
      <c r="R9" s="127"/>
      <c r="S9" s="127"/>
      <c r="T9" s="128"/>
    </row>
    <row r="10" spans="2:20" x14ac:dyDescent="0.35">
      <c r="B10" s="138"/>
      <c r="C10" s="94" t="s">
        <v>97</v>
      </c>
      <c r="D10" s="15">
        <v>3</v>
      </c>
      <c r="E10" s="95">
        <v>11</v>
      </c>
      <c r="F10" s="132">
        <f t="shared" si="0"/>
        <v>12.002318840579706</v>
      </c>
      <c r="G10" s="132">
        <f t="shared" si="1"/>
        <v>-1.0023188405797061</v>
      </c>
      <c r="H10" s="132"/>
      <c r="I10" s="133"/>
      <c r="J10" s="130"/>
      <c r="K10" s="14" t="s">
        <v>94</v>
      </c>
      <c r="L10" s="142">
        <f>AVERAGE(G8,G20)</f>
        <v>-4.4136231884057953</v>
      </c>
      <c r="M10" s="143">
        <f>L10-L$22/12</f>
        <v>-4.4136231884057979</v>
      </c>
      <c r="O10" s="125"/>
      <c r="P10" s="126" t="s">
        <v>58</v>
      </c>
      <c r="Q10" s="127"/>
      <c r="R10" s="127"/>
      <c r="S10" s="127"/>
      <c r="T10" s="128"/>
    </row>
    <row r="11" spans="2:20" x14ac:dyDescent="0.35">
      <c r="B11" s="138"/>
      <c r="C11" s="94" t="s">
        <v>98</v>
      </c>
      <c r="D11" s="15">
        <v>4</v>
      </c>
      <c r="E11" s="95">
        <v>16</v>
      </c>
      <c r="F11" s="132">
        <f t="shared" si="0"/>
        <v>14.730144927536228</v>
      </c>
      <c r="G11" s="132">
        <f t="shared" si="1"/>
        <v>1.2698550724637716</v>
      </c>
      <c r="H11" s="132"/>
      <c r="I11" s="133"/>
      <c r="J11" s="130"/>
      <c r="K11" s="15" t="s">
        <v>95</v>
      </c>
      <c r="L11" s="132">
        <f t="shared" ref="L11:L21" si="2">AVERAGE(G9,G21)</f>
        <v>-1.1414492753623158</v>
      </c>
      <c r="M11" s="143">
        <f t="shared" ref="M11:M21" si="3">L11-L$22/12</f>
        <v>-1.1414492753623187</v>
      </c>
      <c r="O11" s="125"/>
      <c r="P11" s="127"/>
      <c r="Q11" s="127"/>
      <c r="R11" s="127"/>
      <c r="S11" s="127"/>
      <c r="T11" s="128"/>
    </row>
    <row r="12" spans="2:20" x14ac:dyDescent="0.35">
      <c r="B12" s="138"/>
      <c r="C12" s="94" t="s">
        <v>99</v>
      </c>
      <c r="D12" s="15">
        <v>5</v>
      </c>
      <c r="E12" s="95">
        <v>17</v>
      </c>
      <c r="F12" s="132">
        <f t="shared" si="0"/>
        <v>17.457971014492749</v>
      </c>
      <c r="G12" s="132">
        <f t="shared" si="1"/>
        <v>-0.45797101449274891</v>
      </c>
      <c r="H12" s="132"/>
      <c r="I12" s="133"/>
      <c r="J12" s="130"/>
      <c r="K12" s="15" t="s">
        <v>97</v>
      </c>
      <c r="L12" s="132">
        <f t="shared" si="2"/>
        <v>-2.369275362318839</v>
      </c>
      <c r="M12" s="143">
        <f t="shared" si="3"/>
        <v>-2.3692753623188421</v>
      </c>
      <c r="O12" s="125"/>
      <c r="P12" s="127"/>
      <c r="Q12" s="127"/>
      <c r="R12" s="144" t="s">
        <v>46</v>
      </c>
      <c r="S12" s="145" t="s">
        <v>62</v>
      </c>
      <c r="T12" s="128"/>
    </row>
    <row r="13" spans="2:20" x14ac:dyDescent="0.35">
      <c r="B13" s="138"/>
      <c r="C13" s="94" t="s">
        <v>100</v>
      </c>
      <c r="D13" s="15">
        <v>6</v>
      </c>
      <c r="E13" s="95">
        <v>19</v>
      </c>
      <c r="F13" s="132">
        <f t="shared" si="0"/>
        <v>20.185797101449271</v>
      </c>
      <c r="G13" s="132">
        <f t="shared" si="1"/>
        <v>-1.1857971014492712</v>
      </c>
      <c r="H13" s="132"/>
      <c r="I13" s="133"/>
      <c r="J13" s="130"/>
      <c r="K13" s="15" t="s">
        <v>98</v>
      </c>
      <c r="L13" s="132">
        <f t="shared" si="2"/>
        <v>-0.59710144927535946</v>
      </c>
      <c r="M13" s="143">
        <f t="shared" si="3"/>
        <v>-0.59710144927536246</v>
      </c>
      <c r="O13" s="125"/>
      <c r="P13" s="127"/>
      <c r="Q13" s="127"/>
      <c r="R13" s="146" t="s">
        <v>94</v>
      </c>
      <c r="S13" s="147">
        <f>M10</f>
        <v>-4.4136231884057979</v>
      </c>
      <c r="T13" s="128"/>
    </row>
    <row r="14" spans="2:20" x14ac:dyDescent="0.35">
      <c r="B14" s="138"/>
      <c r="C14" s="94" t="s">
        <v>101</v>
      </c>
      <c r="D14" s="15">
        <v>7</v>
      </c>
      <c r="E14" s="95">
        <v>21</v>
      </c>
      <c r="F14" s="132">
        <f t="shared" si="0"/>
        <v>22.913623188405793</v>
      </c>
      <c r="G14" s="132">
        <f t="shared" si="1"/>
        <v>-1.9136231884057935</v>
      </c>
      <c r="H14" s="132"/>
      <c r="I14" s="133"/>
      <c r="J14" s="130"/>
      <c r="K14" s="15" t="s">
        <v>99</v>
      </c>
      <c r="L14" s="132">
        <f t="shared" si="2"/>
        <v>-0.82492753623187909</v>
      </c>
      <c r="M14" s="143">
        <f t="shared" si="3"/>
        <v>-0.82492753623188209</v>
      </c>
      <c r="O14" s="125"/>
      <c r="P14" s="127"/>
      <c r="Q14" s="127"/>
      <c r="R14" s="148" t="s">
        <v>95</v>
      </c>
      <c r="S14" s="149">
        <f t="shared" ref="S14:S24" si="4">M11</f>
        <v>-1.1414492753623187</v>
      </c>
      <c r="T14" s="128"/>
    </row>
    <row r="15" spans="2:20" x14ac:dyDescent="0.35">
      <c r="B15" s="138"/>
      <c r="C15" s="94" t="s">
        <v>102</v>
      </c>
      <c r="D15" s="15">
        <v>8</v>
      </c>
      <c r="E15" s="95">
        <v>31</v>
      </c>
      <c r="F15" s="132">
        <f t="shared" si="0"/>
        <v>25.641449275362316</v>
      </c>
      <c r="G15" s="132">
        <f t="shared" si="1"/>
        <v>5.3585507246376842</v>
      </c>
      <c r="H15" s="132"/>
      <c r="I15" s="133"/>
      <c r="J15" s="130"/>
      <c r="K15" s="15" t="s">
        <v>100</v>
      </c>
      <c r="L15" s="132">
        <f t="shared" si="2"/>
        <v>-1.5527536231884032</v>
      </c>
      <c r="M15" s="143">
        <f t="shared" si="3"/>
        <v>-1.552753623188406</v>
      </c>
      <c r="O15" s="125"/>
      <c r="P15" s="127"/>
      <c r="Q15" s="127"/>
      <c r="R15" s="148" t="s">
        <v>97</v>
      </c>
      <c r="S15" s="149">
        <f t="shared" si="4"/>
        <v>-2.3692753623188421</v>
      </c>
      <c r="T15" s="128"/>
    </row>
    <row r="16" spans="2:20" x14ac:dyDescent="0.35">
      <c r="B16" s="138"/>
      <c r="C16" s="94" t="s">
        <v>103</v>
      </c>
      <c r="D16" s="15">
        <v>9</v>
      </c>
      <c r="E16" s="95">
        <v>31</v>
      </c>
      <c r="F16" s="132">
        <f t="shared" si="0"/>
        <v>28.369275362318838</v>
      </c>
      <c r="G16" s="132">
        <f t="shared" si="1"/>
        <v>2.6307246376811619</v>
      </c>
      <c r="H16" s="132"/>
      <c r="I16" s="133"/>
      <c r="J16" s="130"/>
      <c r="K16" s="15" t="s">
        <v>101</v>
      </c>
      <c r="L16" s="132">
        <f t="shared" si="2"/>
        <v>-0.78057971014492367</v>
      </c>
      <c r="M16" s="143">
        <f t="shared" si="3"/>
        <v>-0.78057971014492666</v>
      </c>
      <c r="O16" s="125"/>
      <c r="P16" s="127"/>
      <c r="Q16" s="127"/>
      <c r="R16" s="148" t="s">
        <v>98</v>
      </c>
      <c r="S16" s="149">
        <f t="shared" si="4"/>
        <v>-0.59710144927536246</v>
      </c>
      <c r="T16" s="128"/>
    </row>
    <row r="17" spans="2:20" x14ac:dyDescent="0.35">
      <c r="B17" s="138"/>
      <c r="C17" s="94" t="s">
        <v>104</v>
      </c>
      <c r="D17" s="15">
        <v>10</v>
      </c>
      <c r="E17" s="95">
        <v>30</v>
      </c>
      <c r="F17" s="132">
        <f t="shared" si="0"/>
        <v>31.09710144927536</v>
      </c>
      <c r="G17" s="132">
        <f t="shared" si="1"/>
        <v>-1.0971014492753604</v>
      </c>
      <c r="H17" s="132"/>
      <c r="I17" s="133"/>
      <c r="J17" s="130"/>
      <c r="K17" s="15" t="s">
        <v>102</v>
      </c>
      <c r="L17" s="132">
        <f t="shared" si="2"/>
        <v>0.99159420289855227</v>
      </c>
      <c r="M17" s="143">
        <f t="shared" si="3"/>
        <v>0.99159420289854927</v>
      </c>
      <c r="O17" s="125"/>
      <c r="P17" s="127"/>
      <c r="Q17" s="127"/>
      <c r="R17" s="148" t="s">
        <v>99</v>
      </c>
      <c r="S17" s="149">
        <f t="shared" si="4"/>
        <v>-0.82492753623188209</v>
      </c>
      <c r="T17" s="128"/>
    </row>
    <row r="18" spans="2:20" x14ac:dyDescent="0.35">
      <c r="B18" s="138"/>
      <c r="C18" s="94" t="s">
        <v>105</v>
      </c>
      <c r="D18" s="15">
        <v>11</v>
      </c>
      <c r="E18" s="95">
        <v>40</v>
      </c>
      <c r="F18" s="132">
        <f t="shared" si="0"/>
        <v>33.824927536231883</v>
      </c>
      <c r="G18" s="132">
        <f t="shared" si="1"/>
        <v>6.1750724637681174</v>
      </c>
      <c r="H18" s="132"/>
      <c r="I18" s="133"/>
      <c r="J18" s="130"/>
      <c r="K18" s="15" t="s">
        <v>103</v>
      </c>
      <c r="L18" s="132">
        <f t="shared" si="2"/>
        <v>0.26376811594203176</v>
      </c>
      <c r="M18" s="143">
        <f t="shared" si="3"/>
        <v>0.26376811594202881</v>
      </c>
      <c r="O18" s="125"/>
      <c r="P18" s="127"/>
      <c r="Q18" s="127"/>
      <c r="R18" s="148" t="s">
        <v>100</v>
      </c>
      <c r="S18" s="149">
        <f t="shared" si="4"/>
        <v>-1.552753623188406</v>
      </c>
      <c r="T18" s="128"/>
    </row>
    <row r="19" spans="2:20" x14ac:dyDescent="0.35">
      <c r="B19" s="150"/>
      <c r="C19" s="98" t="s">
        <v>106</v>
      </c>
      <c r="D19" s="16">
        <v>12</v>
      </c>
      <c r="E19" s="99">
        <v>43</v>
      </c>
      <c r="F19" s="151">
        <f t="shared" si="0"/>
        <v>36.552753623188401</v>
      </c>
      <c r="G19" s="151">
        <f t="shared" si="1"/>
        <v>6.4472463768115986</v>
      </c>
      <c r="H19" s="151"/>
      <c r="I19" s="133"/>
      <c r="J19" s="130"/>
      <c r="K19" s="15" t="s">
        <v>104</v>
      </c>
      <c r="L19" s="132">
        <f t="shared" si="2"/>
        <v>-1.9640579710144923</v>
      </c>
      <c r="M19" s="143">
        <f t="shared" si="3"/>
        <v>-1.9640579710144952</v>
      </c>
      <c r="O19" s="125"/>
      <c r="P19" s="127"/>
      <c r="Q19" s="127"/>
      <c r="R19" s="148" t="s">
        <v>101</v>
      </c>
      <c r="S19" s="149">
        <f t="shared" si="4"/>
        <v>-0.78057971014492666</v>
      </c>
      <c r="T19" s="128"/>
    </row>
    <row r="20" spans="2:20" x14ac:dyDescent="0.35">
      <c r="B20" s="131">
        <v>2010</v>
      </c>
      <c r="C20" s="87" t="s">
        <v>94</v>
      </c>
      <c r="D20" s="14">
        <v>13</v>
      </c>
      <c r="E20" s="88">
        <v>31</v>
      </c>
      <c r="F20" s="142">
        <f t="shared" si="0"/>
        <v>39.280579710144927</v>
      </c>
      <c r="G20" s="142">
        <f t="shared" si="1"/>
        <v>-8.2805797101449272</v>
      </c>
      <c r="H20" s="142"/>
      <c r="I20" s="133"/>
      <c r="J20" s="130"/>
      <c r="K20" s="15" t="s">
        <v>105</v>
      </c>
      <c r="L20" s="132">
        <f t="shared" si="2"/>
        <v>5.8081159420289907</v>
      </c>
      <c r="M20" s="143">
        <f t="shared" si="3"/>
        <v>5.8081159420289881</v>
      </c>
      <c r="O20" s="125"/>
      <c r="P20" s="127"/>
      <c r="Q20" s="127"/>
      <c r="R20" s="148" t="s">
        <v>102</v>
      </c>
      <c r="S20" s="149">
        <f t="shared" si="4"/>
        <v>0.99159420289854927</v>
      </c>
      <c r="T20" s="128"/>
    </row>
    <row r="21" spans="2:20" x14ac:dyDescent="0.35">
      <c r="B21" s="138"/>
      <c r="C21" s="94" t="s">
        <v>95</v>
      </c>
      <c r="D21" s="15">
        <v>14</v>
      </c>
      <c r="E21" s="95">
        <v>39</v>
      </c>
      <c r="F21" s="132">
        <f t="shared" si="0"/>
        <v>42.008405797101446</v>
      </c>
      <c r="G21" s="132">
        <f t="shared" si="1"/>
        <v>-3.008405797101446</v>
      </c>
      <c r="H21" s="132"/>
      <c r="I21" s="133"/>
      <c r="J21" s="130"/>
      <c r="K21" s="16" t="s">
        <v>106</v>
      </c>
      <c r="L21" s="151">
        <f t="shared" si="2"/>
        <v>6.5802898550724684</v>
      </c>
      <c r="M21" s="152">
        <f t="shared" si="3"/>
        <v>6.5802898550724658</v>
      </c>
      <c r="O21" s="125"/>
      <c r="P21" s="127"/>
      <c r="Q21" s="127"/>
      <c r="R21" s="148" t="s">
        <v>103</v>
      </c>
      <c r="S21" s="149">
        <f t="shared" si="4"/>
        <v>0.26376811594202881</v>
      </c>
      <c r="T21" s="128"/>
    </row>
    <row r="22" spans="2:20" x14ac:dyDescent="0.35">
      <c r="B22" s="138"/>
      <c r="C22" s="94" t="s">
        <v>97</v>
      </c>
      <c r="D22" s="15">
        <v>15</v>
      </c>
      <c r="E22" s="95">
        <v>41</v>
      </c>
      <c r="F22" s="132">
        <f t="shared" si="0"/>
        <v>44.736231884057972</v>
      </c>
      <c r="G22" s="132">
        <f t="shared" si="1"/>
        <v>-3.7362318840579718</v>
      </c>
      <c r="H22" s="132"/>
      <c r="I22" s="133"/>
      <c r="J22" s="130"/>
      <c r="K22" s="130"/>
      <c r="L22" s="153">
        <f>SUM(L10:L21)</f>
        <v>3.5527136788005009E-14</v>
      </c>
      <c r="M22" s="153">
        <f>SUM(M10:M21)</f>
        <v>0</v>
      </c>
      <c r="O22" s="125"/>
      <c r="P22" s="127"/>
      <c r="Q22" s="127"/>
      <c r="R22" s="148" t="s">
        <v>104</v>
      </c>
      <c r="S22" s="149">
        <f t="shared" si="4"/>
        <v>-1.9640579710144952</v>
      </c>
      <c r="T22" s="128"/>
    </row>
    <row r="23" spans="2:20" x14ac:dyDescent="0.35">
      <c r="B23" s="138"/>
      <c r="C23" s="94" t="s">
        <v>98</v>
      </c>
      <c r="D23" s="15">
        <v>16</v>
      </c>
      <c r="E23" s="95">
        <v>45</v>
      </c>
      <c r="F23" s="132">
        <f t="shared" si="0"/>
        <v>47.464057971014491</v>
      </c>
      <c r="G23" s="132">
        <f t="shared" si="1"/>
        <v>-2.4640579710144905</v>
      </c>
      <c r="H23" s="132"/>
      <c r="I23" s="133"/>
      <c r="J23" s="130"/>
      <c r="K23" s="130"/>
      <c r="L23" s="154" t="s">
        <v>107</v>
      </c>
      <c r="M23" s="154" t="s">
        <v>108</v>
      </c>
      <c r="O23" s="125"/>
      <c r="P23" s="127"/>
      <c r="Q23" s="127"/>
      <c r="R23" s="148" t="s">
        <v>105</v>
      </c>
      <c r="S23" s="149">
        <f t="shared" si="4"/>
        <v>5.8081159420289881</v>
      </c>
      <c r="T23" s="128"/>
    </row>
    <row r="24" spans="2:20" x14ac:dyDescent="0.35">
      <c r="B24" s="138"/>
      <c r="C24" s="94" t="s">
        <v>99</v>
      </c>
      <c r="D24" s="15">
        <v>17</v>
      </c>
      <c r="E24" s="95">
        <v>49</v>
      </c>
      <c r="F24" s="132">
        <f t="shared" si="0"/>
        <v>50.191884057971009</v>
      </c>
      <c r="G24" s="132">
        <f t="shared" si="1"/>
        <v>-1.1918840579710093</v>
      </c>
      <c r="H24" s="132"/>
      <c r="I24" s="133"/>
      <c r="J24" s="130"/>
      <c r="K24" s="130"/>
      <c r="L24" s="130"/>
      <c r="O24" s="125"/>
      <c r="P24" s="127"/>
      <c r="Q24" s="127"/>
      <c r="R24" s="155" t="s">
        <v>106</v>
      </c>
      <c r="S24" s="156">
        <f t="shared" si="4"/>
        <v>6.5802898550724658</v>
      </c>
      <c r="T24" s="128"/>
    </row>
    <row r="25" spans="2:20" x14ac:dyDescent="0.35">
      <c r="B25" s="138"/>
      <c r="C25" s="94" t="s">
        <v>100</v>
      </c>
      <c r="D25" s="15">
        <v>18</v>
      </c>
      <c r="E25" s="95">
        <v>51</v>
      </c>
      <c r="F25" s="132">
        <f t="shared" si="0"/>
        <v>52.919710144927535</v>
      </c>
      <c r="G25" s="132">
        <f t="shared" si="1"/>
        <v>-1.9197101449275351</v>
      </c>
      <c r="H25" s="132"/>
      <c r="I25" s="133"/>
      <c r="J25" s="130"/>
      <c r="K25" s="130"/>
      <c r="L25" s="130"/>
      <c r="O25" s="125"/>
      <c r="P25" s="127"/>
      <c r="Q25" s="127"/>
      <c r="R25" s="127"/>
      <c r="S25" s="127"/>
      <c r="T25" s="128"/>
    </row>
    <row r="26" spans="2:20" x14ac:dyDescent="0.35">
      <c r="B26" s="138"/>
      <c r="C26" s="94" t="s">
        <v>101</v>
      </c>
      <c r="D26" s="15">
        <v>19</v>
      </c>
      <c r="E26" s="95">
        <v>56</v>
      </c>
      <c r="F26" s="132">
        <f t="shared" si="0"/>
        <v>55.647536231884054</v>
      </c>
      <c r="G26" s="132">
        <f t="shared" si="1"/>
        <v>0.35246376811594615</v>
      </c>
      <c r="H26" s="132"/>
      <c r="I26" s="133"/>
      <c r="J26" s="130"/>
      <c r="K26" s="130"/>
      <c r="L26" s="130"/>
      <c r="O26" s="125"/>
      <c r="P26" s="126" t="s">
        <v>109</v>
      </c>
      <c r="Q26" s="127"/>
      <c r="R26" s="127"/>
      <c r="S26" s="127"/>
      <c r="T26" s="128"/>
    </row>
    <row r="27" spans="2:20" x14ac:dyDescent="0.35">
      <c r="B27" s="138"/>
      <c r="C27" s="94" t="s">
        <v>102</v>
      </c>
      <c r="D27" s="15">
        <v>20</v>
      </c>
      <c r="E27" s="95">
        <v>55</v>
      </c>
      <c r="F27" s="132">
        <f t="shared" si="0"/>
        <v>58.37536231884058</v>
      </c>
      <c r="G27" s="132">
        <f t="shared" si="1"/>
        <v>-3.3753623188405797</v>
      </c>
      <c r="H27" s="132"/>
      <c r="I27" s="133"/>
      <c r="J27" s="130"/>
      <c r="K27" s="130"/>
      <c r="L27" s="130"/>
      <c r="O27" s="125"/>
      <c r="P27" s="127"/>
      <c r="Q27" s="127"/>
      <c r="R27" s="127"/>
      <c r="S27" s="127"/>
      <c r="T27" s="128"/>
    </row>
    <row r="28" spans="2:20" x14ac:dyDescent="0.35">
      <c r="B28" s="138"/>
      <c r="C28" s="94" t="s">
        <v>103</v>
      </c>
      <c r="D28" s="15">
        <v>21</v>
      </c>
      <c r="E28" s="95">
        <v>59</v>
      </c>
      <c r="F28" s="132">
        <f t="shared" si="0"/>
        <v>61.103188405797098</v>
      </c>
      <c r="G28" s="132">
        <f t="shared" si="1"/>
        <v>-2.1031884057970984</v>
      </c>
      <c r="H28" s="132"/>
      <c r="I28" s="133"/>
      <c r="J28" s="130"/>
      <c r="K28" s="130"/>
      <c r="L28" s="130"/>
      <c r="O28" s="125"/>
      <c r="P28" s="127"/>
      <c r="Q28" s="127"/>
      <c r="R28" s="144" t="s">
        <v>46</v>
      </c>
      <c r="S28" s="145" t="s">
        <v>69</v>
      </c>
      <c r="T28" s="128"/>
    </row>
    <row r="29" spans="2:20" x14ac:dyDescent="0.35">
      <c r="B29" s="138"/>
      <c r="C29" s="94" t="s">
        <v>104</v>
      </c>
      <c r="D29" s="15">
        <v>22</v>
      </c>
      <c r="E29" s="95">
        <v>61</v>
      </c>
      <c r="F29" s="132">
        <f t="shared" si="0"/>
        <v>63.831014492753624</v>
      </c>
      <c r="G29" s="132">
        <f t="shared" si="1"/>
        <v>-2.8310144927536243</v>
      </c>
      <c r="H29" s="132"/>
      <c r="I29" s="133"/>
      <c r="J29" s="130"/>
      <c r="K29" s="130"/>
      <c r="L29" s="130"/>
      <c r="O29" s="125"/>
      <c r="P29" s="127"/>
      <c r="Q29" s="127"/>
      <c r="R29" s="146" t="s">
        <v>94</v>
      </c>
      <c r="S29" s="157">
        <f>I33</f>
        <v>67.600869565217394</v>
      </c>
      <c r="T29" s="128"/>
    </row>
    <row r="30" spans="2:20" x14ac:dyDescent="0.35">
      <c r="B30" s="138"/>
      <c r="C30" s="94" t="s">
        <v>105</v>
      </c>
      <c r="D30" s="15">
        <v>23</v>
      </c>
      <c r="E30" s="95">
        <v>72</v>
      </c>
      <c r="F30" s="132">
        <f t="shared" si="0"/>
        <v>66.558840579710136</v>
      </c>
      <c r="G30" s="132">
        <f t="shared" si="1"/>
        <v>5.4411594202898641</v>
      </c>
      <c r="H30" s="132"/>
      <c r="I30" s="133"/>
      <c r="J30" s="130"/>
      <c r="K30" s="130"/>
      <c r="L30" s="130"/>
      <c r="O30" s="125"/>
      <c r="P30" s="127"/>
      <c r="Q30" s="127"/>
      <c r="R30" s="148" t="s">
        <v>95</v>
      </c>
      <c r="S30" s="158">
        <f t="shared" ref="S30:S40" si="5">I34</f>
        <v>73.600869565217394</v>
      </c>
      <c r="T30" s="128"/>
    </row>
    <row r="31" spans="2:20" x14ac:dyDescent="0.35">
      <c r="B31" s="150"/>
      <c r="C31" s="98" t="s">
        <v>106</v>
      </c>
      <c r="D31" s="16">
        <v>24</v>
      </c>
      <c r="E31" s="99">
        <v>76</v>
      </c>
      <c r="F31" s="151">
        <f t="shared" si="0"/>
        <v>69.286666666666662</v>
      </c>
      <c r="G31" s="151">
        <f t="shared" si="1"/>
        <v>6.7133333333333383</v>
      </c>
      <c r="H31" s="151"/>
      <c r="I31" s="133"/>
      <c r="J31" s="130"/>
      <c r="K31" s="130"/>
      <c r="L31" s="130"/>
      <c r="O31" s="125"/>
      <c r="P31" s="127"/>
      <c r="Q31" s="127"/>
      <c r="R31" s="148" t="s">
        <v>97</v>
      </c>
      <c r="S31" s="158">
        <f t="shared" si="5"/>
        <v>75.10086956521738</v>
      </c>
      <c r="T31" s="128"/>
    </row>
    <row r="32" spans="2:20" x14ac:dyDescent="0.35">
      <c r="B32" s="130"/>
      <c r="C32" s="130"/>
      <c r="D32" s="130"/>
      <c r="E32" s="130"/>
      <c r="F32" s="130"/>
      <c r="G32" s="130"/>
      <c r="H32" s="130"/>
      <c r="I32" s="130"/>
      <c r="J32" s="130"/>
      <c r="K32" s="130"/>
      <c r="L32" s="130"/>
      <c r="O32" s="125"/>
      <c r="P32" s="127"/>
      <c r="Q32" s="127"/>
      <c r="R32" s="148" t="s">
        <v>98</v>
      </c>
      <c r="S32" s="158">
        <f t="shared" si="5"/>
        <v>79.600869565217394</v>
      </c>
      <c r="T32" s="128"/>
    </row>
    <row r="33" spans="2:20" x14ac:dyDescent="0.35">
      <c r="B33" s="130">
        <v>2011</v>
      </c>
      <c r="C33" s="87" t="s">
        <v>94</v>
      </c>
      <c r="D33" s="14">
        <v>25</v>
      </c>
      <c r="F33" s="142">
        <f t="shared" si="0"/>
        <v>72.014492753623188</v>
      </c>
      <c r="H33" s="142">
        <f>M10</f>
        <v>-4.4136231884057979</v>
      </c>
      <c r="I33" s="159">
        <f>F33+H33</f>
        <v>67.600869565217394</v>
      </c>
      <c r="O33" s="125"/>
      <c r="P33" s="127"/>
      <c r="Q33" s="127"/>
      <c r="R33" s="148" t="s">
        <v>99</v>
      </c>
      <c r="S33" s="158">
        <f t="shared" si="5"/>
        <v>82.100869565217394</v>
      </c>
      <c r="T33" s="128"/>
    </row>
    <row r="34" spans="2:20" x14ac:dyDescent="0.35">
      <c r="C34" s="94" t="s">
        <v>95</v>
      </c>
      <c r="D34" s="15">
        <v>26</v>
      </c>
      <c r="F34" s="132">
        <f t="shared" si="0"/>
        <v>74.742318840579713</v>
      </c>
      <c r="H34" s="132">
        <f t="shared" ref="H34:H44" si="6">M11</f>
        <v>-1.1414492753623187</v>
      </c>
      <c r="I34" s="160">
        <f t="shared" ref="I34:I44" si="7">F34+H34</f>
        <v>73.600869565217394</v>
      </c>
      <c r="O34" s="125"/>
      <c r="P34" s="127"/>
      <c r="Q34" s="127"/>
      <c r="R34" s="148" t="s">
        <v>100</v>
      </c>
      <c r="S34" s="158">
        <f t="shared" si="5"/>
        <v>84.100869565217394</v>
      </c>
      <c r="T34" s="128"/>
    </row>
    <row r="35" spans="2:20" x14ac:dyDescent="0.35">
      <c r="C35" s="94" t="s">
        <v>97</v>
      </c>
      <c r="D35" s="15">
        <v>27</v>
      </c>
      <c r="F35" s="132">
        <f t="shared" si="0"/>
        <v>77.470144927536225</v>
      </c>
      <c r="H35" s="132">
        <f t="shared" si="6"/>
        <v>-2.3692753623188421</v>
      </c>
      <c r="I35" s="160">
        <f t="shared" si="7"/>
        <v>75.10086956521738</v>
      </c>
      <c r="O35" s="125"/>
      <c r="P35" s="127"/>
      <c r="Q35" s="127"/>
      <c r="R35" s="148" t="s">
        <v>101</v>
      </c>
      <c r="S35" s="158">
        <f t="shared" si="5"/>
        <v>87.600869565217394</v>
      </c>
      <c r="T35" s="128"/>
    </row>
    <row r="36" spans="2:20" x14ac:dyDescent="0.35">
      <c r="C36" s="94" t="s">
        <v>98</v>
      </c>
      <c r="D36" s="15">
        <v>28</v>
      </c>
      <c r="F36" s="132">
        <f t="shared" si="0"/>
        <v>80.197971014492751</v>
      </c>
      <c r="H36" s="132">
        <f>M13</f>
        <v>-0.59710144927536246</v>
      </c>
      <c r="I36" s="160">
        <f t="shared" si="7"/>
        <v>79.600869565217394</v>
      </c>
      <c r="O36" s="125"/>
      <c r="P36" s="127"/>
      <c r="Q36" s="127"/>
      <c r="R36" s="148" t="s">
        <v>102</v>
      </c>
      <c r="S36" s="158">
        <f t="shared" si="5"/>
        <v>92.100869565217394</v>
      </c>
      <c r="T36" s="128"/>
    </row>
    <row r="37" spans="2:20" x14ac:dyDescent="0.35">
      <c r="C37" s="94" t="s">
        <v>99</v>
      </c>
      <c r="D37" s="15">
        <v>29</v>
      </c>
      <c r="F37" s="132">
        <f t="shared" si="0"/>
        <v>82.925797101449277</v>
      </c>
      <c r="H37" s="132">
        <f t="shared" si="6"/>
        <v>-0.82492753623188209</v>
      </c>
      <c r="I37" s="160">
        <f t="shared" si="7"/>
        <v>82.100869565217394</v>
      </c>
      <c r="O37" s="125"/>
      <c r="P37" s="127"/>
      <c r="Q37" s="127"/>
      <c r="R37" s="148" t="s">
        <v>103</v>
      </c>
      <c r="S37" s="158">
        <f t="shared" si="5"/>
        <v>94.100869565217394</v>
      </c>
      <c r="T37" s="128"/>
    </row>
    <row r="38" spans="2:20" x14ac:dyDescent="0.35">
      <c r="C38" s="94" t="s">
        <v>100</v>
      </c>
      <c r="D38" s="15">
        <v>30</v>
      </c>
      <c r="F38" s="132">
        <f t="shared" si="0"/>
        <v>85.653623188405803</v>
      </c>
      <c r="H38" s="132">
        <f t="shared" si="6"/>
        <v>-1.552753623188406</v>
      </c>
      <c r="I38" s="160">
        <f t="shared" si="7"/>
        <v>84.100869565217394</v>
      </c>
      <c r="O38" s="125"/>
      <c r="P38" s="127"/>
      <c r="Q38" s="127"/>
      <c r="R38" s="148" t="s">
        <v>104</v>
      </c>
      <c r="S38" s="158">
        <f t="shared" si="5"/>
        <v>94.60086956521738</v>
      </c>
      <c r="T38" s="128"/>
    </row>
    <row r="39" spans="2:20" x14ac:dyDescent="0.35">
      <c r="C39" s="94" t="s">
        <v>101</v>
      </c>
      <c r="D39" s="15">
        <v>31</v>
      </c>
      <c r="F39" s="132">
        <f t="shared" si="0"/>
        <v>88.381449275362314</v>
      </c>
      <c r="H39" s="132">
        <f t="shared" si="6"/>
        <v>-0.78057971014492666</v>
      </c>
      <c r="I39" s="160">
        <f t="shared" si="7"/>
        <v>87.600869565217394</v>
      </c>
      <c r="O39" s="125"/>
      <c r="P39" s="127"/>
      <c r="Q39" s="127"/>
      <c r="R39" s="148" t="s">
        <v>105</v>
      </c>
      <c r="S39" s="158">
        <f t="shared" si="5"/>
        <v>105.10086956521739</v>
      </c>
      <c r="T39" s="128"/>
    </row>
    <row r="40" spans="2:20" x14ac:dyDescent="0.35">
      <c r="C40" s="94" t="s">
        <v>102</v>
      </c>
      <c r="D40" s="15">
        <v>32</v>
      </c>
      <c r="F40" s="132">
        <f t="shared" si="0"/>
        <v>91.10927536231884</v>
      </c>
      <c r="H40" s="132">
        <f t="shared" si="6"/>
        <v>0.99159420289854927</v>
      </c>
      <c r="I40" s="160">
        <f t="shared" si="7"/>
        <v>92.100869565217394</v>
      </c>
      <c r="O40" s="125"/>
      <c r="P40" s="127"/>
      <c r="Q40" s="127"/>
      <c r="R40" s="155" t="s">
        <v>106</v>
      </c>
      <c r="S40" s="161">
        <f t="shared" si="5"/>
        <v>108.60086956521739</v>
      </c>
      <c r="T40" s="128"/>
    </row>
    <row r="41" spans="2:20" ht="15" thickBot="1" x14ac:dyDescent="0.4">
      <c r="C41" s="94" t="s">
        <v>103</v>
      </c>
      <c r="D41" s="15">
        <v>33</v>
      </c>
      <c r="F41" s="132">
        <f t="shared" si="0"/>
        <v>93.837101449275366</v>
      </c>
      <c r="H41" s="132">
        <f t="shared" si="6"/>
        <v>0.26376811594202881</v>
      </c>
      <c r="I41" s="160">
        <f t="shared" si="7"/>
        <v>94.100869565217394</v>
      </c>
      <c r="O41" s="162"/>
      <c r="P41" s="163"/>
      <c r="Q41" s="163"/>
      <c r="R41" s="163"/>
      <c r="S41" s="163"/>
      <c r="T41" s="164"/>
    </row>
    <row r="42" spans="2:20" x14ac:dyDescent="0.35">
      <c r="C42" s="94" t="s">
        <v>104</v>
      </c>
      <c r="D42" s="15">
        <v>34</v>
      </c>
      <c r="F42" s="132">
        <f t="shared" si="0"/>
        <v>96.564927536231878</v>
      </c>
      <c r="H42" s="132">
        <f t="shared" si="6"/>
        <v>-1.9640579710144952</v>
      </c>
      <c r="I42" s="160">
        <f t="shared" si="7"/>
        <v>94.60086956521738</v>
      </c>
    </row>
    <row r="43" spans="2:20" x14ac:dyDescent="0.35">
      <c r="C43" s="94" t="s">
        <v>105</v>
      </c>
      <c r="D43" s="15">
        <v>35</v>
      </c>
      <c r="F43" s="132">
        <f t="shared" si="0"/>
        <v>99.292753623188403</v>
      </c>
      <c r="H43" s="132">
        <f t="shared" si="6"/>
        <v>5.8081159420289881</v>
      </c>
      <c r="I43" s="160">
        <f t="shared" si="7"/>
        <v>105.10086956521739</v>
      </c>
    </row>
    <row r="44" spans="2:20" x14ac:dyDescent="0.35">
      <c r="C44" s="98" t="s">
        <v>106</v>
      </c>
      <c r="D44" s="16">
        <v>36</v>
      </c>
      <c r="F44" s="151">
        <f t="shared" si="0"/>
        <v>102.02057971014493</v>
      </c>
      <c r="H44" s="151">
        <f t="shared" si="6"/>
        <v>6.5802898550724658</v>
      </c>
      <c r="I44" s="165">
        <f t="shared" si="7"/>
        <v>108.60086956521739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T36"/>
  <sheetViews>
    <sheetView topLeftCell="A6" zoomScale="90" zoomScaleNormal="90" workbookViewId="0">
      <selection activeCell="L16" sqref="L16"/>
    </sheetView>
  </sheetViews>
  <sheetFormatPr defaultColWidth="9.1796875" defaultRowHeight="15.5" x14ac:dyDescent="0.35"/>
  <cols>
    <col min="1" max="1" width="5.453125" style="2" customWidth="1"/>
    <col min="2" max="5" width="9.1796875" style="6"/>
    <col min="6" max="6" width="13.54296875" style="6" customWidth="1"/>
    <col min="7" max="9" width="15.26953125" style="6" customWidth="1"/>
    <col min="10" max="11" width="9.1796875" style="2"/>
    <col min="12" max="12" width="13.26953125" style="6" customWidth="1"/>
    <col min="13" max="13" width="13.81640625" style="6" customWidth="1"/>
    <col min="14" max="15" width="8.7265625" style="6" customWidth="1"/>
    <col min="16" max="16" width="9.1796875" style="2"/>
    <col min="17" max="17" width="7.54296875" style="2" customWidth="1"/>
    <col min="18" max="18" width="12.7265625" style="2" customWidth="1"/>
    <col min="19" max="19" width="5" style="2" customWidth="1"/>
    <col min="20" max="16384" width="9.1796875" style="2"/>
  </cols>
  <sheetData>
    <row r="2" spans="2:20" ht="18" x14ac:dyDescent="0.35">
      <c r="C2" s="8" t="s">
        <v>42</v>
      </c>
      <c r="D2" s="8"/>
      <c r="E2" s="9" t="s">
        <v>45</v>
      </c>
    </row>
    <row r="3" spans="2:20" ht="18" thickBot="1" x14ac:dyDescent="0.4">
      <c r="C3" s="21" t="s">
        <v>12</v>
      </c>
      <c r="D3" s="8"/>
      <c r="E3" s="9"/>
    </row>
    <row r="4" spans="2:20" ht="17.5" x14ac:dyDescent="0.35">
      <c r="C4" s="21"/>
      <c r="D4" s="8"/>
      <c r="E4" s="9"/>
      <c r="F4" s="7" t="s">
        <v>49</v>
      </c>
      <c r="G4" s="28">
        <f>SLOPE(E8:E28,D8:D28)</f>
        <v>-7.792207792207741E-3</v>
      </c>
      <c r="H4" s="22" t="s">
        <v>51</v>
      </c>
      <c r="I4" s="28"/>
      <c r="O4" s="43"/>
      <c r="P4" s="44"/>
      <c r="Q4" s="44"/>
      <c r="R4" s="44"/>
      <c r="S4" s="44"/>
      <c r="T4" s="45"/>
    </row>
    <row r="5" spans="2:20" x14ac:dyDescent="0.35">
      <c r="C5" s="8"/>
      <c r="D5" s="8"/>
      <c r="E5" s="9"/>
      <c r="F5" s="7" t="s">
        <v>50</v>
      </c>
      <c r="G5" s="29">
        <f>INTERCEPT(E8:E28,D8:D28)</f>
        <v>17.490476190476194</v>
      </c>
      <c r="H5" s="22" t="s">
        <v>52</v>
      </c>
      <c r="I5" s="29"/>
      <c r="O5" s="46"/>
      <c r="P5" s="47" t="s">
        <v>53</v>
      </c>
      <c r="Q5" s="47" t="s">
        <v>54</v>
      </c>
      <c r="R5" s="48">
        <f>G4</f>
        <v>-7.792207792207741E-3</v>
      </c>
      <c r="S5" s="48" t="s">
        <v>55</v>
      </c>
      <c r="T5" s="49">
        <f>G5</f>
        <v>17.490476190476194</v>
      </c>
    </row>
    <row r="6" spans="2:20" x14ac:dyDescent="0.35">
      <c r="D6" s="6" t="s">
        <v>47</v>
      </c>
      <c r="E6" s="6" t="s">
        <v>48</v>
      </c>
      <c r="F6" s="23" t="s">
        <v>56</v>
      </c>
      <c r="G6" s="23" t="s">
        <v>58</v>
      </c>
      <c r="H6" s="23" t="s">
        <v>58</v>
      </c>
      <c r="I6" s="23" t="s">
        <v>68</v>
      </c>
      <c r="O6" s="46"/>
      <c r="P6" s="50"/>
      <c r="Q6" s="50"/>
      <c r="R6" s="50"/>
      <c r="S6" s="50"/>
      <c r="T6" s="51"/>
    </row>
    <row r="7" spans="2:20" x14ac:dyDescent="0.35">
      <c r="B7" s="10" t="s">
        <v>34</v>
      </c>
      <c r="C7" s="10" t="s">
        <v>43</v>
      </c>
      <c r="D7" s="17" t="s">
        <v>46</v>
      </c>
      <c r="E7" s="10" t="s">
        <v>44</v>
      </c>
      <c r="F7" s="23" t="s">
        <v>57</v>
      </c>
      <c r="G7" s="23" t="s">
        <v>59</v>
      </c>
      <c r="H7" s="23" t="s">
        <v>62</v>
      </c>
      <c r="I7" s="23" t="s">
        <v>22</v>
      </c>
      <c r="O7" s="46"/>
      <c r="P7" s="47" t="s">
        <v>65</v>
      </c>
      <c r="Q7" s="52" t="s">
        <v>43</v>
      </c>
      <c r="R7" s="53" t="s">
        <v>62</v>
      </c>
      <c r="S7" s="50"/>
      <c r="T7" s="51"/>
    </row>
    <row r="8" spans="2:20" x14ac:dyDescent="0.35">
      <c r="B8" s="11">
        <v>1</v>
      </c>
      <c r="C8" s="14" t="s">
        <v>35</v>
      </c>
      <c r="D8" s="14">
        <v>1</v>
      </c>
      <c r="E8" s="18">
        <v>17.5</v>
      </c>
      <c r="F8" s="25">
        <f>G$4*D8+G$5</f>
        <v>17.482683982683987</v>
      </c>
      <c r="G8" s="25">
        <f>E8-F8</f>
        <v>1.7316017316012733E-2</v>
      </c>
      <c r="H8" s="24"/>
      <c r="I8" s="24"/>
      <c r="K8" s="10" t="s">
        <v>43</v>
      </c>
      <c r="L8" s="23" t="s">
        <v>63</v>
      </c>
      <c r="M8" s="23" t="s">
        <v>64</v>
      </c>
      <c r="N8" s="23"/>
      <c r="O8" s="54"/>
      <c r="P8" s="50"/>
      <c r="Q8" s="55" t="s">
        <v>35</v>
      </c>
      <c r="R8" s="56">
        <f>M9</f>
        <v>-0.12813852813852869</v>
      </c>
      <c r="S8" s="50"/>
      <c r="T8" s="51"/>
    </row>
    <row r="9" spans="2:20" x14ac:dyDescent="0.35">
      <c r="B9" s="12"/>
      <c r="C9" s="15" t="s">
        <v>36</v>
      </c>
      <c r="D9" s="15">
        <v>2</v>
      </c>
      <c r="E9" s="19">
        <v>17</v>
      </c>
      <c r="F9" s="26">
        <f t="shared" ref="F9:F36" si="0">G$4*D9+G$5</f>
        <v>17.474891774891777</v>
      </c>
      <c r="G9" s="26">
        <f t="shared" ref="G9:G28" si="1">E9-F9</f>
        <v>-0.47489177489177692</v>
      </c>
      <c r="H9" s="24"/>
      <c r="I9" s="24"/>
      <c r="K9" s="14" t="s">
        <v>35</v>
      </c>
      <c r="L9" s="25">
        <f>AVERAGE(G8,G15,G22)</f>
        <v>-0.12813852813853308</v>
      </c>
      <c r="M9" s="32">
        <f>L9-L$16/7</f>
        <v>-0.12813852813852869</v>
      </c>
      <c r="N9" s="35"/>
      <c r="O9" s="57"/>
      <c r="P9" s="50"/>
      <c r="Q9" s="58" t="s">
        <v>36</v>
      </c>
      <c r="R9" s="59">
        <f t="shared" ref="R9:R14" si="2">M10</f>
        <v>-0.62034632034632076</v>
      </c>
      <c r="S9" s="50"/>
      <c r="T9" s="51"/>
    </row>
    <row r="10" spans="2:20" x14ac:dyDescent="0.35">
      <c r="B10" s="12"/>
      <c r="C10" s="15" t="s">
        <v>37</v>
      </c>
      <c r="D10" s="15">
        <v>3</v>
      </c>
      <c r="E10" s="19">
        <v>16.899999999999999</v>
      </c>
      <c r="F10" s="26">
        <f t="shared" si="0"/>
        <v>17.46709956709957</v>
      </c>
      <c r="G10" s="26">
        <f t="shared" si="1"/>
        <v>-0.56709956709957154</v>
      </c>
      <c r="H10" s="24"/>
      <c r="I10" s="24"/>
      <c r="K10" s="15" t="s">
        <v>36</v>
      </c>
      <c r="L10" s="26">
        <f t="shared" ref="L10:L15" si="3">AVERAGE(G9,G16,G23)</f>
        <v>-0.62034632034632509</v>
      </c>
      <c r="M10" s="33">
        <f t="shared" ref="M10:M15" si="4">L10-L$16/7</f>
        <v>-0.62034632034632076</v>
      </c>
      <c r="N10" s="35"/>
      <c r="O10" s="57"/>
      <c r="P10" s="50"/>
      <c r="Q10" s="58" t="s">
        <v>37</v>
      </c>
      <c r="R10" s="59">
        <f t="shared" si="2"/>
        <v>-1.0125541125541113</v>
      </c>
      <c r="S10" s="50"/>
      <c r="T10" s="51"/>
    </row>
    <row r="11" spans="2:20" x14ac:dyDescent="0.35">
      <c r="B11" s="12"/>
      <c r="C11" s="15" t="s">
        <v>38</v>
      </c>
      <c r="D11" s="15">
        <v>4</v>
      </c>
      <c r="E11" s="19">
        <v>16.899999999999999</v>
      </c>
      <c r="F11" s="26">
        <f t="shared" si="0"/>
        <v>17.459307359307363</v>
      </c>
      <c r="G11" s="26">
        <f t="shared" si="1"/>
        <v>-0.55930735930736475</v>
      </c>
      <c r="H11" s="24"/>
      <c r="I11" s="24"/>
      <c r="K11" s="15" t="s">
        <v>37</v>
      </c>
      <c r="L11" s="26">
        <f t="shared" si="3"/>
        <v>-1.0125541125541158</v>
      </c>
      <c r="M11" s="33">
        <f t="shared" si="4"/>
        <v>-1.0125541125541113</v>
      </c>
      <c r="N11" s="35"/>
      <c r="O11" s="57"/>
      <c r="P11" s="50"/>
      <c r="Q11" s="58" t="s">
        <v>38</v>
      </c>
      <c r="R11" s="59">
        <f t="shared" si="2"/>
        <v>-1.0714285714285721</v>
      </c>
      <c r="S11" s="50"/>
      <c r="T11" s="51"/>
    </row>
    <row r="12" spans="2:20" x14ac:dyDescent="0.35">
      <c r="B12" s="12"/>
      <c r="C12" s="15" t="s">
        <v>39</v>
      </c>
      <c r="D12" s="15">
        <v>5</v>
      </c>
      <c r="E12" s="19">
        <v>16.8</v>
      </c>
      <c r="F12" s="26">
        <f t="shared" si="0"/>
        <v>17.451515151515157</v>
      </c>
      <c r="G12" s="26">
        <f t="shared" si="1"/>
        <v>-0.65151515151515582</v>
      </c>
      <c r="H12" s="24"/>
      <c r="I12" s="24"/>
      <c r="K12" s="15" t="s">
        <v>38</v>
      </c>
      <c r="L12" s="26">
        <f t="shared" si="3"/>
        <v>-1.0714285714285765</v>
      </c>
      <c r="M12" s="33">
        <f t="shared" si="4"/>
        <v>-1.0714285714285721</v>
      </c>
      <c r="N12" s="35"/>
      <c r="O12" s="57"/>
      <c r="P12" s="50"/>
      <c r="Q12" s="58" t="s">
        <v>39</v>
      </c>
      <c r="R12" s="59">
        <f t="shared" si="2"/>
        <v>-1.1303030303030306</v>
      </c>
      <c r="S12" s="50"/>
      <c r="T12" s="51"/>
    </row>
    <row r="13" spans="2:20" x14ac:dyDescent="0.35">
      <c r="B13" s="12"/>
      <c r="C13" s="15" t="s">
        <v>40</v>
      </c>
      <c r="D13" s="15">
        <v>6</v>
      </c>
      <c r="E13" s="19">
        <v>19.5</v>
      </c>
      <c r="F13" s="26">
        <f t="shared" si="0"/>
        <v>17.443722943722946</v>
      </c>
      <c r="G13" s="26">
        <f t="shared" si="1"/>
        <v>2.0562770562770538</v>
      </c>
      <c r="H13" s="24"/>
      <c r="I13" s="24"/>
      <c r="K13" s="15" t="s">
        <v>39</v>
      </c>
      <c r="L13" s="26">
        <f t="shared" si="3"/>
        <v>-1.130303030303035</v>
      </c>
      <c r="M13" s="33">
        <f t="shared" si="4"/>
        <v>-1.1303030303030306</v>
      </c>
      <c r="N13" s="35"/>
      <c r="O13" s="57"/>
      <c r="P13" s="50"/>
      <c r="Q13" s="58" t="s">
        <v>40</v>
      </c>
      <c r="R13" s="59">
        <f t="shared" si="2"/>
        <v>1.8774891774891775</v>
      </c>
      <c r="S13" s="50"/>
      <c r="T13" s="51"/>
    </row>
    <row r="14" spans="2:20" x14ac:dyDescent="0.35">
      <c r="B14" s="13"/>
      <c r="C14" s="16" t="s">
        <v>41</v>
      </c>
      <c r="D14" s="16">
        <v>7</v>
      </c>
      <c r="E14" s="20">
        <v>19.899999999999999</v>
      </c>
      <c r="F14" s="27">
        <f t="shared" si="0"/>
        <v>17.435930735930739</v>
      </c>
      <c r="G14" s="27">
        <f t="shared" si="1"/>
        <v>2.4640692640692592</v>
      </c>
      <c r="H14" s="24"/>
      <c r="I14" s="24"/>
      <c r="K14" s="15" t="s">
        <v>40</v>
      </c>
      <c r="L14" s="26">
        <f t="shared" si="3"/>
        <v>1.8774891774891731</v>
      </c>
      <c r="M14" s="33">
        <f t="shared" si="4"/>
        <v>1.8774891774891775</v>
      </c>
      <c r="N14" s="35"/>
      <c r="O14" s="57"/>
      <c r="P14" s="50"/>
      <c r="Q14" s="60" t="s">
        <v>41</v>
      </c>
      <c r="R14" s="61">
        <f t="shared" si="2"/>
        <v>2.0852813852813861</v>
      </c>
      <c r="S14" s="50"/>
      <c r="T14" s="51"/>
    </row>
    <row r="15" spans="2:20" x14ac:dyDescent="0.35">
      <c r="B15" s="11">
        <v>2</v>
      </c>
      <c r="C15" s="14" t="s">
        <v>35</v>
      </c>
      <c r="D15" s="14">
        <v>8</v>
      </c>
      <c r="E15" s="18">
        <v>17.399999999999999</v>
      </c>
      <c r="F15" s="25">
        <f t="shared" si="0"/>
        <v>17.428138528138533</v>
      </c>
      <c r="G15" s="25">
        <f t="shared" si="1"/>
        <v>-2.8138528138534014E-2</v>
      </c>
      <c r="H15" s="24"/>
      <c r="I15" s="24"/>
      <c r="K15" s="16" t="s">
        <v>41</v>
      </c>
      <c r="L15" s="27">
        <f t="shared" si="3"/>
        <v>2.0852813852813816</v>
      </c>
      <c r="M15" s="34">
        <f t="shared" si="4"/>
        <v>2.0852813852813861</v>
      </c>
      <c r="N15" s="35"/>
      <c r="O15" s="57"/>
      <c r="P15" s="50"/>
      <c r="Q15" s="50"/>
      <c r="R15" s="50"/>
      <c r="S15" s="50"/>
      <c r="T15" s="51"/>
    </row>
    <row r="16" spans="2:20" x14ac:dyDescent="0.35">
      <c r="B16" s="12"/>
      <c r="C16" s="15" t="s">
        <v>36</v>
      </c>
      <c r="D16" s="15">
        <v>9</v>
      </c>
      <c r="E16" s="19">
        <v>16.899999999999999</v>
      </c>
      <c r="F16" s="26">
        <f t="shared" si="0"/>
        <v>17.420346320346326</v>
      </c>
      <c r="G16" s="26">
        <f t="shared" si="1"/>
        <v>-0.52034632034632722</v>
      </c>
      <c r="H16" s="24"/>
      <c r="I16" s="24"/>
      <c r="K16" s="30" t="s">
        <v>61</v>
      </c>
      <c r="L16" s="31">
        <f>SUM(L9:L15)</f>
        <v>-3.0642155479654321E-14</v>
      </c>
      <c r="M16" s="31">
        <f>SUM(M9:M15)</f>
        <v>0</v>
      </c>
      <c r="N16" s="31"/>
      <c r="O16" s="62"/>
      <c r="P16" s="47" t="s">
        <v>66</v>
      </c>
      <c r="Q16" s="52" t="s">
        <v>43</v>
      </c>
      <c r="R16" s="53" t="s">
        <v>69</v>
      </c>
      <c r="S16" s="50"/>
      <c r="T16" s="51"/>
    </row>
    <row r="17" spans="2:20" x14ac:dyDescent="0.35">
      <c r="B17" s="12"/>
      <c r="C17" s="15" t="s">
        <v>37</v>
      </c>
      <c r="D17" s="15">
        <v>10</v>
      </c>
      <c r="E17" s="19">
        <v>16.5</v>
      </c>
      <c r="F17" s="26">
        <f t="shared" si="0"/>
        <v>17.412554112554115</v>
      </c>
      <c r="G17" s="26">
        <f t="shared" si="1"/>
        <v>-0.91255411255411545</v>
      </c>
      <c r="H17" s="24"/>
      <c r="I17" s="24"/>
      <c r="O17" s="46"/>
      <c r="P17" s="50"/>
      <c r="Q17" s="55" t="s">
        <v>35</v>
      </c>
      <c r="R17" s="63">
        <f>I30</f>
        <v>17.190909090909095</v>
      </c>
      <c r="S17" s="50"/>
      <c r="T17" s="51"/>
    </row>
    <row r="18" spans="2:20" x14ac:dyDescent="0.35">
      <c r="B18" s="12"/>
      <c r="C18" s="15" t="s">
        <v>38</v>
      </c>
      <c r="D18" s="15">
        <v>11</v>
      </c>
      <c r="E18" s="19">
        <v>16.399999999999999</v>
      </c>
      <c r="F18" s="26">
        <f t="shared" si="0"/>
        <v>17.404761904761909</v>
      </c>
      <c r="G18" s="26">
        <f t="shared" si="1"/>
        <v>-1.0047619047619101</v>
      </c>
      <c r="H18" s="24"/>
      <c r="I18" s="24"/>
      <c r="O18" s="46"/>
      <c r="P18" s="50"/>
      <c r="Q18" s="58" t="s">
        <v>36</v>
      </c>
      <c r="R18" s="64">
        <f t="shared" ref="R18:R23" si="5">I31</f>
        <v>16.690909090909095</v>
      </c>
      <c r="S18" s="50"/>
      <c r="T18" s="51"/>
    </row>
    <row r="19" spans="2:20" x14ac:dyDescent="0.35">
      <c r="B19" s="12"/>
      <c r="C19" s="15" t="s">
        <v>39</v>
      </c>
      <c r="D19" s="15">
        <v>12</v>
      </c>
      <c r="E19" s="19">
        <v>16.3</v>
      </c>
      <c r="F19" s="26">
        <f t="shared" si="0"/>
        <v>17.396969696969702</v>
      </c>
      <c r="G19" s="26">
        <f t="shared" si="1"/>
        <v>-1.0969696969697011</v>
      </c>
      <c r="H19" s="24"/>
      <c r="I19" s="24"/>
      <c r="O19" s="46"/>
      <c r="P19" s="50"/>
      <c r="Q19" s="58" t="s">
        <v>37</v>
      </c>
      <c r="R19" s="64">
        <f t="shared" si="5"/>
        <v>16.2909090909091</v>
      </c>
      <c r="S19" s="50"/>
      <c r="T19" s="51"/>
    </row>
    <row r="20" spans="2:20" x14ac:dyDescent="0.35">
      <c r="B20" s="12"/>
      <c r="C20" s="15" t="s">
        <v>40</v>
      </c>
      <c r="D20" s="15">
        <v>13</v>
      </c>
      <c r="E20" s="19">
        <v>19.3</v>
      </c>
      <c r="F20" s="26">
        <f t="shared" si="0"/>
        <v>17.389177489177495</v>
      </c>
      <c r="G20" s="26">
        <f t="shared" si="1"/>
        <v>1.9108225108225056</v>
      </c>
      <c r="H20" s="24"/>
      <c r="I20" s="24"/>
      <c r="O20" s="46"/>
      <c r="P20" s="50"/>
      <c r="Q20" s="58" t="s">
        <v>38</v>
      </c>
      <c r="R20" s="64">
        <f t="shared" si="5"/>
        <v>16.224242424242426</v>
      </c>
      <c r="S20" s="50"/>
      <c r="T20" s="51"/>
    </row>
    <row r="21" spans="2:20" x14ac:dyDescent="0.35">
      <c r="B21" s="13"/>
      <c r="C21" s="16" t="s">
        <v>41</v>
      </c>
      <c r="D21" s="16">
        <v>14</v>
      </c>
      <c r="E21" s="20">
        <v>19.399999999999999</v>
      </c>
      <c r="F21" s="27">
        <f t="shared" si="0"/>
        <v>17.381385281385285</v>
      </c>
      <c r="G21" s="27">
        <f t="shared" si="1"/>
        <v>2.0186147186147139</v>
      </c>
      <c r="H21" s="24"/>
      <c r="I21" s="24"/>
      <c r="O21" s="46"/>
      <c r="P21" s="50"/>
      <c r="Q21" s="58" t="s">
        <v>39</v>
      </c>
      <c r="R21" s="64">
        <f t="shared" si="5"/>
        <v>16.157575757575763</v>
      </c>
      <c r="S21" s="50"/>
      <c r="T21" s="51"/>
    </row>
    <row r="22" spans="2:20" x14ac:dyDescent="0.35">
      <c r="B22" s="11">
        <v>3</v>
      </c>
      <c r="C22" s="14" t="s">
        <v>35</v>
      </c>
      <c r="D22" s="14">
        <v>15</v>
      </c>
      <c r="E22" s="18">
        <v>17</v>
      </c>
      <c r="F22" s="25">
        <f t="shared" si="0"/>
        <v>17.373593073593078</v>
      </c>
      <c r="G22" s="25">
        <f t="shared" si="1"/>
        <v>-0.37359307359307792</v>
      </c>
      <c r="H22" s="24"/>
      <c r="I22" s="24"/>
      <c r="O22" s="46"/>
      <c r="P22" s="50"/>
      <c r="Q22" s="58" t="s">
        <v>40</v>
      </c>
      <c r="R22" s="64">
        <f t="shared" si="5"/>
        <v>19.157575757575763</v>
      </c>
      <c r="S22" s="50"/>
      <c r="T22" s="51"/>
    </row>
    <row r="23" spans="2:20" x14ac:dyDescent="0.35">
      <c r="B23" s="12"/>
      <c r="C23" s="15" t="s">
        <v>36</v>
      </c>
      <c r="D23" s="15">
        <v>16</v>
      </c>
      <c r="E23" s="19">
        <v>16.5</v>
      </c>
      <c r="F23" s="26">
        <f t="shared" si="0"/>
        <v>17.365800865800871</v>
      </c>
      <c r="G23" s="26">
        <f t="shared" si="1"/>
        <v>-0.86580086580087112</v>
      </c>
      <c r="H23" s="24"/>
      <c r="I23" s="24"/>
      <c r="O23" s="46"/>
      <c r="P23" s="50"/>
      <c r="Q23" s="60" t="s">
        <v>41</v>
      </c>
      <c r="R23" s="65">
        <f t="shared" si="5"/>
        <v>19.357575757575766</v>
      </c>
      <c r="S23" s="50"/>
      <c r="T23" s="51"/>
    </row>
    <row r="24" spans="2:20" ht="16" thickBot="1" x14ac:dyDescent="0.4">
      <c r="B24" s="12"/>
      <c r="C24" s="15" t="s">
        <v>37</v>
      </c>
      <c r="D24" s="15">
        <v>17</v>
      </c>
      <c r="E24" s="19">
        <v>15.8</v>
      </c>
      <c r="F24" s="26">
        <f t="shared" si="0"/>
        <v>17.358008658008661</v>
      </c>
      <c r="G24" s="26">
        <f t="shared" si="1"/>
        <v>-1.5580086580086601</v>
      </c>
      <c r="H24" s="24"/>
      <c r="I24" s="24"/>
      <c r="O24" s="66"/>
      <c r="P24" s="67"/>
      <c r="Q24" s="67"/>
      <c r="R24" s="67"/>
      <c r="S24" s="67"/>
      <c r="T24" s="68"/>
    </row>
    <row r="25" spans="2:20" x14ac:dyDescent="0.35">
      <c r="B25" s="12"/>
      <c r="C25" s="15" t="s">
        <v>38</v>
      </c>
      <c r="D25" s="15">
        <v>18</v>
      </c>
      <c r="E25" s="19">
        <v>15.7</v>
      </c>
      <c r="F25" s="26">
        <f t="shared" si="0"/>
        <v>17.350216450216454</v>
      </c>
      <c r="G25" s="26">
        <f t="shared" si="1"/>
        <v>-1.6502164502164547</v>
      </c>
      <c r="H25" s="24"/>
      <c r="I25" s="24"/>
    </row>
    <row r="26" spans="2:20" x14ac:dyDescent="0.35">
      <c r="B26" s="12"/>
      <c r="C26" s="15" t="s">
        <v>39</v>
      </c>
      <c r="D26" s="15">
        <v>19</v>
      </c>
      <c r="E26" s="19">
        <v>15.7</v>
      </c>
      <c r="F26" s="26">
        <f t="shared" si="0"/>
        <v>17.342424242424247</v>
      </c>
      <c r="G26" s="26">
        <f t="shared" si="1"/>
        <v>-1.6424242424242479</v>
      </c>
      <c r="H26" s="24"/>
      <c r="I26" s="24"/>
    </row>
    <row r="27" spans="2:20" x14ac:dyDescent="0.35">
      <c r="B27" s="12"/>
      <c r="C27" s="15" t="s">
        <v>40</v>
      </c>
      <c r="D27" s="15">
        <v>20</v>
      </c>
      <c r="E27" s="19">
        <v>19</v>
      </c>
      <c r="F27" s="26">
        <f t="shared" si="0"/>
        <v>17.33463203463204</v>
      </c>
      <c r="G27" s="26">
        <f t="shared" si="1"/>
        <v>1.6653679653679596</v>
      </c>
      <c r="H27" s="24"/>
      <c r="I27" s="24"/>
    </row>
    <row r="28" spans="2:20" x14ac:dyDescent="0.35">
      <c r="B28" s="13"/>
      <c r="C28" s="16" t="s">
        <v>41</v>
      </c>
      <c r="D28" s="16">
        <v>21</v>
      </c>
      <c r="E28" s="20">
        <v>19.100000000000001</v>
      </c>
      <c r="F28" s="27">
        <f t="shared" si="0"/>
        <v>17.32683982683983</v>
      </c>
      <c r="G28" s="27">
        <f t="shared" si="1"/>
        <v>1.7731601731601714</v>
      </c>
      <c r="H28" s="24"/>
      <c r="I28" s="24"/>
    </row>
    <row r="29" spans="2:20" x14ac:dyDescent="0.35">
      <c r="B29" s="36" t="s">
        <v>66</v>
      </c>
    </row>
    <row r="30" spans="2:20" x14ac:dyDescent="0.35">
      <c r="B30" s="11">
        <v>4</v>
      </c>
      <c r="C30" s="14" t="s">
        <v>35</v>
      </c>
      <c r="D30" s="14">
        <v>22</v>
      </c>
      <c r="E30" s="37" t="s">
        <v>67</v>
      </c>
      <c r="F30" s="25">
        <f t="shared" si="0"/>
        <v>17.319047619047623</v>
      </c>
      <c r="G30" s="40" t="s">
        <v>67</v>
      </c>
      <c r="H30" s="24">
        <f>M9</f>
        <v>-0.12813852813852869</v>
      </c>
      <c r="I30" s="24">
        <f>F30+H30</f>
        <v>17.190909090909095</v>
      </c>
    </row>
    <row r="31" spans="2:20" x14ac:dyDescent="0.35">
      <c r="B31" s="12"/>
      <c r="C31" s="15" t="s">
        <v>36</v>
      </c>
      <c r="D31" s="15">
        <v>23</v>
      </c>
      <c r="E31" s="38" t="s">
        <v>67</v>
      </c>
      <c r="F31" s="26">
        <f t="shared" si="0"/>
        <v>17.311255411255416</v>
      </c>
      <c r="G31" s="41" t="s">
        <v>67</v>
      </c>
      <c r="H31" s="24">
        <f t="shared" ref="H31:H36" si="6">M10</f>
        <v>-0.62034632034632076</v>
      </c>
      <c r="I31" s="24">
        <f t="shared" ref="I31:I36" si="7">F31+H31</f>
        <v>16.690909090909095</v>
      </c>
    </row>
    <row r="32" spans="2:20" x14ac:dyDescent="0.35">
      <c r="B32" s="12"/>
      <c r="C32" s="15" t="s">
        <v>37</v>
      </c>
      <c r="D32" s="15">
        <v>24</v>
      </c>
      <c r="E32" s="38" t="s">
        <v>67</v>
      </c>
      <c r="F32" s="26">
        <f t="shared" si="0"/>
        <v>17.30346320346321</v>
      </c>
      <c r="G32" s="41" t="s">
        <v>67</v>
      </c>
      <c r="H32" s="24">
        <f t="shared" si="6"/>
        <v>-1.0125541125541113</v>
      </c>
      <c r="I32" s="24">
        <f t="shared" si="7"/>
        <v>16.2909090909091</v>
      </c>
    </row>
    <row r="33" spans="2:9" x14ac:dyDescent="0.35">
      <c r="B33" s="12"/>
      <c r="C33" s="15" t="s">
        <v>38</v>
      </c>
      <c r="D33" s="15">
        <v>25</v>
      </c>
      <c r="E33" s="38" t="s">
        <v>67</v>
      </c>
      <c r="F33" s="26">
        <f t="shared" si="0"/>
        <v>17.295670995670999</v>
      </c>
      <c r="G33" s="41" t="s">
        <v>67</v>
      </c>
      <c r="H33" s="24">
        <f t="shared" si="6"/>
        <v>-1.0714285714285721</v>
      </c>
      <c r="I33" s="24">
        <f t="shared" si="7"/>
        <v>16.224242424242426</v>
      </c>
    </row>
    <row r="34" spans="2:9" x14ac:dyDescent="0.35">
      <c r="B34" s="12"/>
      <c r="C34" s="15" t="s">
        <v>39</v>
      </c>
      <c r="D34" s="15">
        <v>26</v>
      </c>
      <c r="E34" s="38" t="s">
        <v>67</v>
      </c>
      <c r="F34" s="26">
        <f t="shared" si="0"/>
        <v>17.287878787878793</v>
      </c>
      <c r="G34" s="41" t="s">
        <v>67</v>
      </c>
      <c r="H34" s="24">
        <f t="shared" si="6"/>
        <v>-1.1303030303030306</v>
      </c>
      <c r="I34" s="24">
        <f t="shared" si="7"/>
        <v>16.157575757575763</v>
      </c>
    </row>
    <row r="35" spans="2:9" x14ac:dyDescent="0.35">
      <c r="B35" s="12"/>
      <c r="C35" s="15" t="s">
        <v>40</v>
      </c>
      <c r="D35" s="15">
        <v>27</v>
      </c>
      <c r="E35" s="38" t="s">
        <v>67</v>
      </c>
      <c r="F35" s="26">
        <f t="shared" si="0"/>
        <v>17.280086580086586</v>
      </c>
      <c r="G35" s="41" t="s">
        <v>67</v>
      </c>
      <c r="H35" s="24">
        <f t="shared" si="6"/>
        <v>1.8774891774891775</v>
      </c>
      <c r="I35" s="24">
        <f t="shared" si="7"/>
        <v>19.157575757575763</v>
      </c>
    </row>
    <row r="36" spans="2:9" x14ac:dyDescent="0.35">
      <c r="B36" s="13"/>
      <c r="C36" s="16" t="s">
        <v>41</v>
      </c>
      <c r="D36" s="16">
        <v>28</v>
      </c>
      <c r="E36" s="39" t="s">
        <v>67</v>
      </c>
      <c r="F36" s="27">
        <f t="shared" si="0"/>
        <v>17.272294372294379</v>
      </c>
      <c r="G36" s="42" t="s">
        <v>67</v>
      </c>
      <c r="H36" s="24">
        <f t="shared" si="6"/>
        <v>2.0852813852813861</v>
      </c>
      <c r="I36" s="24">
        <f t="shared" si="7"/>
        <v>19.357575757575766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Q42"/>
  <sheetViews>
    <sheetView workbookViewId="0">
      <selection activeCell="K36" sqref="K36"/>
    </sheetView>
  </sheetViews>
  <sheetFormatPr defaultColWidth="9.1796875" defaultRowHeight="15.5" x14ac:dyDescent="0.35"/>
  <cols>
    <col min="1" max="1" width="9.1796875" style="2"/>
    <col min="2" max="2" width="11.26953125" style="2" customWidth="1"/>
    <col min="3" max="4" width="9.1796875" style="2"/>
    <col min="5" max="5" width="4.1796875" style="2" customWidth="1"/>
    <col min="6" max="7" width="9.1796875" style="2"/>
    <col min="8" max="8" width="16.7265625" style="2" customWidth="1"/>
    <col min="9" max="9" width="13.81640625" style="2" customWidth="1"/>
    <col min="10" max="10" width="14.54296875" style="2" customWidth="1"/>
    <col min="11" max="11" width="14.453125" style="2" customWidth="1"/>
    <col min="12" max="12" width="12.453125" style="2" customWidth="1"/>
    <col min="13" max="13" width="9.1796875" style="2"/>
    <col min="14" max="14" width="12.26953125" style="2" customWidth="1"/>
    <col min="15" max="16384" width="9.1796875" style="2"/>
  </cols>
  <sheetData>
    <row r="1" spans="2:17" x14ac:dyDescent="0.35">
      <c r="B1" s="22" t="s">
        <v>90</v>
      </c>
    </row>
    <row r="3" spans="2:17" ht="17" x14ac:dyDescent="0.35">
      <c r="B3" s="194" t="s">
        <v>121</v>
      </c>
      <c r="C3" s="194"/>
      <c r="H3" s="7" t="s">
        <v>122</v>
      </c>
      <c r="I3" s="2">
        <f>SLOPE(G8:G35,F8:F35)</f>
        <v>-0.92200328407224963</v>
      </c>
    </row>
    <row r="4" spans="2:17" x14ac:dyDescent="0.35">
      <c r="B4" s="194" t="s">
        <v>123</v>
      </c>
      <c r="C4" s="194"/>
      <c r="H4" s="7" t="s">
        <v>74</v>
      </c>
      <c r="I4" s="2">
        <f>INTERCEPT(G8:G35,F8:F35)</f>
        <v>26.976190476190478</v>
      </c>
    </row>
    <row r="5" spans="2:17" x14ac:dyDescent="0.35">
      <c r="B5" s="194" t="s">
        <v>124</v>
      </c>
      <c r="C5" s="194"/>
    </row>
    <row r="6" spans="2:17" ht="31" x14ac:dyDescent="0.35">
      <c r="B6" s="194"/>
      <c r="C6" s="194"/>
      <c r="F6" s="2" t="s">
        <v>47</v>
      </c>
      <c r="G6" s="195" t="s">
        <v>125</v>
      </c>
      <c r="H6" s="2" t="s">
        <v>56</v>
      </c>
      <c r="I6" s="195" t="s">
        <v>76</v>
      </c>
      <c r="J6" s="195" t="s">
        <v>126</v>
      </c>
      <c r="K6" s="195" t="s">
        <v>68</v>
      </c>
    </row>
    <row r="7" spans="2:17" x14ac:dyDescent="0.35">
      <c r="B7" s="179" t="s">
        <v>34</v>
      </c>
      <c r="C7" s="179" t="s">
        <v>43</v>
      </c>
      <c r="D7" s="179" t="s">
        <v>44</v>
      </c>
      <c r="F7" s="196" t="s">
        <v>46</v>
      </c>
      <c r="G7" s="196" t="s">
        <v>127</v>
      </c>
      <c r="H7" s="82" t="s">
        <v>80</v>
      </c>
      <c r="I7" s="197" t="s">
        <v>128</v>
      </c>
      <c r="J7" s="2" t="s">
        <v>129</v>
      </c>
      <c r="K7" s="197" t="s">
        <v>130</v>
      </c>
      <c r="N7" s="179" t="s">
        <v>43</v>
      </c>
      <c r="O7" s="2" t="s">
        <v>60</v>
      </c>
      <c r="P7" s="172" t="s">
        <v>83</v>
      </c>
    </row>
    <row r="8" spans="2:17" ht="18.5" x14ac:dyDescent="0.35">
      <c r="B8" s="37" t="s">
        <v>131</v>
      </c>
      <c r="C8" s="11" t="s">
        <v>132</v>
      </c>
      <c r="D8" s="40">
        <v>29</v>
      </c>
      <c r="F8" s="6">
        <v>1</v>
      </c>
      <c r="G8" s="6">
        <f>D8</f>
        <v>29</v>
      </c>
      <c r="H8" s="198">
        <f>I$3*F8+I$4</f>
        <v>26.054187192118228</v>
      </c>
      <c r="I8" s="199">
        <f>G8/H8</f>
        <v>1.1130648515787482</v>
      </c>
      <c r="N8" s="11" t="s">
        <v>132</v>
      </c>
      <c r="O8" s="198">
        <f>(I8+I15+I22+I29)/4</f>
        <v>1.418137770987137</v>
      </c>
      <c r="P8" s="200">
        <f>O8+O$18</f>
        <v>1.432680864527708</v>
      </c>
    </row>
    <row r="9" spans="2:17" x14ac:dyDescent="0.35">
      <c r="B9" s="38"/>
      <c r="C9" s="12" t="s">
        <v>133</v>
      </c>
      <c r="D9" s="41">
        <v>39</v>
      </c>
      <c r="F9" s="6">
        <v>2</v>
      </c>
      <c r="G9" s="6">
        <f t="shared" ref="G9:G35" si="0">D9</f>
        <v>39</v>
      </c>
      <c r="H9" s="198">
        <f t="shared" ref="H9:H42" si="1">I$3*F9+I$4</f>
        <v>25.132183908045977</v>
      </c>
      <c r="I9" s="199">
        <f t="shared" ref="I9:I35" si="2">G9/H9</f>
        <v>1.5517951063343243</v>
      </c>
      <c r="N9" s="12" t="s">
        <v>133</v>
      </c>
      <c r="O9" s="198">
        <f t="shared" ref="O9:O14" si="3">(I9+I16+I23+I30)/4</f>
        <v>1.2461730417233041</v>
      </c>
      <c r="P9" s="200">
        <f t="shared" ref="P9:P14" si="4">O9+O$18</f>
        <v>1.2607161352638752</v>
      </c>
    </row>
    <row r="10" spans="2:17" x14ac:dyDescent="0.35">
      <c r="B10" s="38"/>
      <c r="C10" s="12" t="s">
        <v>134</v>
      </c>
      <c r="D10" s="41">
        <v>6</v>
      </c>
      <c r="F10" s="6">
        <v>3</v>
      </c>
      <c r="G10" s="6">
        <f t="shared" si="0"/>
        <v>6</v>
      </c>
      <c r="H10" s="198">
        <f t="shared" si="1"/>
        <v>24.210180623973727</v>
      </c>
      <c r="I10" s="199">
        <f t="shared" si="2"/>
        <v>0.2478296256104178</v>
      </c>
      <c r="N10" s="12" t="s">
        <v>134</v>
      </c>
      <c r="O10" s="198">
        <f t="shared" si="3"/>
        <v>0.23620151199335465</v>
      </c>
      <c r="P10" s="200">
        <f t="shared" si="4"/>
        <v>0.25074460553392575</v>
      </c>
    </row>
    <row r="11" spans="2:17" x14ac:dyDescent="0.35">
      <c r="B11" s="38"/>
      <c r="C11" s="12" t="s">
        <v>135</v>
      </c>
      <c r="D11" s="41">
        <v>8</v>
      </c>
      <c r="F11" s="6">
        <v>4</v>
      </c>
      <c r="G11" s="6">
        <f t="shared" si="0"/>
        <v>8</v>
      </c>
      <c r="H11" s="198">
        <f t="shared" si="1"/>
        <v>23.28817733990148</v>
      </c>
      <c r="I11" s="199">
        <f t="shared" si="2"/>
        <v>0.34352194606028552</v>
      </c>
      <c r="N11" s="12" t="s">
        <v>135</v>
      </c>
      <c r="O11" s="198">
        <f t="shared" si="3"/>
        <v>0.23866133755077829</v>
      </c>
      <c r="P11" s="200">
        <f t="shared" si="4"/>
        <v>0.25320443109134938</v>
      </c>
    </row>
    <row r="12" spans="2:17" x14ac:dyDescent="0.35">
      <c r="B12" s="38"/>
      <c r="C12" s="12" t="s">
        <v>136</v>
      </c>
      <c r="D12" s="41">
        <v>10</v>
      </c>
      <c r="F12" s="6">
        <v>5</v>
      </c>
      <c r="G12" s="6">
        <f t="shared" si="0"/>
        <v>10</v>
      </c>
      <c r="H12" s="198">
        <f t="shared" si="1"/>
        <v>22.36617405582923</v>
      </c>
      <c r="I12" s="199">
        <f t="shared" si="2"/>
        <v>0.44710373687688126</v>
      </c>
      <c r="N12" s="12" t="s">
        <v>136</v>
      </c>
      <c r="O12" s="198">
        <f t="shared" si="3"/>
        <v>0.91280965104207312</v>
      </c>
      <c r="P12" s="200">
        <f t="shared" si="4"/>
        <v>0.92735274458264427</v>
      </c>
    </row>
    <row r="13" spans="2:17" x14ac:dyDescent="0.35">
      <c r="B13" s="38"/>
      <c r="C13" s="12" t="s">
        <v>137</v>
      </c>
      <c r="D13" s="41">
        <v>53</v>
      </c>
      <c r="F13" s="6">
        <v>6</v>
      </c>
      <c r="G13" s="6">
        <f t="shared" si="0"/>
        <v>53</v>
      </c>
      <c r="H13" s="198">
        <f t="shared" si="1"/>
        <v>21.44417077175698</v>
      </c>
      <c r="I13" s="199">
        <f t="shared" si="2"/>
        <v>2.4715341322408975</v>
      </c>
      <c r="N13" s="12" t="s">
        <v>137</v>
      </c>
      <c r="O13" s="198">
        <f t="shared" si="3"/>
        <v>1.6683105091175519</v>
      </c>
      <c r="P13" s="200">
        <f t="shared" si="4"/>
        <v>1.6828536026581229</v>
      </c>
    </row>
    <row r="14" spans="2:17" x14ac:dyDescent="0.35">
      <c r="B14" s="39"/>
      <c r="C14" s="13" t="s">
        <v>138</v>
      </c>
      <c r="D14" s="42">
        <v>25</v>
      </c>
      <c r="F14" s="6">
        <v>7</v>
      </c>
      <c r="G14" s="6">
        <f t="shared" si="0"/>
        <v>25</v>
      </c>
      <c r="H14" s="198">
        <f t="shared" si="1"/>
        <v>20.52216748768473</v>
      </c>
      <c r="I14" s="199">
        <f t="shared" si="2"/>
        <v>1.2181949111857897</v>
      </c>
      <c r="N14" s="13" t="s">
        <v>138</v>
      </c>
      <c r="O14" s="198">
        <f t="shared" si="3"/>
        <v>1.177904522801803</v>
      </c>
      <c r="P14" s="200">
        <f t="shared" si="4"/>
        <v>1.1924476163423741</v>
      </c>
    </row>
    <row r="15" spans="2:17" ht="18.5" x14ac:dyDescent="0.35">
      <c r="B15" s="38" t="s">
        <v>139</v>
      </c>
      <c r="C15" s="12" t="s">
        <v>132</v>
      </c>
      <c r="D15" s="41">
        <v>17</v>
      </c>
      <c r="F15" s="6">
        <v>8</v>
      </c>
      <c r="G15" s="6">
        <f t="shared" si="0"/>
        <v>17</v>
      </c>
      <c r="H15" s="198">
        <f t="shared" si="1"/>
        <v>19.600164203612479</v>
      </c>
      <c r="I15" s="199">
        <f t="shared" si="2"/>
        <v>0.8673396724332928</v>
      </c>
      <c r="N15" s="201" t="s">
        <v>140</v>
      </c>
      <c r="O15" s="202">
        <f>SUM(O8:O14)</f>
        <v>6.8981983452160023</v>
      </c>
      <c r="P15" s="203">
        <f>SUM(P8:P14)</f>
        <v>7</v>
      </c>
      <c r="Q15" s="2" t="s">
        <v>141</v>
      </c>
    </row>
    <row r="16" spans="2:17" x14ac:dyDescent="0.35">
      <c r="B16" s="38"/>
      <c r="C16" s="12" t="s">
        <v>133</v>
      </c>
      <c r="D16" s="41">
        <v>26</v>
      </c>
      <c r="F16" s="6">
        <v>9</v>
      </c>
      <c r="G16" s="6">
        <f t="shared" si="0"/>
        <v>26</v>
      </c>
      <c r="H16" s="198">
        <f t="shared" si="1"/>
        <v>18.678160919540232</v>
      </c>
      <c r="I16" s="199">
        <f t="shared" si="2"/>
        <v>1.3919999999999999</v>
      </c>
      <c r="N16" s="201" t="s">
        <v>142</v>
      </c>
      <c r="O16" s="202">
        <v>7</v>
      </c>
      <c r="P16" s="201"/>
    </row>
    <row r="17" spans="2:16" x14ac:dyDescent="0.35">
      <c r="B17" s="38"/>
      <c r="C17" s="12" t="s">
        <v>134</v>
      </c>
      <c r="D17" s="41">
        <v>4</v>
      </c>
      <c r="F17" s="6">
        <v>10</v>
      </c>
      <c r="G17" s="6">
        <f t="shared" si="0"/>
        <v>4</v>
      </c>
      <c r="H17" s="198">
        <f t="shared" si="1"/>
        <v>17.756157635467982</v>
      </c>
      <c r="I17" s="199">
        <f t="shared" si="2"/>
        <v>0.22527396310167844</v>
      </c>
      <c r="N17" s="201"/>
      <c r="O17" s="202">
        <f>O16-O15</f>
        <v>0.10180165478399772</v>
      </c>
      <c r="P17" s="201"/>
    </row>
    <row r="18" spans="2:16" x14ac:dyDescent="0.35">
      <c r="B18" s="38"/>
      <c r="C18" s="12" t="s">
        <v>135</v>
      </c>
      <c r="D18" s="41">
        <v>6</v>
      </c>
      <c r="F18" s="6">
        <v>11</v>
      </c>
      <c r="G18" s="6">
        <f t="shared" si="0"/>
        <v>6</v>
      </c>
      <c r="H18" s="198">
        <f t="shared" si="1"/>
        <v>16.834154351395732</v>
      </c>
      <c r="I18" s="199">
        <f t="shared" si="2"/>
        <v>0.3564182598517362</v>
      </c>
      <c r="N18" s="201"/>
      <c r="O18" s="204">
        <f>O17/7</f>
        <v>1.4543093540571103E-2</v>
      </c>
      <c r="P18" s="201"/>
    </row>
    <row r="19" spans="2:16" x14ac:dyDescent="0.35">
      <c r="B19" s="38"/>
      <c r="C19" s="12" t="s">
        <v>136</v>
      </c>
      <c r="D19" s="41">
        <v>25</v>
      </c>
      <c r="F19" s="6">
        <v>12</v>
      </c>
      <c r="G19" s="6">
        <f t="shared" si="0"/>
        <v>25</v>
      </c>
      <c r="H19" s="198">
        <f t="shared" si="1"/>
        <v>15.912151067323482</v>
      </c>
      <c r="I19" s="199">
        <f t="shared" si="2"/>
        <v>1.5711263608688921</v>
      </c>
    </row>
    <row r="20" spans="2:16" x14ac:dyDescent="0.35">
      <c r="B20" s="38"/>
      <c r="C20" s="12" t="s">
        <v>137</v>
      </c>
      <c r="D20" s="41">
        <v>24</v>
      </c>
      <c r="F20" s="6">
        <v>13</v>
      </c>
      <c r="G20" s="6">
        <f t="shared" si="0"/>
        <v>24</v>
      </c>
      <c r="H20" s="198">
        <f t="shared" si="1"/>
        <v>14.990147783251233</v>
      </c>
      <c r="I20" s="199">
        <f t="shared" si="2"/>
        <v>1.6010515938218861</v>
      </c>
    </row>
    <row r="21" spans="2:16" x14ac:dyDescent="0.35">
      <c r="B21" s="38"/>
      <c r="C21" s="12" t="s">
        <v>138</v>
      </c>
      <c r="D21" s="41">
        <v>13</v>
      </c>
      <c r="F21" s="6">
        <v>14</v>
      </c>
      <c r="G21" s="6">
        <f t="shared" si="0"/>
        <v>13</v>
      </c>
      <c r="H21" s="198">
        <f t="shared" si="1"/>
        <v>14.068144499178983</v>
      </c>
      <c r="I21" s="199">
        <f t="shared" si="2"/>
        <v>0.92407353370294709</v>
      </c>
    </row>
    <row r="22" spans="2:16" ht="18.5" x14ac:dyDescent="0.35">
      <c r="B22" s="37" t="s">
        <v>143</v>
      </c>
      <c r="C22" s="11" t="s">
        <v>132</v>
      </c>
      <c r="D22" s="40">
        <v>23</v>
      </c>
      <c r="F22" s="6">
        <v>15</v>
      </c>
      <c r="G22" s="6">
        <f t="shared" si="0"/>
        <v>23</v>
      </c>
      <c r="H22" s="198">
        <f t="shared" si="1"/>
        <v>13.146141215106734</v>
      </c>
      <c r="I22" s="199">
        <f t="shared" si="2"/>
        <v>1.7495628278790905</v>
      </c>
    </row>
    <row r="23" spans="2:16" x14ac:dyDescent="0.35">
      <c r="B23" s="38"/>
      <c r="C23" s="12" t="s">
        <v>133</v>
      </c>
      <c r="D23" s="41">
        <v>8</v>
      </c>
      <c r="F23" s="6">
        <v>16</v>
      </c>
      <c r="G23" s="6">
        <f t="shared" si="0"/>
        <v>8</v>
      </c>
      <c r="H23" s="198">
        <f t="shared" si="1"/>
        <v>12.224137931034484</v>
      </c>
      <c r="I23" s="199">
        <f t="shared" si="2"/>
        <v>0.65444287729196049</v>
      </c>
    </row>
    <row r="24" spans="2:16" x14ac:dyDescent="0.35">
      <c r="B24" s="38"/>
      <c r="C24" s="12" t="s">
        <v>134</v>
      </c>
      <c r="D24" s="41">
        <v>3</v>
      </c>
      <c r="F24" s="6">
        <v>17</v>
      </c>
      <c r="G24" s="6">
        <f t="shared" si="0"/>
        <v>3</v>
      </c>
      <c r="H24" s="198">
        <f t="shared" si="1"/>
        <v>11.302134646962234</v>
      </c>
      <c r="I24" s="199">
        <f t="shared" si="2"/>
        <v>0.26543658288536975</v>
      </c>
    </row>
    <row r="25" spans="2:16" x14ac:dyDescent="0.35">
      <c r="B25" s="38"/>
      <c r="C25" s="12" t="s">
        <v>135</v>
      </c>
      <c r="D25" s="41">
        <v>0</v>
      </c>
      <c r="F25" s="6">
        <v>18</v>
      </c>
      <c r="G25" s="6">
        <f t="shared" si="0"/>
        <v>0</v>
      </c>
      <c r="H25" s="198">
        <f t="shared" si="1"/>
        <v>10.380131362889983</v>
      </c>
      <c r="I25" s="199">
        <f t="shared" si="2"/>
        <v>0</v>
      </c>
    </row>
    <row r="26" spans="2:16" x14ac:dyDescent="0.35">
      <c r="B26" s="38"/>
      <c r="C26" s="12" t="s">
        <v>136</v>
      </c>
      <c r="D26" s="41">
        <v>6</v>
      </c>
      <c r="F26" s="6">
        <v>19</v>
      </c>
      <c r="G26" s="6">
        <f t="shared" si="0"/>
        <v>6</v>
      </c>
      <c r="H26" s="198">
        <f t="shared" si="1"/>
        <v>9.4581280788177367</v>
      </c>
      <c r="I26" s="199">
        <f t="shared" si="2"/>
        <v>0.6343749999999998</v>
      </c>
    </row>
    <row r="27" spans="2:16" x14ac:dyDescent="0.35">
      <c r="B27" s="38"/>
      <c r="C27" s="12" t="s">
        <v>137</v>
      </c>
      <c r="D27" s="41">
        <v>14</v>
      </c>
      <c r="F27" s="6">
        <v>20</v>
      </c>
      <c r="G27" s="6">
        <f t="shared" si="0"/>
        <v>14</v>
      </c>
      <c r="H27" s="198">
        <f t="shared" si="1"/>
        <v>8.5361247947454864</v>
      </c>
      <c r="I27" s="199">
        <f t="shared" si="2"/>
        <v>1.6400884870635757</v>
      </c>
    </row>
    <row r="28" spans="2:16" x14ac:dyDescent="0.35">
      <c r="B28" s="39"/>
      <c r="C28" s="13" t="s">
        <v>138</v>
      </c>
      <c r="D28" s="42">
        <v>13</v>
      </c>
      <c r="F28" s="6">
        <v>21</v>
      </c>
      <c r="G28" s="6">
        <f t="shared" si="0"/>
        <v>13</v>
      </c>
      <c r="H28" s="198">
        <f t="shared" si="1"/>
        <v>7.6141215106732361</v>
      </c>
      <c r="I28" s="199">
        <f t="shared" si="2"/>
        <v>1.7073538926029759</v>
      </c>
    </row>
    <row r="29" spans="2:16" ht="18.5" x14ac:dyDescent="0.35">
      <c r="B29" s="38" t="s">
        <v>144</v>
      </c>
      <c r="C29" s="12" t="s">
        <v>132</v>
      </c>
      <c r="D29" s="41">
        <v>13</v>
      </c>
      <c r="F29" s="6">
        <v>22</v>
      </c>
      <c r="G29" s="6">
        <f t="shared" si="0"/>
        <v>13</v>
      </c>
      <c r="H29" s="198">
        <f t="shared" si="1"/>
        <v>6.6921182266009858</v>
      </c>
      <c r="I29" s="199">
        <f t="shared" si="2"/>
        <v>1.9425837320574162</v>
      </c>
    </row>
    <row r="30" spans="2:16" x14ac:dyDescent="0.35">
      <c r="B30" s="38"/>
      <c r="C30" s="12" t="s">
        <v>133</v>
      </c>
      <c r="D30" s="41">
        <v>8</v>
      </c>
      <c r="F30" s="6">
        <v>23</v>
      </c>
      <c r="G30" s="6">
        <f t="shared" si="0"/>
        <v>8</v>
      </c>
      <c r="H30" s="198">
        <f t="shared" si="1"/>
        <v>5.7701149425287355</v>
      </c>
      <c r="I30" s="199">
        <f t="shared" si="2"/>
        <v>1.3864541832669324</v>
      </c>
    </row>
    <row r="31" spans="2:16" x14ac:dyDescent="0.35">
      <c r="B31" s="38"/>
      <c r="C31" s="12" t="s">
        <v>134</v>
      </c>
      <c r="D31" s="41">
        <v>1</v>
      </c>
      <c r="F31" s="6">
        <v>24</v>
      </c>
      <c r="G31" s="6">
        <f t="shared" si="0"/>
        <v>1</v>
      </c>
      <c r="H31" s="198">
        <f t="shared" si="1"/>
        <v>4.8481116584564852</v>
      </c>
      <c r="I31" s="199">
        <f t="shared" si="2"/>
        <v>0.20626587637595262</v>
      </c>
    </row>
    <row r="32" spans="2:16" x14ac:dyDescent="0.35">
      <c r="B32" s="38"/>
      <c r="C32" s="12" t="s">
        <v>135</v>
      </c>
      <c r="D32" s="41">
        <v>1</v>
      </c>
      <c r="F32" s="6">
        <v>25</v>
      </c>
      <c r="G32" s="6">
        <f t="shared" si="0"/>
        <v>1</v>
      </c>
      <c r="H32" s="198">
        <f t="shared" si="1"/>
        <v>3.9261083743842384</v>
      </c>
      <c r="I32" s="199">
        <f t="shared" si="2"/>
        <v>0.25470514429109148</v>
      </c>
    </row>
    <row r="33" spans="2:12" x14ac:dyDescent="0.35">
      <c r="B33" s="38"/>
      <c r="C33" s="12" t="s">
        <v>136</v>
      </c>
      <c r="D33" s="41">
        <v>3</v>
      </c>
      <c r="F33" s="6">
        <v>26</v>
      </c>
      <c r="G33" s="6">
        <f t="shared" si="0"/>
        <v>3</v>
      </c>
      <c r="H33" s="198">
        <f t="shared" si="1"/>
        <v>3.0041050903119881</v>
      </c>
      <c r="I33" s="199">
        <f t="shared" si="2"/>
        <v>0.99863350642251936</v>
      </c>
    </row>
    <row r="34" spans="2:12" x14ac:dyDescent="0.35">
      <c r="B34" s="38"/>
      <c r="C34" s="12" t="s">
        <v>137</v>
      </c>
      <c r="D34" s="41">
        <v>2</v>
      </c>
      <c r="F34" s="6">
        <v>27</v>
      </c>
      <c r="G34" s="6">
        <f t="shared" si="0"/>
        <v>2</v>
      </c>
      <c r="H34" s="198">
        <f t="shared" si="1"/>
        <v>2.0821018062397378</v>
      </c>
      <c r="I34" s="199">
        <f t="shared" si="2"/>
        <v>0.96056782334384827</v>
      </c>
    </row>
    <row r="35" spans="2:12" x14ac:dyDescent="0.35">
      <c r="B35" s="38"/>
      <c r="C35" s="12" t="s">
        <v>138</v>
      </c>
      <c r="D35" s="41">
        <v>1</v>
      </c>
      <c r="F35" s="6">
        <v>28</v>
      </c>
      <c r="G35" s="6">
        <f t="shared" si="0"/>
        <v>1</v>
      </c>
      <c r="H35" s="198">
        <f t="shared" si="1"/>
        <v>1.1600985221674875</v>
      </c>
      <c r="I35" s="199">
        <f t="shared" si="2"/>
        <v>0.86199575371549908</v>
      </c>
    </row>
    <row r="36" spans="2:12" x14ac:dyDescent="0.35">
      <c r="B36" s="38" t="s">
        <v>38</v>
      </c>
      <c r="C36" s="12" t="s">
        <v>132</v>
      </c>
      <c r="D36" s="205" t="s">
        <v>145</v>
      </c>
      <c r="F36" s="6">
        <v>29</v>
      </c>
      <c r="G36" s="205" t="s">
        <v>145</v>
      </c>
      <c r="H36" s="198">
        <f t="shared" si="1"/>
        <v>0.23809523809523725</v>
      </c>
      <c r="I36" s="205"/>
      <c r="J36" s="198">
        <v>1.432680864527708</v>
      </c>
      <c r="K36" s="206">
        <f>H36*J36</f>
        <v>0.34111449155421497</v>
      </c>
      <c r="L36" s="2" t="s">
        <v>146</v>
      </c>
    </row>
    <row r="37" spans="2:12" x14ac:dyDescent="0.35">
      <c r="B37" s="38" t="s">
        <v>89</v>
      </c>
      <c r="C37" s="12" t="s">
        <v>133</v>
      </c>
      <c r="D37" s="205" t="s">
        <v>145</v>
      </c>
      <c r="F37" s="6">
        <v>30</v>
      </c>
      <c r="G37" s="205" t="s">
        <v>145</v>
      </c>
      <c r="H37" s="198">
        <f t="shared" si="1"/>
        <v>-0.68390804597700949</v>
      </c>
      <c r="I37" s="205"/>
      <c r="J37" s="198">
        <v>1.2607161352638752</v>
      </c>
      <c r="K37" s="206">
        <f t="shared" ref="K37:K42" si="5">H37*J37</f>
        <v>-0.86221390860000402</v>
      </c>
      <c r="L37" s="2">
        <v>0</v>
      </c>
    </row>
    <row r="38" spans="2:12" x14ac:dyDescent="0.35">
      <c r="B38" s="38"/>
      <c r="C38" s="12" t="s">
        <v>134</v>
      </c>
      <c r="D38" s="205" t="s">
        <v>145</v>
      </c>
      <c r="F38" s="6">
        <v>31</v>
      </c>
      <c r="G38" s="205" t="s">
        <v>145</v>
      </c>
      <c r="H38" s="198">
        <f t="shared" si="1"/>
        <v>-1.6059113300492598</v>
      </c>
      <c r="I38" s="205"/>
      <c r="J38" s="198">
        <v>0.25074460553392575</v>
      </c>
      <c r="K38" s="206">
        <f t="shared" si="5"/>
        <v>-0.40267360297566368</v>
      </c>
      <c r="L38" s="2">
        <v>0</v>
      </c>
    </row>
    <row r="39" spans="2:12" x14ac:dyDescent="0.35">
      <c r="B39" s="38"/>
      <c r="C39" s="12" t="s">
        <v>135</v>
      </c>
      <c r="D39" s="205" t="s">
        <v>145</v>
      </c>
      <c r="F39" s="6">
        <v>32</v>
      </c>
      <c r="G39" s="205" t="s">
        <v>145</v>
      </c>
      <c r="H39" s="198">
        <f t="shared" si="1"/>
        <v>-2.5279146141215101</v>
      </c>
      <c r="I39" s="205"/>
      <c r="J39" s="198">
        <v>0.25320443109134938</v>
      </c>
      <c r="K39" s="206">
        <f t="shared" si="5"/>
        <v>-0.64007918171614497</v>
      </c>
      <c r="L39" s="2">
        <v>0</v>
      </c>
    </row>
    <row r="40" spans="2:12" x14ac:dyDescent="0.35">
      <c r="B40" s="38"/>
      <c r="C40" s="12" t="s">
        <v>136</v>
      </c>
      <c r="D40" s="205" t="s">
        <v>145</v>
      </c>
      <c r="F40" s="6">
        <v>33</v>
      </c>
      <c r="G40" s="205" t="s">
        <v>145</v>
      </c>
      <c r="H40" s="198">
        <f t="shared" si="1"/>
        <v>-3.4499178981937604</v>
      </c>
      <c r="I40" s="205"/>
      <c r="J40" s="198">
        <v>0.92735274458264427</v>
      </c>
      <c r="K40" s="206">
        <f t="shared" si="5"/>
        <v>-3.1992908314747712</v>
      </c>
      <c r="L40" s="2">
        <v>0</v>
      </c>
    </row>
    <row r="41" spans="2:12" x14ac:dyDescent="0.35">
      <c r="B41" s="38"/>
      <c r="C41" s="12" t="s">
        <v>137</v>
      </c>
      <c r="D41" s="205" t="s">
        <v>145</v>
      </c>
      <c r="F41" s="6">
        <v>34</v>
      </c>
      <c r="G41" s="205" t="s">
        <v>145</v>
      </c>
      <c r="H41" s="198">
        <f t="shared" si="1"/>
        <v>-4.3719211822660107</v>
      </c>
      <c r="I41" s="205"/>
      <c r="J41" s="198">
        <v>1.6828536026581229</v>
      </c>
      <c r="K41" s="206">
        <f t="shared" si="5"/>
        <v>-7.3573033121137161</v>
      </c>
      <c r="L41" s="2">
        <v>0</v>
      </c>
    </row>
    <row r="42" spans="2:12" x14ac:dyDescent="0.35">
      <c r="B42" s="38"/>
      <c r="C42" s="12" t="s">
        <v>138</v>
      </c>
      <c r="D42" s="205" t="s">
        <v>145</v>
      </c>
      <c r="F42" s="6">
        <v>35</v>
      </c>
      <c r="G42" s="205" t="s">
        <v>145</v>
      </c>
      <c r="H42" s="198">
        <f t="shared" si="1"/>
        <v>-5.2939244663382574</v>
      </c>
      <c r="I42" s="205"/>
      <c r="J42" s="198">
        <v>1.1924476163423741</v>
      </c>
      <c r="K42" s="206">
        <f t="shared" si="5"/>
        <v>-6.3127276109816295</v>
      </c>
      <c r="L42" s="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N25"/>
  <sheetViews>
    <sheetView tabSelected="1" zoomScale="70" zoomScaleNormal="70" workbookViewId="0">
      <selection activeCell="N6" sqref="N6"/>
    </sheetView>
  </sheetViews>
  <sheetFormatPr defaultColWidth="9.1796875" defaultRowHeight="15.5" x14ac:dyDescent="0.35"/>
  <cols>
    <col min="1" max="2" width="9.1796875" style="2"/>
    <col min="3" max="3" width="13.26953125" style="2" customWidth="1"/>
    <col min="4" max="5" width="9.1796875" style="2"/>
    <col min="6" max="7" width="9.1796875" style="6"/>
    <col min="8" max="8" width="12.1796875" style="6" customWidth="1"/>
    <col min="9" max="9" width="14.453125" style="6" customWidth="1"/>
    <col min="10" max="10" width="9.1796875" style="6"/>
    <col min="11" max="11" width="11.54296875" style="6" customWidth="1"/>
    <col min="12" max="12" width="11.453125" style="6" customWidth="1"/>
    <col min="13" max="13" width="12.1796875" style="6" customWidth="1"/>
    <col min="14" max="14" width="9.54296875" style="6" bestFit="1" customWidth="1"/>
    <col min="15" max="16384" width="9.1796875" style="2"/>
  </cols>
  <sheetData>
    <row r="1" spans="2:14" x14ac:dyDescent="0.35">
      <c r="C1" s="2" t="s">
        <v>114</v>
      </c>
      <c r="H1" s="7" t="s">
        <v>49</v>
      </c>
      <c r="I1" s="192">
        <f>SLOPE(G5:G20,F5:F20)</f>
        <v>959.03823529411761</v>
      </c>
      <c r="J1" s="174" t="s">
        <v>51</v>
      </c>
      <c r="K1" s="174"/>
    </row>
    <row r="2" spans="2:14" x14ac:dyDescent="0.35">
      <c r="C2" s="173" t="s">
        <v>13</v>
      </c>
      <c r="H2" s="7" t="s">
        <v>50</v>
      </c>
      <c r="I2" s="193">
        <f>INTERCEPT(G5:G20,F5:F20)</f>
        <v>1688.1750000000002</v>
      </c>
      <c r="J2" s="174" t="s">
        <v>52</v>
      </c>
      <c r="K2" s="174"/>
    </row>
    <row r="3" spans="2:14" x14ac:dyDescent="0.35">
      <c r="C3" s="173"/>
    </row>
    <row r="4" spans="2:14" ht="16" thickBot="1" x14ac:dyDescent="0.4">
      <c r="F4" s="23" t="s">
        <v>46</v>
      </c>
      <c r="G4" s="23" t="s">
        <v>44</v>
      </c>
      <c r="H4" s="23" t="s">
        <v>57</v>
      </c>
      <c r="I4" s="177" t="s">
        <v>115</v>
      </c>
      <c r="J4" s="23" t="s">
        <v>62</v>
      </c>
      <c r="K4" s="177" t="s">
        <v>120</v>
      </c>
      <c r="L4" s="23"/>
    </row>
    <row r="5" spans="2:14" x14ac:dyDescent="0.35">
      <c r="B5" s="166">
        <v>2015</v>
      </c>
      <c r="C5" s="167" t="s">
        <v>110</v>
      </c>
      <c r="D5" s="167">
        <v>1722</v>
      </c>
      <c r="F5" s="6">
        <v>1</v>
      </c>
      <c r="G5" s="6">
        <f>D5</f>
        <v>1722</v>
      </c>
      <c r="H5" s="176">
        <f>I$1*F5+I$2</f>
        <v>2647.213235294118</v>
      </c>
      <c r="I5" s="178">
        <f>G5/H5</f>
        <v>0.6504953877690467</v>
      </c>
      <c r="L5" s="179" t="s">
        <v>116</v>
      </c>
      <c r="M5" s="179" t="s">
        <v>117</v>
      </c>
      <c r="N5" s="188" t="s">
        <v>62</v>
      </c>
    </row>
    <row r="6" spans="2:14" x14ac:dyDescent="0.35">
      <c r="B6" s="168"/>
      <c r="C6" s="169" t="s">
        <v>111</v>
      </c>
      <c r="D6" s="169">
        <v>4059</v>
      </c>
      <c r="F6" s="6">
        <v>2</v>
      </c>
      <c r="G6" s="6">
        <f t="shared" ref="G6:G20" si="0">D6</f>
        <v>4059</v>
      </c>
      <c r="H6" s="176">
        <f t="shared" ref="H6:H25" si="1">I$1*F6+I$2</f>
        <v>3606.2514705882354</v>
      </c>
      <c r="I6" s="178">
        <f t="shared" ref="I6:I20" si="2">G6/H6</f>
        <v>1.1255454682249084</v>
      </c>
      <c r="L6" s="14" t="s">
        <v>110</v>
      </c>
      <c r="M6" s="180">
        <f>AVERAGE(I5,I9,I13,I17)</f>
        <v>0.46265483863804951</v>
      </c>
      <c r="N6" s="185">
        <f>M6-(M$10-4)/4</f>
        <v>0.44821448791283597</v>
      </c>
    </row>
    <row r="7" spans="2:14" x14ac:dyDescent="0.35">
      <c r="B7" s="168"/>
      <c r="C7" s="169" t="s">
        <v>112</v>
      </c>
      <c r="D7" s="169">
        <v>8610</v>
      </c>
      <c r="F7" s="6">
        <v>3</v>
      </c>
      <c r="G7" s="6">
        <f t="shared" si="0"/>
        <v>8610</v>
      </c>
      <c r="H7" s="176">
        <f t="shared" si="1"/>
        <v>4565.2897058823528</v>
      </c>
      <c r="I7" s="178">
        <f t="shared" si="2"/>
        <v>1.8859701255992711</v>
      </c>
      <c r="L7" s="15" t="s">
        <v>111</v>
      </c>
      <c r="M7" s="181">
        <f t="shared" ref="M7:M9" si="3">AVERAGE(I6,I10,I14,I18)</f>
        <v>0.95552522885199054</v>
      </c>
      <c r="N7" s="186">
        <f t="shared" ref="N7:N9" si="4">M7-(M$10-4)/4</f>
        <v>0.94108487812677699</v>
      </c>
    </row>
    <row r="8" spans="2:14" ht="16" thickBot="1" x14ac:dyDescent="0.4">
      <c r="B8" s="170"/>
      <c r="C8" s="171" t="s">
        <v>113</v>
      </c>
      <c r="D8" s="171">
        <v>7257</v>
      </c>
      <c r="F8" s="6">
        <v>4</v>
      </c>
      <c r="G8" s="6">
        <f t="shared" si="0"/>
        <v>7257</v>
      </c>
      <c r="H8" s="176">
        <f t="shared" si="1"/>
        <v>5524.3279411764706</v>
      </c>
      <c r="I8" s="178">
        <f t="shared" si="2"/>
        <v>1.3136439540290101</v>
      </c>
      <c r="L8" s="15" t="s">
        <v>112</v>
      </c>
      <c r="M8" s="181">
        <f t="shared" si="3"/>
        <v>1.5611945955633253</v>
      </c>
      <c r="N8" s="186">
        <f t="shared" si="4"/>
        <v>1.5467542448381117</v>
      </c>
    </row>
    <row r="9" spans="2:14" x14ac:dyDescent="0.35">
      <c r="B9" s="168">
        <v>2016</v>
      </c>
      <c r="C9" s="169" t="s">
        <v>110</v>
      </c>
      <c r="D9" s="169">
        <v>2583</v>
      </c>
      <c r="F9" s="6">
        <v>5</v>
      </c>
      <c r="G9" s="6">
        <f t="shared" si="0"/>
        <v>2583</v>
      </c>
      <c r="H9" s="176">
        <f t="shared" si="1"/>
        <v>6483.3661764705885</v>
      </c>
      <c r="I9" s="178">
        <f t="shared" si="2"/>
        <v>0.39840415143821667</v>
      </c>
      <c r="L9" s="16" t="s">
        <v>113</v>
      </c>
      <c r="M9" s="182">
        <f t="shared" si="3"/>
        <v>1.0783867398474893</v>
      </c>
      <c r="N9" s="187">
        <f t="shared" si="4"/>
        <v>1.0639463891222758</v>
      </c>
    </row>
    <row r="10" spans="2:14" x14ac:dyDescent="0.35">
      <c r="B10" s="168"/>
      <c r="C10" s="169" t="s">
        <v>111</v>
      </c>
      <c r="D10" s="169">
        <v>7380</v>
      </c>
      <c r="F10" s="6">
        <v>6</v>
      </c>
      <c r="G10" s="6">
        <f t="shared" si="0"/>
        <v>7380</v>
      </c>
      <c r="H10" s="176">
        <f t="shared" si="1"/>
        <v>7442.4044117647054</v>
      </c>
      <c r="I10" s="178">
        <f t="shared" si="2"/>
        <v>0.99161502005103908</v>
      </c>
      <c r="L10" s="30" t="s">
        <v>118</v>
      </c>
      <c r="M10" s="184">
        <f>SUM(M6:M9)</f>
        <v>4.0577614029008542</v>
      </c>
      <c r="N10" s="183">
        <f>SUM(N6:N9)</f>
        <v>4</v>
      </c>
    </row>
    <row r="11" spans="2:14" x14ac:dyDescent="0.35">
      <c r="B11" s="168"/>
      <c r="C11" s="169" t="s">
        <v>112</v>
      </c>
      <c r="D11" s="169">
        <v>12423</v>
      </c>
      <c r="F11" s="6">
        <v>7</v>
      </c>
      <c r="G11" s="6">
        <f t="shared" si="0"/>
        <v>12423</v>
      </c>
      <c r="H11" s="176">
        <f t="shared" si="1"/>
        <v>8401.4426470588223</v>
      </c>
      <c r="I11" s="178">
        <f t="shared" si="2"/>
        <v>1.4786746183822423</v>
      </c>
    </row>
    <row r="12" spans="2:14" ht="16" thickBot="1" x14ac:dyDescent="0.4">
      <c r="B12" s="170"/>
      <c r="C12" s="171" t="s">
        <v>113</v>
      </c>
      <c r="D12" s="171">
        <v>9594</v>
      </c>
      <c r="F12" s="6">
        <v>8</v>
      </c>
      <c r="G12" s="6">
        <f t="shared" si="0"/>
        <v>9594</v>
      </c>
      <c r="H12" s="176">
        <f t="shared" si="1"/>
        <v>9360.480882352942</v>
      </c>
      <c r="I12" s="178">
        <f t="shared" si="2"/>
        <v>1.0249473419776227</v>
      </c>
    </row>
    <row r="13" spans="2:14" x14ac:dyDescent="0.35">
      <c r="B13" s="168">
        <v>2017</v>
      </c>
      <c r="C13" s="169" t="s">
        <v>110</v>
      </c>
      <c r="D13" s="169">
        <v>4059</v>
      </c>
      <c r="F13" s="6">
        <v>9</v>
      </c>
      <c r="G13" s="6">
        <f t="shared" si="0"/>
        <v>4059</v>
      </c>
      <c r="H13" s="176">
        <f t="shared" si="1"/>
        <v>10319.519117647058</v>
      </c>
      <c r="I13" s="178">
        <f t="shared" si="2"/>
        <v>0.39333228164274076</v>
      </c>
    </row>
    <row r="14" spans="2:14" x14ac:dyDescent="0.35">
      <c r="B14" s="168"/>
      <c r="C14" s="169" t="s">
        <v>111</v>
      </c>
      <c r="D14" s="169">
        <v>9225</v>
      </c>
      <c r="F14" s="6">
        <v>10</v>
      </c>
      <c r="G14" s="6">
        <f t="shared" si="0"/>
        <v>9225</v>
      </c>
      <c r="H14" s="176">
        <f t="shared" si="1"/>
        <v>11278.557352941178</v>
      </c>
      <c r="I14" s="178">
        <f t="shared" si="2"/>
        <v>0.81792375667570116</v>
      </c>
    </row>
    <row r="15" spans="2:14" x14ac:dyDescent="0.35">
      <c r="B15" s="168"/>
      <c r="C15" s="169" t="s">
        <v>112</v>
      </c>
      <c r="D15" s="169">
        <v>16236</v>
      </c>
      <c r="F15" s="6">
        <v>11</v>
      </c>
      <c r="G15" s="6">
        <f t="shared" si="0"/>
        <v>16236</v>
      </c>
      <c r="H15" s="176">
        <f t="shared" si="1"/>
        <v>12237.595588235294</v>
      </c>
      <c r="I15" s="178">
        <f t="shared" si="2"/>
        <v>1.3267312098145001</v>
      </c>
    </row>
    <row r="16" spans="2:14" ht="16" thickBot="1" x14ac:dyDescent="0.4">
      <c r="B16" s="170"/>
      <c r="C16" s="171" t="s">
        <v>113</v>
      </c>
      <c r="D16" s="171">
        <v>12054</v>
      </c>
      <c r="F16" s="6">
        <v>12</v>
      </c>
      <c r="G16" s="6">
        <f t="shared" si="0"/>
        <v>12054</v>
      </c>
      <c r="H16" s="176">
        <f t="shared" si="1"/>
        <v>13196.63382352941</v>
      </c>
      <c r="I16" s="178">
        <f t="shared" si="2"/>
        <v>0.91341475115478998</v>
      </c>
    </row>
    <row r="17" spans="2:11" x14ac:dyDescent="0.35">
      <c r="B17" s="168">
        <v>2018</v>
      </c>
      <c r="C17" s="169" t="s">
        <v>110</v>
      </c>
      <c r="D17" s="169">
        <v>5781</v>
      </c>
      <c r="F17" s="6">
        <v>13</v>
      </c>
      <c r="G17" s="6">
        <f t="shared" si="0"/>
        <v>5781</v>
      </c>
      <c r="H17" s="176">
        <f t="shared" si="1"/>
        <v>14155.672058823529</v>
      </c>
      <c r="I17" s="178">
        <f t="shared" si="2"/>
        <v>0.40838753370219399</v>
      </c>
    </row>
    <row r="18" spans="2:11" x14ac:dyDescent="0.35">
      <c r="B18" s="168"/>
      <c r="C18" s="169" t="s">
        <v>111</v>
      </c>
      <c r="D18" s="169">
        <v>13407</v>
      </c>
      <c r="F18" s="6">
        <v>14</v>
      </c>
      <c r="G18" s="6">
        <f t="shared" si="0"/>
        <v>13407</v>
      </c>
      <c r="H18" s="176">
        <f t="shared" si="1"/>
        <v>15114.710294117645</v>
      </c>
      <c r="I18" s="178">
        <f t="shared" si="2"/>
        <v>0.88701667045631349</v>
      </c>
    </row>
    <row r="19" spans="2:11" x14ac:dyDescent="0.35">
      <c r="B19" s="168"/>
      <c r="C19" s="169" t="s">
        <v>112</v>
      </c>
      <c r="D19" s="169">
        <v>24969</v>
      </c>
      <c r="F19" s="6">
        <v>15</v>
      </c>
      <c r="G19" s="6">
        <f t="shared" si="0"/>
        <v>24969</v>
      </c>
      <c r="H19" s="176">
        <f t="shared" si="1"/>
        <v>16073.748529411765</v>
      </c>
      <c r="I19" s="178">
        <f t="shared" si="2"/>
        <v>1.553402428457288</v>
      </c>
    </row>
    <row r="20" spans="2:11" ht="16" thickBot="1" x14ac:dyDescent="0.4">
      <c r="B20" s="170"/>
      <c r="C20" s="171" t="s">
        <v>113</v>
      </c>
      <c r="D20" s="171">
        <v>18081</v>
      </c>
      <c r="F20" s="6">
        <v>16</v>
      </c>
      <c r="G20" s="6">
        <f t="shared" si="0"/>
        <v>18081</v>
      </c>
      <c r="H20" s="176">
        <f t="shared" si="1"/>
        <v>17032.786764705881</v>
      </c>
      <c r="I20" s="178">
        <f t="shared" si="2"/>
        <v>1.0615409122285351</v>
      </c>
    </row>
    <row r="21" spans="2:11" x14ac:dyDescent="0.35">
      <c r="B21" s="3" t="s">
        <v>119</v>
      </c>
    </row>
    <row r="22" spans="2:11" x14ac:dyDescent="0.35">
      <c r="B22" s="87">
        <v>2019</v>
      </c>
      <c r="C22" s="189" t="s">
        <v>110</v>
      </c>
      <c r="D22" s="88" t="s">
        <v>67</v>
      </c>
      <c r="F22" s="6">
        <v>17</v>
      </c>
      <c r="G22" s="6" t="s">
        <v>67</v>
      </c>
      <c r="H22" s="176">
        <f t="shared" si="1"/>
        <v>17991.825000000001</v>
      </c>
      <c r="I22" s="6" t="s">
        <v>67</v>
      </c>
      <c r="J22" s="175">
        <f>N6</f>
        <v>0.44821448791283597</v>
      </c>
      <c r="K22" s="191">
        <f>H22*J22</f>
        <v>8064.1966289923603</v>
      </c>
    </row>
    <row r="23" spans="2:11" x14ac:dyDescent="0.35">
      <c r="B23" s="94"/>
      <c r="C23" s="169" t="s">
        <v>111</v>
      </c>
      <c r="D23" s="95" t="s">
        <v>67</v>
      </c>
      <c r="F23" s="6">
        <v>18</v>
      </c>
      <c r="G23" s="6" t="s">
        <v>67</v>
      </c>
      <c r="H23" s="176">
        <f t="shared" si="1"/>
        <v>18950.863235294117</v>
      </c>
      <c r="I23" s="6" t="s">
        <v>67</v>
      </c>
      <c r="J23" s="175">
        <f t="shared" ref="J23:J25" si="5">N7</f>
        <v>0.94108487812677699</v>
      </c>
      <c r="K23" s="191">
        <f t="shared" ref="K23:K25" si="6">H23*J23</f>
        <v>17834.370818183983</v>
      </c>
    </row>
    <row r="24" spans="2:11" x14ac:dyDescent="0.35">
      <c r="B24" s="94"/>
      <c r="C24" s="169" t="s">
        <v>112</v>
      </c>
      <c r="D24" s="95" t="s">
        <v>67</v>
      </c>
      <c r="F24" s="6">
        <v>19</v>
      </c>
      <c r="G24" s="6" t="s">
        <v>67</v>
      </c>
      <c r="H24" s="176">
        <f t="shared" si="1"/>
        <v>19909.901470588233</v>
      </c>
      <c r="I24" s="6" t="s">
        <v>67</v>
      </c>
      <c r="J24" s="175">
        <f t="shared" si="5"/>
        <v>1.5467542448381117</v>
      </c>
      <c r="K24" s="191">
        <f t="shared" si="6"/>
        <v>30795.724613940911</v>
      </c>
    </row>
    <row r="25" spans="2:11" x14ac:dyDescent="0.35">
      <c r="B25" s="98"/>
      <c r="C25" s="190" t="s">
        <v>113</v>
      </c>
      <c r="D25" s="99" t="s">
        <v>67</v>
      </c>
      <c r="F25" s="6">
        <v>20</v>
      </c>
      <c r="G25" s="6" t="s">
        <v>67</v>
      </c>
      <c r="H25" s="176">
        <f t="shared" si="1"/>
        <v>20868.939705882352</v>
      </c>
      <c r="I25" s="6" t="s">
        <v>67</v>
      </c>
      <c r="J25" s="175">
        <f t="shared" si="5"/>
        <v>1.0639463891222758</v>
      </c>
      <c r="K25" s="191">
        <f t="shared" si="6"/>
        <v>22203.433044884016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Generalidades</vt:lpstr>
      <vt:lpstr>2</vt:lpstr>
      <vt:lpstr>3</vt:lpstr>
      <vt:lpstr>4</vt:lpstr>
      <vt:lpstr>5</vt:lpstr>
      <vt:lpstr>6</vt:lpstr>
    </vt:vector>
  </TitlesOfParts>
  <Company>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Angelina local</dc:creator>
  <cp:lastModifiedBy>Ricardo Keng</cp:lastModifiedBy>
  <dcterms:created xsi:type="dcterms:W3CDTF">2023-05-03T08:40:09Z</dcterms:created>
  <dcterms:modified xsi:type="dcterms:W3CDTF">2023-06-28T21:45:22Z</dcterms:modified>
</cp:coreProperties>
</file>