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Estatistica (teste 2)/"/>
    </mc:Choice>
  </mc:AlternateContent>
  <xr:revisionPtr revIDLastSave="0" documentId="8_{2BAD3D6A-9175-4E2C-9776-C893D16A471E}" xr6:coauthVersionLast="47" xr6:coauthVersionMax="47" xr10:uidLastSave="{00000000-0000-0000-0000-000000000000}"/>
  <bookViews>
    <workbookView xWindow="-110" yWindow="-110" windowWidth="19420" windowHeight="11020" firstSheet="1" xr2:uid="{00000000-000D-0000-FFFF-FFFF00000000}"/>
  </bookViews>
  <sheets>
    <sheet name="Geral-Acont" sheetId="1" r:id="rId1"/>
    <sheet name="Geral-Prob" sheetId="3" r:id="rId2"/>
    <sheet name="1" sheetId="2" r:id="rId3"/>
    <sheet name="3" sheetId="4" r:id="rId4"/>
    <sheet name="4" sheetId="5" r:id="rId5"/>
    <sheet name="7" sheetId="6" r:id="rId6"/>
    <sheet name="8" sheetId="7" r:id="rId7"/>
    <sheet name="9" sheetId="9" r:id="rId8"/>
    <sheet name="11" sheetId="8" r:id="rId9"/>
    <sheet name="18" sheetId="10" r:id="rId10"/>
    <sheet name="19" sheetId="11" r:id="rId11"/>
    <sheet name="21" sheetId="12" r:id="rId12"/>
    <sheet name="2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3" l="1"/>
  <c r="K31" i="12" l="1"/>
  <c r="K28" i="12"/>
  <c r="J23" i="12"/>
  <c r="F6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5" i="8"/>
  <c r="D4" i="8"/>
  <c r="D29" i="12"/>
  <c r="J25" i="12" s="1"/>
  <c r="F26" i="12"/>
  <c r="F24" i="12"/>
  <c r="F22" i="12"/>
  <c r="D14" i="11"/>
  <c r="I10" i="11"/>
  <c r="F11" i="11"/>
  <c r="E9" i="11"/>
  <c r="J12" i="10"/>
  <c r="J13" i="10"/>
  <c r="I15" i="10"/>
  <c r="J14" i="10" s="1"/>
  <c r="C13" i="10" s="1"/>
  <c r="K18" i="9"/>
  <c r="K15" i="9"/>
  <c r="I12" i="9"/>
  <c r="I10" i="9"/>
  <c r="E16" i="9"/>
  <c r="E14" i="9"/>
  <c r="E10" i="9"/>
  <c r="E12" i="9"/>
  <c r="F8" i="8" l="1"/>
  <c r="J11" i="10"/>
  <c r="D18" i="7"/>
  <c r="D16" i="7"/>
  <c r="J15" i="7" s="1"/>
  <c r="J17" i="7" s="1"/>
  <c r="D12" i="7"/>
  <c r="F14" i="7" s="1"/>
  <c r="D10" i="7"/>
  <c r="K22" i="6"/>
  <c r="K20" i="6"/>
  <c r="N16" i="6"/>
  <c r="K18" i="6" s="1"/>
  <c r="E19" i="6"/>
  <c r="E17" i="6"/>
  <c r="G15" i="6"/>
  <c r="E13" i="6"/>
  <c r="E11" i="6"/>
  <c r="I15" i="5"/>
  <c r="F13" i="5"/>
  <c r="D10" i="5"/>
  <c r="I18" i="4"/>
  <c r="F18" i="4"/>
  <c r="C18" i="4"/>
  <c r="I15" i="4"/>
  <c r="F15" i="4"/>
  <c r="C15" i="4"/>
  <c r="D12" i="4"/>
  <c r="I17" i="10" l="1"/>
  <c r="C15" i="10"/>
  <c r="C11" i="10"/>
  <c r="J15" i="10"/>
</calcChain>
</file>

<file path=xl/sharedStrings.xml><?xml version="1.0" encoding="utf-8"?>
<sst xmlns="http://schemas.openxmlformats.org/spreadsheetml/2006/main" count="223" uniqueCount="170">
  <si>
    <t>Conceitos básicos</t>
  </si>
  <si>
    <t>Experiência aleatória - É uma experiência da qual podemos à partida enumerar todos os resultados possíveis</t>
  </si>
  <si>
    <t>mas não temos conhecimento do resultado a obter.</t>
  </si>
  <si>
    <t>experiência aleatória.</t>
  </si>
  <si>
    <r>
      <t xml:space="preserve">Espaço amostral ou espaço de resultados - </t>
    </r>
    <r>
      <rPr>
        <b/>
        <u/>
        <sz val="12"/>
        <color theme="1"/>
        <rFont val="Arial"/>
        <family val="2"/>
      </rPr>
      <t>Conjunto</t>
    </r>
    <r>
      <rPr>
        <b/>
        <sz val="12"/>
        <color theme="1"/>
        <rFont val="Arial"/>
        <family val="2"/>
      </rPr>
      <t xml:space="preserve"> de todos os resultados possíveis de uma</t>
    </r>
  </si>
  <si>
    <r>
      <t xml:space="preserve">Acontecimento - </t>
    </r>
    <r>
      <rPr>
        <b/>
        <u/>
        <sz val="12"/>
        <color theme="1"/>
        <rFont val="Arial"/>
        <family val="2"/>
      </rPr>
      <t>Conjunto</t>
    </r>
    <r>
      <rPr>
        <b/>
        <sz val="12"/>
        <color theme="1"/>
        <rFont val="Arial"/>
        <family val="2"/>
      </rPr>
      <t xml:space="preserve"> de alguns resultados possíveis de uma experiência aleatória.</t>
    </r>
  </si>
  <si>
    <t>Exemplo:</t>
  </si>
  <si>
    <t>Espaço amostral:</t>
  </si>
  <si>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Arial"/>
        <family val="2"/>
      </rPr>
      <t xml:space="preserve"> = { 1 , 2 , 3 , 4 , 5 , 6 }</t>
    </r>
  </si>
  <si>
    <t>W</t>
  </si>
  <si>
    <t>A</t>
  </si>
  <si>
    <t>Exemplos:</t>
  </si>
  <si>
    <t>A = { Sai um número menor do que 3 } = { 1 , 2 }</t>
  </si>
  <si>
    <t>B= { Sai um número maior do que 5 } = { 6 }</t>
  </si>
  <si>
    <t>C= { Sai um número par } = { 2, 4 , 6 }</t>
  </si>
  <si>
    <r>
      <t xml:space="preserve">D= { Sai um número positivo } = </t>
    </r>
    <r>
      <rPr>
        <sz val="12"/>
        <color theme="1"/>
        <rFont val="Symbol"/>
        <family val="1"/>
        <charset val="2"/>
      </rPr>
      <t>W</t>
    </r>
  </si>
  <si>
    <t>E= { Sai um número negativo } = { }</t>
  </si>
  <si>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Arial"/>
        <family val="2"/>
      </rPr>
      <t xml:space="preserve"> Acontecimento impossível</t>
    </r>
  </si>
  <si>
    <r>
      <t xml:space="preserve">{ Sai um número par menor do que 3 } = C </t>
    </r>
    <r>
      <rPr>
        <sz val="12"/>
        <color theme="1"/>
        <rFont val="Calibri"/>
        <family val="2"/>
      </rPr>
      <t>∩</t>
    </r>
    <r>
      <rPr>
        <sz val="16.8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A = { 2 }</t>
    </r>
  </si>
  <si>
    <r>
      <t xml:space="preserve">{ Sai um número par ou menor do que 3 } = C </t>
    </r>
    <r>
      <rPr>
        <sz val="12"/>
        <color theme="1"/>
        <rFont val="Calibri"/>
        <family val="2"/>
      </rPr>
      <t>U</t>
    </r>
    <r>
      <rPr>
        <sz val="16.8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A = { 1, 2 , 4 , 6  }</t>
    </r>
  </si>
  <si>
    <t>Interseção dos conjuntos C e A</t>
  </si>
  <si>
    <t>Conjunto complementar do conjunto  B</t>
  </si>
  <si>
    <t>{  Não sai um número maior do que 5 } = ~B = { 1 , 2 , 3 , 4 , 5 }</t>
  </si>
  <si>
    <t>Também é um  acontecimento possível, mas não certo.</t>
  </si>
  <si>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Arial"/>
        <family val="2"/>
      </rPr>
      <t xml:space="preserve"> Acontecimento possível, mas não certo, </t>
    </r>
    <r>
      <rPr>
        <b/>
        <i/>
        <sz val="12"/>
        <color theme="1"/>
        <rFont val="Arial"/>
        <family val="2"/>
      </rPr>
      <t>não elementar</t>
    </r>
  </si>
  <si>
    <t>Reunião dos conjuntos C e A</t>
  </si>
  <si>
    <t>TPC</t>
  </si>
  <si>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Arial"/>
        <family val="2"/>
      </rPr>
      <t xml:space="preserve"> Acontecimento certo</t>
    </r>
    <r>
      <rPr>
        <b/>
        <i/>
        <sz val="12"/>
        <color theme="1"/>
        <rFont val="Arial"/>
        <family val="2"/>
      </rPr>
      <t xml:space="preserve"> (Note que é um acontecimento possível)</t>
    </r>
  </si>
  <si>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Arial"/>
        <family val="2"/>
      </rPr>
      <t xml:space="preserve"> Acontecimento elementar (só é satisfeito por um resultado)</t>
    </r>
  </si>
  <si>
    <t xml:space="preserve">Acontecimento: </t>
  </si>
  <si>
    <t>Lançamento de um dado</t>
  </si>
  <si>
    <t>Experiência aleatória:</t>
  </si>
  <si>
    <t>Definição clássica de probabilidade</t>
  </si>
  <si>
    <t>P ( A ) = nA / nT</t>
  </si>
  <si>
    <t>A = { Sai um número menor do que 3 }</t>
  </si>
  <si>
    <t>S = { 1 , 2 , 3 , 4 , 5 , 6 }</t>
  </si>
  <si>
    <t>P ( A ) =  2 / 6  = 1/3</t>
  </si>
  <si>
    <t>B = { Sai número maior do que 5 }</t>
  </si>
  <si>
    <t>P ( B ) = 1 / 6</t>
  </si>
  <si>
    <t>C = { Sai um número negativo}</t>
  </si>
  <si>
    <t>P ( C ) = 0 / 6 = 0</t>
  </si>
  <si>
    <t>D = { Sai um número menor do que 10 }</t>
  </si>
  <si>
    <t>P ( D ) = 6 / 6 = 1</t>
  </si>
  <si>
    <r>
      <t xml:space="preserve">0 </t>
    </r>
    <r>
      <rPr>
        <b/>
        <sz val="14"/>
        <color theme="1"/>
        <rFont val="Calibri"/>
        <family val="2"/>
      </rPr>
      <t>≤</t>
    </r>
    <r>
      <rPr>
        <b/>
        <sz val="14"/>
        <color theme="1"/>
        <rFont val="Arial"/>
        <family val="2"/>
      </rPr>
      <t xml:space="preserve"> P ( A ) </t>
    </r>
    <r>
      <rPr>
        <b/>
        <sz val="14"/>
        <color theme="1"/>
        <rFont val="Calibri"/>
        <family val="2"/>
      </rPr>
      <t>≤</t>
    </r>
    <r>
      <rPr>
        <b/>
        <sz val="14"/>
        <color theme="1"/>
        <rFont val="Arial"/>
        <family val="2"/>
      </rPr>
      <t xml:space="preserve"> 1</t>
    </r>
  </si>
  <si>
    <t>A = 0,7</t>
  </si>
  <si>
    <t>{ 2 , 3 } = 2/6</t>
  </si>
  <si>
    <t>Acontecimento é um conjunto</t>
  </si>
  <si>
    <t>Probabilidade é um número</t>
  </si>
  <si>
    <t>a)</t>
  </si>
  <si>
    <t>C = Coroa</t>
  </si>
  <si>
    <t>F = Cara (face)</t>
  </si>
  <si>
    <t>S = { C , F }</t>
  </si>
  <si>
    <t>A = { Sai cara } = { F }</t>
  </si>
  <si>
    <t>P ( A ) = 1 / 2 =</t>
  </si>
  <si>
    <t>b)</t>
  </si>
  <si>
    <t>S = { CC , CF , FC , FF }</t>
  </si>
  <si>
    <r>
      <t xml:space="preserve">i)   </t>
    </r>
    <r>
      <rPr>
        <sz val="12"/>
        <color theme="1"/>
        <rFont val="Arial"/>
        <family val="2"/>
      </rPr>
      <t>1 / 4 =</t>
    </r>
  </si>
  <si>
    <r>
      <t>ii)  2</t>
    </r>
    <r>
      <rPr>
        <sz val="12"/>
        <color theme="1"/>
        <rFont val="Arial"/>
        <family val="2"/>
      </rPr>
      <t xml:space="preserve"> / 4 =</t>
    </r>
  </si>
  <si>
    <r>
      <t>iii)  3</t>
    </r>
    <r>
      <rPr>
        <sz val="12"/>
        <color theme="1"/>
        <rFont val="Arial"/>
        <family val="2"/>
      </rPr>
      <t xml:space="preserve"> / 4 =</t>
    </r>
  </si>
  <si>
    <t>S = { CCC , CCF , CFC , CFF , FCC , FCF , FFC , FFF }</t>
  </si>
  <si>
    <t>c)</t>
  </si>
  <si>
    <r>
      <t xml:space="preserve">i)   </t>
    </r>
    <r>
      <rPr>
        <sz val="12"/>
        <color theme="1"/>
        <rFont val="Arial"/>
        <family val="2"/>
      </rPr>
      <t>1 / 8 =</t>
    </r>
  </si>
  <si>
    <r>
      <t>ii)  3</t>
    </r>
    <r>
      <rPr>
        <sz val="12"/>
        <color theme="1"/>
        <rFont val="Arial"/>
        <family val="2"/>
      </rPr>
      <t xml:space="preserve"> / 8 =</t>
    </r>
  </si>
  <si>
    <r>
      <t>iii) 7</t>
    </r>
    <r>
      <rPr>
        <sz val="12"/>
        <color theme="1"/>
        <rFont val="Arial"/>
        <family val="2"/>
      </rPr>
      <t xml:space="preserve"> / 8 =</t>
    </r>
  </si>
  <si>
    <t>S = { Maria, Joana, João, Miquelino, …. }</t>
  </si>
  <si>
    <t>7 / ( 15 + 7 ) =</t>
  </si>
  <si>
    <t>Duas experiências em sequência</t>
  </si>
  <si>
    <r>
      <t xml:space="preserve">7 / ( 15 + 7 )  </t>
    </r>
    <r>
      <rPr>
        <b/>
        <sz val="12"/>
        <color theme="1"/>
        <rFont val="Arial"/>
        <family val="2"/>
      </rPr>
      <t>x</t>
    </r>
    <r>
      <rPr>
        <sz val="12"/>
        <color theme="1"/>
        <rFont val="Arial"/>
        <family val="2"/>
      </rPr>
      <t xml:space="preserve">  6 / ( 15 + 6 ) =</t>
    </r>
  </si>
  <si>
    <t xml:space="preserve">7 / ( 15 + 7 )  x  15 / ( 15 + 6 )  +  15 / ( 15 + 7 ) x 7 / ( 14 + 7 )  =  </t>
  </si>
  <si>
    <t>14 B</t>
  </si>
  <si>
    <t>5 A</t>
  </si>
  <si>
    <t>1 P</t>
  </si>
  <si>
    <t>20 Total</t>
  </si>
  <si>
    <t>14 / 20 x 14 / 20 =</t>
  </si>
  <si>
    <t>14 / 20 x 5 / 20 =</t>
  </si>
  <si>
    <t>14 / 20 x 5 / 20   +   5 / 20 x 14 / 20 =</t>
  </si>
  <si>
    <t>d)</t>
  </si>
  <si>
    <t>1 / 20 x 20 / 20 =</t>
  </si>
  <si>
    <t>e )</t>
  </si>
  <si>
    <t>20 / 20 x 1 / 20 =</t>
  </si>
  <si>
    <t>f)</t>
  </si>
  <si>
    <t>1/20 x 19/20 + 19/20 x 1/20 + 1/20 x 1/20 =</t>
  </si>
  <si>
    <t>Probabilidade do acontecimento complementar</t>
  </si>
  <si>
    <t>P ( ~A ) = 1 - P ( A )</t>
  </si>
  <si>
    <t>g)</t>
  </si>
  <si>
    <t>1 - f) =</t>
  </si>
  <si>
    <t>ou</t>
  </si>
  <si>
    <t>19/20 x 19/20 =</t>
  </si>
  <si>
    <t>h)</t>
  </si>
  <si>
    <t>1/20 x 1/20 =</t>
  </si>
  <si>
    <t>14/20 x 13/19 =</t>
  </si>
  <si>
    <t>14 / 20 x 5 / 19 =</t>
  </si>
  <si>
    <t>14/20 x 5/19 + 5/20 x 14/19 =</t>
  </si>
  <si>
    <t>1/20 x 19/19 =</t>
  </si>
  <si>
    <t>e)</t>
  </si>
  <si>
    <t>19/20 x 1/19 =</t>
  </si>
  <si>
    <t>d) + e) =</t>
  </si>
  <si>
    <t>Só para Resultados equiprováveis</t>
  </si>
  <si>
    <r>
      <rPr>
        <i/>
        <sz val="12"/>
        <color theme="1"/>
        <rFont val="Arial"/>
        <family val="2"/>
      </rPr>
      <t>Exemplo:</t>
    </r>
    <r>
      <rPr>
        <sz val="12"/>
        <color theme="1"/>
        <rFont val="Arial"/>
        <family val="2"/>
      </rPr>
      <t xml:space="preserve"> Lançamento de um dado</t>
    </r>
  </si>
  <si>
    <t>NOTE:</t>
  </si>
  <si>
    <t>Errado!</t>
  </si>
  <si>
    <t>n</t>
  </si>
  <si>
    <t>nT</t>
  </si>
  <si>
    <t>P</t>
  </si>
  <si>
    <t>Aluno</t>
  </si>
  <si>
    <t xml:space="preserve">a) </t>
  </si>
  <si>
    <t>4/52 =</t>
  </si>
  <si>
    <t>13/52 =</t>
  </si>
  <si>
    <t>(13 + 13) / 52 =</t>
  </si>
  <si>
    <t>1 - 4/52 =</t>
  </si>
  <si>
    <t>2 / 52 =</t>
  </si>
  <si>
    <t>28/52 =</t>
  </si>
  <si>
    <t>Probabilidade condicionada</t>
  </si>
  <si>
    <r>
      <t xml:space="preserve">P ( A / B ) = P ( A </t>
    </r>
    <r>
      <rPr>
        <b/>
        <sz val="14"/>
        <color theme="1"/>
        <rFont val="Calibri"/>
        <family val="2"/>
      </rPr>
      <t>∩</t>
    </r>
    <r>
      <rPr>
        <b/>
        <sz val="14"/>
        <color theme="1"/>
        <rFont val="Arial"/>
        <family val="2"/>
      </rPr>
      <t xml:space="preserve"> B ) / P ( B )</t>
    </r>
  </si>
  <si>
    <t xml:space="preserve"> = ( 2/52 ) / ( 26/52 ) = </t>
  </si>
  <si>
    <t xml:space="preserve"> = ( 4/52 ) / ( 1 - 4/52 ) =</t>
  </si>
  <si>
    <t>P ( A ) = lim nA / n</t>
  </si>
  <si>
    <r>
      <t xml:space="preserve">n </t>
    </r>
    <r>
      <rPr>
        <b/>
        <sz val="14"/>
        <color theme="1"/>
        <rFont val="Calibri"/>
        <family val="2"/>
      </rPr>
      <t>→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Calibri"/>
        <family val="2"/>
      </rPr>
      <t>∞</t>
    </r>
  </si>
  <si>
    <r>
      <t xml:space="preserve">P ( A ) </t>
    </r>
    <r>
      <rPr>
        <b/>
        <sz val="14"/>
        <color theme="1"/>
        <rFont val="Calibri"/>
        <family val="2"/>
      </rPr>
      <t>≈</t>
    </r>
    <r>
      <rPr>
        <b/>
        <sz val="14"/>
        <color theme="1"/>
        <rFont val="Arial"/>
        <family val="2"/>
      </rPr>
      <t xml:space="preserve"> nA / n</t>
    </r>
  </si>
  <si>
    <r>
      <t xml:space="preserve">n </t>
    </r>
    <r>
      <rPr>
        <b/>
        <i/>
        <sz val="14"/>
        <color theme="1"/>
        <rFont val="Calibri"/>
        <family val="2"/>
      </rPr>
      <t>muito grande</t>
    </r>
  </si>
  <si>
    <t>Sol</t>
  </si>
  <si>
    <t>Nevoeiro</t>
  </si>
  <si>
    <t>Chuva</t>
  </si>
  <si>
    <t>xi</t>
  </si>
  <si>
    <t>ni</t>
  </si>
  <si>
    <t>fi</t>
  </si>
  <si>
    <t>≈</t>
  </si>
  <si>
    <t>NeveGran</t>
  </si>
  <si>
    <t>17/123 =</t>
  </si>
  <si>
    <t>17/123 . 18/124 =</t>
  </si>
  <si>
    <t>V</t>
  </si>
  <si>
    <t>NV</t>
  </si>
  <si>
    <t>T</t>
  </si>
  <si>
    <t>17/123 . 106/124  +  106/123 . 17/124 =</t>
  </si>
  <si>
    <t xml:space="preserve"> =</t>
  </si>
  <si>
    <t>Definição frequencista de probabilidade</t>
  </si>
  <si>
    <t>Definição geométrica de probabilidade</t>
  </si>
  <si>
    <t>AT = 1</t>
  </si>
  <si>
    <t>P ( A ) = Área</t>
  </si>
  <si>
    <t>A = {O cidadão selecionado é agricultor}</t>
  </si>
  <si>
    <t>G = {O cidadão selecionado é criador de gado}</t>
  </si>
  <si>
    <t>G</t>
  </si>
  <si>
    <t>P ( A ) =</t>
  </si>
  <si>
    <t>P ( G ) =</t>
  </si>
  <si>
    <r>
      <t xml:space="preserve">P ( A </t>
    </r>
    <r>
      <rPr>
        <sz val="12"/>
        <color theme="1"/>
        <rFont val="Calibri"/>
        <family val="2"/>
      </rPr>
      <t>∩</t>
    </r>
    <r>
      <rPr>
        <sz val="12"/>
        <color theme="1"/>
        <rFont val="Arial"/>
        <family val="2"/>
      </rPr>
      <t xml:space="preserve"> G ) =</t>
    </r>
  </si>
  <si>
    <t xml:space="preserve">P ( ~G ) = 1 - P ( G ) = </t>
  </si>
  <si>
    <t xml:space="preserve">P ( ~A ) = 1 - P ( A ) = </t>
  </si>
  <si>
    <r>
      <t xml:space="preserve">P ( A </t>
    </r>
    <r>
      <rPr>
        <sz val="12"/>
        <color theme="1"/>
        <rFont val="Calibri"/>
        <family val="2"/>
      </rPr>
      <t>U</t>
    </r>
    <r>
      <rPr>
        <sz val="12"/>
        <color theme="1"/>
        <rFont val="Arial"/>
        <family val="2"/>
      </rPr>
      <t xml:space="preserve"> G ) =</t>
    </r>
  </si>
  <si>
    <r>
      <t xml:space="preserve">P ( A ) + P ( G )  -  P ( A </t>
    </r>
    <r>
      <rPr>
        <sz val="12"/>
        <color theme="1"/>
        <rFont val="Calibri"/>
        <family val="2"/>
      </rPr>
      <t>∩</t>
    </r>
    <r>
      <rPr>
        <sz val="12"/>
        <color theme="1"/>
        <rFont val="Arial"/>
        <family val="2"/>
      </rPr>
      <t xml:space="preserve"> G ) =</t>
    </r>
  </si>
  <si>
    <t>PRODUTO()</t>
  </si>
  <si>
    <t>R:</t>
  </si>
  <si>
    <r>
      <t xml:space="preserve">P ( D / V ) = P ( D </t>
    </r>
    <r>
      <rPr>
        <sz val="12"/>
        <rFont val="Calibri"/>
        <family val="2"/>
      </rPr>
      <t>∩</t>
    </r>
    <r>
      <rPr>
        <sz val="12"/>
        <rFont val="Arial"/>
        <family val="2"/>
      </rPr>
      <t xml:space="preserve"> V ) / P ( V ) =</t>
    </r>
  </si>
  <si>
    <r>
      <t xml:space="preserve">P ( R / ~Ás ) = P ( R </t>
    </r>
    <r>
      <rPr>
        <sz val="12"/>
        <rFont val="Calibri"/>
        <family val="2"/>
      </rPr>
      <t>∩</t>
    </r>
    <r>
      <rPr>
        <sz val="12"/>
        <rFont val="Arial"/>
        <family val="2"/>
      </rPr>
      <t xml:space="preserve"> ~Ás ) / P ( ~Ás ) =</t>
    </r>
  </si>
  <si>
    <r>
      <t xml:space="preserve">P ( S / ~ NG ) = P ( S </t>
    </r>
    <r>
      <rPr>
        <sz val="12"/>
        <rFont val="Calibri"/>
        <family val="2"/>
      </rPr>
      <t>∩</t>
    </r>
    <r>
      <rPr>
        <sz val="12"/>
        <rFont val="Arial"/>
        <family val="2"/>
      </rPr>
      <t xml:space="preserve"> ~NG ) / P ( ~NG ) </t>
    </r>
    <r>
      <rPr>
        <sz val="12"/>
        <rFont val="Calibri"/>
        <family val="2"/>
      </rPr>
      <t>≈</t>
    </r>
    <r>
      <rPr>
        <sz val="12"/>
        <rFont val="Arial"/>
        <family val="2"/>
      </rPr>
      <t xml:space="preserve"> 0,121 / ( 1 - 0,193 ) =</t>
    </r>
  </si>
  <si>
    <t xml:space="preserve">e) </t>
  </si>
  <si>
    <r>
      <t xml:space="preserve">P ( A ) + P ( G )  -  2 P ( A </t>
    </r>
    <r>
      <rPr>
        <sz val="12"/>
        <color theme="1"/>
        <rFont val="Calibri"/>
        <family val="2"/>
      </rPr>
      <t>∩</t>
    </r>
    <r>
      <rPr>
        <sz val="12"/>
        <color theme="1"/>
        <rFont val="Arial"/>
        <family val="2"/>
      </rPr>
      <t xml:space="preserve"> G ) =</t>
    </r>
  </si>
  <si>
    <t xml:space="preserve">f) </t>
  </si>
  <si>
    <t>1 - d) =</t>
  </si>
  <si>
    <r>
      <t xml:space="preserve">P ( A / G ) = P ( A </t>
    </r>
    <r>
      <rPr>
        <sz val="12"/>
        <color theme="1"/>
        <rFont val="Calibri"/>
        <family val="2"/>
      </rPr>
      <t>∩</t>
    </r>
    <r>
      <rPr>
        <sz val="12"/>
        <color theme="1"/>
        <rFont val="Arial"/>
        <family val="2"/>
      </rPr>
      <t xml:space="preserve"> G ) / P ( G ) =</t>
    </r>
  </si>
  <si>
    <r>
      <t xml:space="preserve">P ( G / ~A ) = P ( G </t>
    </r>
    <r>
      <rPr>
        <sz val="12"/>
        <color theme="1"/>
        <rFont val="Calibri"/>
        <family val="2"/>
      </rPr>
      <t>∩</t>
    </r>
    <r>
      <rPr>
        <sz val="12"/>
        <color theme="1"/>
        <rFont val="Arial"/>
        <family val="2"/>
      </rPr>
      <t xml:space="preserve"> - A ) / P( ~A ) =</t>
    </r>
  </si>
  <si>
    <t>P(A) = P(B)</t>
  </si>
  <si>
    <t>1 = P(A) + P(B) + P(C) &lt;=&gt;  1 = 2X + 2X + X</t>
  </si>
  <si>
    <t>P(C) =1/2P(A)</t>
  </si>
  <si>
    <t>X = 0,2</t>
  </si>
  <si>
    <t>P(A) = 0,4</t>
  </si>
  <si>
    <t>P(B) = 0,4</t>
  </si>
  <si>
    <t>P(C) = 0,2</t>
  </si>
  <si>
    <t xml:space="preserve">P (B U C) = P(B) + P(C) </t>
  </si>
  <si>
    <t xml:space="preserve">Probabilidade de B ou C vencerem = </t>
  </si>
  <si>
    <t>Este exercício não foi resolvido em aula. Destina-se a trabalho individual.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</si>
</sst>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</font>
    <font>
      <sz val="16.8"/>
      <color theme="1"/>
      <name val="Arial"/>
      <family val="2"/>
    </font>
    <font>
      <b/>
      <sz val="12"/>
      <color theme="1"/>
      <name val="Calibri"/>
      <family val="2"/>
    </font>
    <font>
      <b/>
      <sz val="14"/>
      <color rgb="FF0070C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14"/>
      <color theme="1"/>
      <name val="Arial"/>
      <family val="2"/>
    </font>
    <font>
      <b/>
      <i/>
      <sz val="14"/>
      <color theme="1"/>
      <name val="Calibri"/>
      <family val="2"/>
    </font>
    <font>
      <b/>
      <sz val="12"/>
      <name val="Arial"/>
      <family val="2"/>
    </font>
    <font>
      <b/>
      <i/>
      <sz val="12"/>
      <color rgb="FF0070C0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5" fillId="0" borderId="0" xfId="0" applyFont="1"/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0" xfId="0" applyFont="1" applyFill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1" fillId="0" borderId="0" xfId="0" applyFont="1"/>
    <xf numFmtId="0" fontId="23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left"/>
    </xf>
    <xf numFmtId="0" fontId="24" fillId="0" borderId="0" xfId="0" applyFont="1"/>
    <xf numFmtId="0" fontId="21" fillId="0" borderId="5" xfId="0" applyFont="1" applyBorder="1" applyAlignment="1">
      <alignment horizontal="center"/>
    </xf>
    <xf numFmtId="164" fontId="21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4" xfId="0" applyFont="1" applyBorder="1" applyAlignment="1">
      <alignment horizontal="center"/>
    </xf>
    <xf numFmtId="164" fontId="21" fillId="0" borderId="4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7" fillId="0" borderId="14" xfId="0" applyFont="1" applyBorder="1" applyAlignment="1">
      <alignment horizont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605518</xdr:colOff>
      <xdr:row>16</xdr:row>
      <xdr:rowOff>0</xdr:rowOff>
    </xdr:from>
    <xdr:to>
      <xdr:col>8</xdr:col>
      <xdr:colOff>258536</xdr:colOff>
      <xdr:row>26</xdr:row>
      <xdr:rowOff>115661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30161" y="3095625"/>
          <a:ext cx="3326946" cy="2020661"/>
        </a:xfrm>
        <a:prstGeom prst="rect">
          <a:avLst/>
        </a:prstGeom>
        <a:solidFill>
          <a:schemeClr val="accent1">
            <a:alpha val="2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510268</xdr:colOff>
      <xdr:row>19</xdr:row>
      <xdr:rowOff>149679</xdr:rowOff>
    </xdr:from>
    <xdr:to>
      <xdr:col>7</xdr:col>
      <xdr:colOff>190500</xdr:colOff>
      <xdr:row>24</xdr:row>
      <xdr:rowOff>81643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71875" y="3857625"/>
          <a:ext cx="904875" cy="884464"/>
        </a:xfrm>
        <a:prstGeom prst="ellipse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571500</xdr:colOff>
      <xdr:row>8</xdr:row>
      <xdr:rowOff>179073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95357" cy="17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496660</xdr:colOff>
      <xdr:row>12</xdr:row>
      <xdr:rowOff>47625</xdr:rowOff>
    </xdr:from>
    <xdr:to>
      <xdr:col>4</xdr:col>
      <xdr:colOff>503464</xdr:colOff>
      <xdr:row>18</xdr:row>
      <xdr:rowOff>136071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721303" y="2340429"/>
          <a:ext cx="1231447" cy="1251856"/>
        </a:xfrm>
        <a:prstGeom prst="ellipse">
          <a:avLst/>
        </a:prstGeom>
        <a:solidFill>
          <a:srgbClr val="FF0000">
            <a:alpha val="28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88447</xdr:colOff>
      <xdr:row>13</xdr:row>
      <xdr:rowOff>156481</xdr:rowOff>
    </xdr:from>
    <xdr:to>
      <xdr:col>5</xdr:col>
      <xdr:colOff>530679</xdr:colOff>
      <xdr:row>19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2537733" y="2639785"/>
          <a:ext cx="1054553" cy="1102179"/>
        </a:xfrm>
        <a:prstGeom prst="ellipse">
          <a:avLst/>
        </a:prstGeom>
        <a:solidFill>
          <a:srgbClr val="00B050">
            <a:alpha val="23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7</xdr:col>
      <xdr:colOff>13606</xdr:colOff>
      <xdr:row>16</xdr:row>
      <xdr:rowOff>183696</xdr:rowOff>
    </xdr:from>
    <xdr:to>
      <xdr:col>11</xdr:col>
      <xdr:colOff>97311</xdr:colOff>
      <xdr:row>21</xdr:row>
      <xdr:rowOff>27214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9856" y="3252107"/>
          <a:ext cx="284595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13</xdr:col>
      <xdr:colOff>542925</xdr:colOff>
      <xdr:row>7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"/>
          <a:ext cx="84677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6804</xdr:colOff>
      <xdr:row>31</xdr:row>
      <xdr:rowOff>170089</xdr:rowOff>
    </xdr:from>
    <xdr:to>
      <xdr:col>8</xdr:col>
      <xdr:colOff>13608</xdr:colOff>
      <xdr:row>41</xdr:row>
      <xdr:rowOff>68035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43768" y="6381750"/>
          <a:ext cx="3068411" cy="1802946"/>
        </a:xfrm>
        <a:prstGeom prst="rect">
          <a:avLst/>
        </a:prstGeom>
        <a:solidFill>
          <a:schemeClr val="accent1">
            <a:alpha val="1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483054</xdr:colOff>
      <xdr:row>33</xdr:row>
      <xdr:rowOff>47625</xdr:rowOff>
    </xdr:from>
    <xdr:to>
      <xdr:col>5</xdr:col>
      <xdr:colOff>462643</xdr:colOff>
      <xdr:row>39</xdr:row>
      <xdr:rowOff>54429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20018" y="6647089"/>
          <a:ext cx="1204232" cy="1149804"/>
        </a:xfrm>
        <a:prstGeom prst="ellipse">
          <a:avLst/>
        </a:prstGeom>
        <a:solidFill>
          <a:srgbClr val="FF0000">
            <a:alpha val="26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230251</xdr:colOff>
      <xdr:row>8</xdr:row>
      <xdr:rowOff>74839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3465" cy="1598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287283</xdr:colOff>
      <xdr:row>6</xdr:row>
      <xdr:rowOff>68036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35140" cy="121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408214</xdr:colOff>
      <xdr:row>8</xdr:row>
      <xdr:rowOff>177285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790088" cy="1701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181224</xdr:colOff>
      <xdr:row>7</xdr:row>
      <xdr:rowOff>102054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16760" cy="1435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87540</xdr:colOff>
      <xdr:row>6</xdr:row>
      <xdr:rowOff>163286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6237968" cy="1347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348895</xdr:colOff>
      <xdr:row>9</xdr:row>
      <xdr:rowOff>6804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4163" cy="1721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319768</xdr:colOff>
      <xdr:row>7</xdr:row>
      <xdr:rowOff>3197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42982" cy="1336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37"/>
  <sheetViews>
    <sheetView tabSelected="1" zoomScale="90" zoomScaleNormal="90" workbookViewId="0">
      <selection activeCell="F12" sqref="F12"/>
    </sheetView>
  </sheetViews>
  <sheetFormatPr defaultColWidth="9.1796875" defaultRowHeight="15.5" x14ac:dyDescent="0.35"/>
  <cols>
    <col min="1" max="1" width="5.453125" style="1" customWidth="1"/>
    <col min="2" max="2" width="9.1796875" style="1"/>
    <col min="3" max="3" width="2.81640625" style="1" customWidth="1"/>
    <col min="4" max="7" width="9.1796875" style="1"/>
    <col min="8" max="8" width="14.54296875" style="1" customWidth="1"/>
    <col min="9" max="16384" width="9.1796875" style="1"/>
  </cols>
  <sheetData>
    <row r="3" spans="2:6" ht="18" x14ac:dyDescent="0.4">
      <c r="B3" s="10" t="s">
        <v>0</v>
      </c>
    </row>
    <row r="5" spans="2:6" x14ac:dyDescent="0.35">
      <c r="B5" s="2" t="s">
        <v>1</v>
      </c>
    </row>
    <row r="6" spans="2:6" x14ac:dyDescent="0.35">
      <c r="B6" s="2" t="s">
        <v>2</v>
      </c>
    </row>
    <row r="8" spans="2:6" x14ac:dyDescent="0.35">
      <c r="B8" s="2" t="s">
        <v>4</v>
      </c>
    </row>
    <row r="9" spans="2:6" x14ac:dyDescent="0.35">
      <c r="B9" s="2" t="s">
        <v>3</v>
      </c>
    </row>
    <row r="11" spans="2:6" x14ac:dyDescent="0.35">
      <c r="B11" s="2" t="s">
        <v>5</v>
      </c>
    </row>
    <row r="13" spans="2:6" x14ac:dyDescent="0.35">
      <c r="B13" s="7" t="s">
        <v>6</v>
      </c>
      <c r="E13" s="6" t="s">
        <v>31</v>
      </c>
      <c r="F13" s="3" t="s">
        <v>30</v>
      </c>
    </row>
    <row r="14" spans="2:6" x14ac:dyDescent="0.35">
      <c r="E14" s="6" t="s">
        <v>7</v>
      </c>
      <c r="F14" s="1" t="s">
        <v>8</v>
      </c>
    </row>
    <row r="15" spans="2:6" x14ac:dyDescent="0.35">
      <c r="E15" s="6" t="s">
        <v>29</v>
      </c>
      <c r="F15" s="1" t="s">
        <v>12</v>
      </c>
    </row>
    <row r="16" spans="2:6" x14ac:dyDescent="0.35">
      <c r="E16" s="6"/>
    </row>
    <row r="18" spans="2:16" ht="18" x14ac:dyDescent="0.4">
      <c r="D18" s="4" t="s">
        <v>9</v>
      </c>
    </row>
    <row r="23" spans="2:16" ht="18" x14ac:dyDescent="0.4">
      <c r="G23" s="5" t="s">
        <v>10</v>
      </c>
    </row>
    <row r="29" spans="2:16" x14ac:dyDescent="0.35">
      <c r="B29" s="7" t="s">
        <v>11</v>
      </c>
      <c r="D29" s="1" t="s">
        <v>12</v>
      </c>
      <c r="I29" s="2" t="s">
        <v>24</v>
      </c>
    </row>
    <row r="30" spans="2:16" x14ac:dyDescent="0.35">
      <c r="D30" s="1" t="s">
        <v>13</v>
      </c>
      <c r="I30" s="2" t="s">
        <v>28</v>
      </c>
      <c r="P30" s="8" t="s">
        <v>23</v>
      </c>
    </row>
    <row r="31" spans="2:16" x14ac:dyDescent="0.35">
      <c r="D31" s="1" t="s">
        <v>14</v>
      </c>
      <c r="I31" s="2" t="s">
        <v>24</v>
      </c>
    </row>
    <row r="32" spans="2:16" x14ac:dyDescent="0.35">
      <c r="D32" s="1" t="s">
        <v>15</v>
      </c>
      <c r="I32" s="2" t="s">
        <v>27</v>
      </c>
    </row>
    <row r="33" spans="2:11" x14ac:dyDescent="0.35">
      <c r="D33" s="1" t="s">
        <v>16</v>
      </c>
      <c r="I33" s="2" t="s">
        <v>17</v>
      </c>
    </row>
    <row r="35" spans="2:11" ht="21" x14ac:dyDescent="0.4">
      <c r="B35" s="7" t="s">
        <v>11</v>
      </c>
      <c r="D35" s="1" t="s">
        <v>18</v>
      </c>
      <c r="K35" s="2" t="s">
        <v>20</v>
      </c>
    </row>
    <row r="36" spans="2:11" ht="21" x14ac:dyDescent="0.4">
      <c r="D36" s="1" t="s">
        <v>19</v>
      </c>
      <c r="K36" s="2" t="s">
        <v>25</v>
      </c>
    </row>
    <row r="37" spans="2:11" x14ac:dyDescent="0.35">
      <c r="D37" s="1" t="s">
        <v>22</v>
      </c>
      <c r="K37" s="2" t="s">
        <v>21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:J18"/>
  <sheetViews>
    <sheetView topLeftCell="A4" zoomScale="140" zoomScaleNormal="140" workbookViewId="0">
      <selection activeCell="E14" sqref="E14"/>
    </sheetView>
  </sheetViews>
  <sheetFormatPr defaultColWidth="9.1796875" defaultRowHeight="15.5" x14ac:dyDescent="0.35"/>
  <cols>
    <col min="1" max="7" width="9.1796875" style="1"/>
    <col min="8" max="8" width="10.7265625" style="1" customWidth="1"/>
    <col min="9" max="16384" width="9.1796875" style="1"/>
  </cols>
  <sheetData>
    <row r="10" spans="1:10" x14ac:dyDescent="0.35">
      <c r="H10" s="41" t="s">
        <v>123</v>
      </c>
      <c r="I10" s="41" t="s">
        <v>124</v>
      </c>
      <c r="J10" s="41" t="s">
        <v>125</v>
      </c>
    </row>
    <row r="11" spans="1:10" x14ac:dyDescent="0.35">
      <c r="A11" s="13" t="s">
        <v>48</v>
      </c>
      <c r="B11" s="47" t="s">
        <v>126</v>
      </c>
      <c r="C11" s="48">
        <f>J11</f>
        <v>0.121</v>
      </c>
      <c r="D11" s="45"/>
      <c r="E11" s="45"/>
      <c r="H11" s="50" t="s">
        <v>120</v>
      </c>
      <c r="I11" s="50">
        <v>121</v>
      </c>
      <c r="J11" s="51">
        <f>I11/I$15</f>
        <v>0.121</v>
      </c>
    </row>
    <row r="12" spans="1:10" x14ac:dyDescent="0.35">
      <c r="A12" s="13"/>
      <c r="B12" s="46"/>
      <c r="C12" s="46"/>
      <c r="D12" s="46"/>
      <c r="H12" s="52" t="s">
        <v>121</v>
      </c>
      <c r="I12" s="52">
        <v>265</v>
      </c>
      <c r="J12" s="53">
        <f t="shared" ref="J12:J14" si="0">I12/I$15</f>
        <v>0.26500000000000001</v>
      </c>
    </row>
    <row r="13" spans="1:10" x14ac:dyDescent="0.35">
      <c r="A13" s="13" t="s">
        <v>54</v>
      </c>
      <c r="B13" s="47" t="s">
        <v>126</v>
      </c>
      <c r="C13" s="48">
        <f>1-J14</f>
        <v>0.80699999999999994</v>
      </c>
      <c r="D13" s="45"/>
      <c r="H13" s="52" t="s">
        <v>122</v>
      </c>
      <c r="I13" s="52">
        <v>421</v>
      </c>
      <c r="J13" s="53">
        <f t="shared" si="0"/>
        <v>0.42099999999999999</v>
      </c>
    </row>
    <row r="14" spans="1:10" x14ac:dyDescent="0.35">
      <c r="A14" s="13"/>
      <c r="B14" s="49"/>
      <c r="C14" s="49"/>
      <c r="D14" s="46"/>
      <c r="H14" s="54" t="s">
        <v>127</v>
      </c>
      <c r="I14" s="54">
        <v>193</v>
      </c>
      <c r="J14" s="55">
        <f t="shared" si="0"/>
        <v>0.193</v>
      </c>
    </row>
    <row r="15" spans="1:10" x14ac:dyDescent="0.35">
      <c r="A15" s="13" t="s">
        <v>60</v>
      </c>
      <c r="B15" s="47" t="s">
        <v>126</v>
      </c>
      <c r="C15" s="48">
        <f>J11+J12</f>
        <v>0.38600000000000001</v>
      </c>
      <c r="D15" s="46"/>
      <c r="H15" s="52"/>
      <c r="I15" s="52">
        <f>SUM(I11:I14)</f>
        <v>1000</v>
      </c>
      <c r="J15" s="53">
        <f>SUM(J11:J14)</f>
        <v>1</v>
      </c>
    </row>
    <row r="16" spans="1:10" x14ac:dyDescent="0.35">
      <c r="A16" s="13"/>
      <c r="B16" s="46"/>
      <c r="C16" s="46"/>
      <c r="D16" s="46"/>
      <c r="H16" s="46"/>
      <c r="I16" s="46"/>
      <c r="J16" s="46"/>
    </row>
    <row r="17" spans="1:10" x14ac:dyDescent="0.35">
      <c r="A17" s="13" t="s">
        <v>76</v>
      </c>
      <c r="B17" s="46"/>
      <c r="C17" s="46"/>
      <c r="D17" s="46"/>
      <c r="E17" s="46"/>
      <c r="F17" s="46"/>
      <c r="G17" s="45"/>
      <c r="H17" s="43" t="s">
        <v>153</v>
      </c>
      <c r="I17" s="48">
        <f>J11/(1-J14)</f>
        <v>0.1499380421313507</v>
      </c>
      <c r="J17" s="45"/>
    </row>
    <row r="18" spans="1:10" x14ac:dyDescent="0.35">
      <c r="B18" s="46"/>
      <c r="C18" s="46"/>
      <c r="D18" s="46"/>
      <c r="E18" s="46"/>
      <c r="F18" s="46"/>
      <c r="G18" s="46"/>
      <c r="H18" s="46"/>
      <c r="I18" s="4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8:J15"/>
  <sheetViews>
    <sheetView zoomScale="140" zoomScaleNormal="140" workbookViewId="0">
      <selection activeCell="I13" sqref="I13"/>
    </sheetView>
  </sheetViews>
  <sheetFormatPr defaultColWidth="9.1796875" defaultRowHeight="15.5" x14ac:dyDescent="0.35"/>
  <cols>
    <col min="1" max="16384" width="9.1796875" style="1"/>
  </cols>
  <sheetData>
    <row r="8" spans="1:10" x14ac:dyDescent="0.35">
      <c r="A8" s="45"/>
      <c r="B8" s="45"/>
      <c r="C8" s="45"/>
      <c r="D8" s="45"/>
    </row>
    <row r="9" spans="1:10" x14ac:dyDescent="0.35">
      <c r="A9" s="45"/>
      <c r="B9" s="41" t="s">
        <v>48</v>
      </c>
      <c r="C9" s="57" t="s">
        <v>126</v>
      </c>
      <c r="D9" s="45" t="s">
        <v>128</v>
      </c>
      <c r="E9" s="44">
        <f>17/123</f>
        <v>0.13821138211382114</v>
      </c>
      <c r="F9" s="46"/>
      <c r="G9" s="46"/>
      <c r="H9" s="58" t="s">
        <v>130</v>
      </c>
      <c r="I9" s="58" t="s">
        <v>131</v>
      </c>
      <c r="J9" s="58" t="s">
        <v>132</v>
      </c>
    </row>
    <row r="10" spans="1:10" x14ac:dyDescent="0.35">
      <c r="B10" s="56"/>
      <c r="C10" s="46"/>
      <c r="D10" s="46"/>
      <c r="E10" s="46"/>
      <c r="F10" s="46"/>
      <c r="G10" s="46"/>
      <c r="H10" s="58">
        <v>17</v>
      </c>
      <c r="I10" s="58">
        <f>J10-H10</f>
        <v>106</v>
      </c>
      <c r="J10" s="58">
        <v>123</v>
      </c>
    </row>
    <row r="11" spans="1:10" x14ac:dyDescent="0.35">
      <c r="B11" s="41" t="s">
        <v>54</v>
      </c>
      <c r="C11" s="57" t="s">
        <v>126</v>
      </c>
      <c r="D11" s="45" t="s">
        <v>129</v>
      </c>
      <c r="E11" s="45"/>
      <c r="F11" s="44">
        <f>17/123*18/124</f>
        <v>2.0062942564909519E-2</v>
      </c>
      <c r="G11" s="46"/>
      <c r="H11" s="23"/>
      <c r="I11" s="23"/>
      <c r="J11" s="23"/>
    </row>
    <row r="12" spans="1:10" x14ac:dyDescent="0.35">
      <c r="B12" s="56"/>
      <c r="C12" s="46"/>
      <c r="D12" s="46"/>
      <c r="E12" s="46"/>
      <c r="F12" s="46"/>
      <c r="G12" s="46"/>
      <c r="H12" s="23"/>
      <c r="I12" s="23"/>
      <c r="J12" s="23"/>
    </row>
    <row r="13" spans="1:10" x14ac:dyDescent="0.35">
      <c r="B13" s="41" t="s">
        <v>60</v>
      </c>
      <c r="C13" s="57" t="s">
        <v>126</v>
      </c>
      <c r="D13" s="45" t="s">
        <v>133</v>
      </c>
      <c r="E13" s="45"/>
      <c r="F13" s="45"/>
      <c r="G13" s="45"/>
      <c r="H13" s="52"/>
      <c r="I13" s="52"/>
      <c r="J13" s="23"/>
    </row>
    <row r="14" spans="1:10" x14ac:dyDescent="0.35">
      <c r="B14" s="41"/>
      <c r="C14" s="43" t="s">
        <v>134</v>
      </c>
      <c r="D14" s="44">
        <f>17/123*106/124+106/123*17/124</f>
        <v>0.23629687909782324</v>
      </c>
      <c r="E14" s="45"/>
      <c r="F14" s="45"/>
      <c r="G14" s="45"/>
      <c r="H14" s="45"/>
      <c r="I14" s="45"/>
    </row>
    <row r="15" spans="1:10" x14ac:dyDescent="0.35">
      <c r="B15" s="46"/>
      <c r="C15" s="46"/>
      <c r="D15" s="46"/>
      <c r="E15" s="46"/>
      <c r="F15" s="46"/>
      <c r="G15" s="4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0:K31"/>
  <sheetViews>
    <sheetView zoomScale="140" zoomScaleNormal="140" workbookViewId="0">
      <selection activeCell="L10" sqref="L10"/>
    </sheetView>
  </sheetViews>
  <sheetFormatPr defaultColWidth="9.1796875" defaultRowHeight="15.5" x14ac:dyDescent="0.35"/>
  <cols>
    <col min="1" max="8" width="9.1796875" style="1"/>
    <col min="9" max="9" width="13.81640625" style="1" customWidth="1"/>
    <col min="10" max="16384" width="9.1796875" style="1"/>
  </cols>
  <sheetData>
    <row r="10" spans="2:10" x14ac:dyDescent="0.35">
      <c r="B10" s="1" t="s">
        <v>139</v>
      </c>
    </row>
    <row r="11" spans="2:10" x14ac:dyDescent="0.35">
      <c r="B11" s="1" t="s">
        <v>140</v>
      </c>
    </row>
    <row r="12" spans="2:10" ht="16" thickBot="1" x14ac:dyDescent="0.4"/>
    <row r="13" spans="2:10" x14ac:dyDescent="0.35">
      <c r="C13" s="28"/>
      <c r="D13" s="29"/>
      <c r="E13" s="29"/>
      <c r="F13" s="29"/>
      <c r="G13" s="30"/>
      <c r="I13" s="6" t="s">
        <v>142</v>
      </c>
      <c r="J13" s="39">
        <v>0.7</v>
      </c>
    </row>
    <row r="14" spans="2:10" x14ac:dyDescent="0.35">
      <c r="C14" s="31"/>
      <c r="D14" s="32"/>
      <c r="E14" s="32"/>
      <c r="F14" s="32"/>
      <c r="G14" s="33"/>
      <c r="I14" s="6"/>
      <c r="J14" s="3"/>
    </row>
    <row r="15" spans="2:10" x14ac:dyDescent="0.35">
      <c r="C15" s="31"/>
      <c r="D15" s="38" t="s">
        <v>10</v>
      </c>
      <c r="E15" s="32"/>
      <c r="F15" s="32"/>
      <c r="G15" s="33"/>
      <c r="I15" s="6" t="s">
        <v>143</v>
      </c>
      <c r="J15" s="3">
        <v>0.55000000000000004</v>
      </c>
    </row>
    <row r="16" spans="2:10" x14ac:dyDescent="0.35">
      <c r="C16" s="31"/>
      <c r="D16" s="32"/>
      <c r="E16" s="32"/>
      <c r="F16" s="37" t="s">
        <v>141</v>
      </c>
      <c r="G16" s="33"/>
      <c r="I16" s="6"/>
      <c r="J16" s="3"/>
    </row>
    <row r="17" spans="2:11" x14ac:dyDescent="0.35">
      <c r="C17" s="31"/>
      <c r="D17" s="32"/>
      <c r="E17" s="32"/>
      <c r="F17" s="32"/>
      <c r="G17" s="33"/>
      <c r="I17" s="6" t="s">
        <v>144</v>
      </c>
      <c r="J17" s="3">
        <v>0.35</v>
      </c>
    </row>
    <row r="18" spans="2:11" x14ac:dyDescent="0.35">
      <c r="C18" s="31"/>
      <c r="D18" s="32"/>
      <c r="E18" s="32"/>
      <c r="F18" s="32"/>
      <c r="G18" s="33"/>
    </row>
    <row r="19" spans="2:11" x14ac:dyDescent="0.35">
      <c r="C19" s="31"/>
      <c r="D19" s="32"/>
      <c r="E19" s="32"/>
      <c r="F19" s="32"/>
      <c r="G19" s="33"/>
    </row>
    <row r="20" spans="2:11" ht="16" thickBot="1" x14ac:dyDescent="0.4">
      <c r="C20" s="34"/>
      <c r="D20" s="35"/>
      <c r="E20" s="35"/>
      <c r="F20" s="35"/>
      <c r="G20" s="36"/>
    </row>
    <row r="22" spans="2:11" x14ac:dyDescent="0.35">
      <c r="B22" s="13" t="s">
        <v>48</v>
      </c>
      <c r="E22" s="6" t="s">
        <v>145</v>
      </c>
      <c r="F22" s="15">
        <f>1-J15</f>
        <v>0.44999999999999996</v>
      </c>
      <c r="H22" s="13" t="s">
        <v>154</v>
      </c>
      <c r="I22" s="6" t="s">
        <v>147</v>
      </c>
      <c r="J22" s="3" t="s">
        <v>155</v>
      </c>
    </row>
    <row r="23" spans="2:11" x14ac:dyDescent="0.35">
      <c r="B23" s="13"/>
      <c r="I23" s="6" t="s">
        <v>134</v>
      </c>
      <c r="J23" s="15">
        <f>J13+J15-2*J17</f>
        <v>0.55000000000000004</v>
      </c>
    </row>
    <row r="24" spans="2:11" x14ac:dyDescent="0.35">
      <c r="B24" s="13" t="s">
        <v>54</v>
      </c>
      <c r="E24" s="6" t="s">
        <v>146</v>
      </c>
      <c r="F24" s="40">
        <f>1-J13</f>
        <v>0.30000000000000004</v>
      </c>
    </row>
    <row r="25" spans="2:11" x14ac:dyDescent="0.35">
      <c r="B25" s="13"/>
      <c r="H25" s="13" t="s">
        <v>156</v>
      </c>
      <c r="I25" s="6" t="s">
        <v>157</v>
      </c>
      <c r="J25" s="40">
        <f>1-D29</f>
        <v>9.9999999999999978E-2</v>
      </c>
    </row>
    <row r="26" spans="2:11" x14ac:dyDescent="0.35">
      <c r="B26" s="13" t="s">
        <v>60</v>
      </c>
      <c r="E26" s="6" t="s">
        <v>144</v>
      </c>
      <c r="F26" s="15">
        <f>J17</f>
        <v>0.35</v>
      </c>
    </row>
    <row r="27" spans="2:11" x14ac:dyDescent="0.35">
      <c r="I27" s="13" t="s">
        <v>84</v>
      </c>
      <c r="J27" s="1" t="s">
        <v>158</v>
      </c>
    </row>
    <row r="28" spans="2:11" x14ac:dyDescent="0.35">
      <c r="B28" s="13" t="s">
        <v>76</v>
      </c>
      <c r="D28" s="6" t="s">
        <v>147</v>
      </c>
      <c r="E28" s="3" t="s">
        <v>148</v>
      </c>
      <c r="I28" s="13"/>
      <c r="J28" s="6" t="s">
        <v>134</v>
      </c>
      <c r="K28" s="40">
        <f>J17/J15</f>
        <v>0.63636363636363624</v>
      </c>
    </row>
    <row r="29" spans="2:11" x14ac:dyDescent="0.35">
      <c r="C29" s="6" t="s">
        <v>134</v>
      </c>
      <c r="D29" s="40">
        <f>J13+J15-J17</f>
        <v>0.9</v>
      </c>
    </row>
    <row r="30" spans="2:11" x14ac:dyDescent="0.35">
      <c r="I30" s="13" t="s">
        <v>88</v>
      </c>
      <c r="J30" s="1" t="s">
        <v>159</v>
      </c>
    </row>
    <row r="31" spans="2:11" x14ac:dyDescent="0.35">
      <c r="J31" s="6" t="s">
        <v>134</v>
      </c>
      <c r="K31" s="40">
        <f>(J15-J17)/(1-J13)</f>
        <v>0.66666666666666674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9"/>
  <sheetViews>
    <sheetView workbookViewId="0">
      <selection activeCell="J17" sqref="J17"/>
    </sheetView>
  </sheetViews>
  <sheetFormatPr defaultRowHeight="14.5" x14ac:dyDescent="0.35"/>
  <sheetData>
    <row r="1" spans="1:5" ht="15.5" x14ac:dyDescent="0.35">
      <c r="A1" s="59" t="s">
        <v>169</v>
      </c>
    </row>
    <row r="9" spans="1:5" x14ac:dyDescent="0.35">
      <c r="B9" t="s">
        <v>160</v>
      </c>
      <c r="E9" t="s">
        <v>161</v>
      </c>
    </row>
    <row r="10" spans="1:5" x14ac:dyDescent="0.35">
      <c r="B10" t="s">
        <v>162</v>
      </c>
    </row>
    <row r="11" spans="1:5" x14ac:dyDescent="0.35">
      <c r="E11" t="s">
        <v>163</v>
      </c>
    </row>
    <row r="13" spans="1:5" x14ac:dyDescent="0.35">
      <c r="B13" t="s">
        <v>164</v>
      </c>
    </row>
    <row r="14" spans="1:5" x14ac:dyDescent="0.35">
      <c r="B14" t="s">
        <v>165</v>
      </c>
    </row>
    <row r="15" spans="1:5" x14ac:dyDescent="0.35">
      <c r="B15" t="s">
        <v>166</v>
      </c>
    </row>
    <row r="17" spans="2:6" x14ac:dyDescent="0.35">
      <c r="B17" t="s">
        <v>167</v>
      </c>
    </row>
    <row r="19" spans="2:6" x14ac:dyDescent="0.35">
      <c r="B19" t="s">
        <v>168</v>
      </c>
      <c r="F19">
        <f>0.4+0.2</f>
        <v>0.60000000000000009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42"/>
  <sheetViews>
    <sheetView zoomScale="140" zoomScaleNormal="140" workbookViewId="0"/>
  </sheetViews>
  <sheetFormatPr defaultColWidth="9.1796875" defaultRowHeight="15.5" x14ac:dyDescent="0.35"/>
  <cols>
    <col min="1" max="16384" width="9.1796875" style="1"/>
  </cols>
  <sheetData>
    <row r="3" spans="2:13" x14ac:dyDescent="0.35">
      <c r="B3" s="11" t="s">
        <v>32</v>
      </c>
      <c r="K3" s="1" t="s">
        <v>99</v>
      </c>
    </row>
    <row r="4" spans="2:13" x14ac:dyDescent="0.35">
      <c r="B4" s="16" t="s">
        <v>97</v>
      </c>
    </row>
    <row r="5" spans="2:13" ht="18.5" x14ac:dyDescent="0.45">
      <c r="K5" s="5" t="s">
        <v>43</v>
      </c>
    </row>
    <row r="6" spans="2:13" ht="18" x14ac:dyDescent="0.4">
      <c r="B6" s="5" t="s">
        <v>33</v>
      </c>
    </row>
    <row r="7" spans="2:13" x14ac:dyDescent="0.35">
      <c r="K7" s="12" t="s">
        <v>44</v>
      </c>
      <c r="L7" s="21" t="s">
        <v>100</v>
      </c>
    </row>
    <row r="8" spans="2:13" x14ac:dyDescent="0.35">
      <c r="B8" s="1" t="s">
        <v>98</v>
      </c>
      <c r="F8" s="1" t="s">
        <v>35</v>
      </c>
      <c r="K8" s="12" t="s">
        <v>45</v>
      </c>
      <c r="M8" s="21" t="s">
        <v>100</v>
      </c>
    </row>
    <row r="10" spans="2:13" x14ac:dyDescent="0.35">
      <c r="B10" s="1" t="s">
        <v>34</v>
      </c>
      <c r="G10" s="1" t="s">
        <v>36</v>
      </c>
    </row>
    <row r="11" spans="2:13" x14ac:dyDescent="0.35">
      <c r="K11" s="8" t="s">
        <v>46</v>
      </c>
    </row>
    <row r="12" spans="2:13" x14ac:dyDescent="0.35">
      <c r="B12" s="1" t="s">
        <v>37</v>
      </c>
      <c r="G12" s="1" t="s">
        <v>38</v>
      </c>
      <c r="K12" s="8" t="s">
        <v>47</v>
      </c>
    </row>
    <row r="14" spans="2:13" x14ac:dyDescent="0.35">
      <c r="B14" s="1" t="s">
        <v>39</v>
      </c>
      <c r="G14" s="1" t="s">
        <v>40</v>
      </c>
    </row>
    <row r="16" spans="2:13" x14ac:dyDescent="0.35">
      <c r="B16" s="1" t="s">
        <v>41</v>
      </c>
      <c r="G16" s="1" t="s">
        <v>42</v>
      </c>
    </row>
    <row r="19" spans="2:8" ht="18" x14ac:dyDescent="0.4">
      <c r="B19" s="2" t="s">
        <v>82</v>
      </c>
      <c r="H19" s="5" t="s">
        <v>83</v>
      </c>
    </row>
    <row r="22" spans="2:8" ht="18.5" x14ac:dyDescent="0.45">
      <c r="B22" s="11" t="s">
        <v>112</v>
      </c>
      <c r="F22" s="5" t="s">
        <v>113</v>
      </c>
    </row>
    <row r="25" spans="2:8" x14ac:dyDescent="0.35">
      <c r="B25" s="11" t="s">
        <v>135</v>
      </c>
    </row>
    <row r="27" spans="2:8" ht="18.5" x14ac:dyDescent="0.45">
      <c r="B27" s="5" t="s">
        <v>116</v>
      </c>
      <c r="C27" s="5"/>
      <c r="F27" s="5" t="s">
        <v>118</v>
      </c>
      <c r="G27" s="5"/>
    </row>
    <row r="28" spans="2:8" ht="18.5" x14ac:dyDescent="0.45">
      <c r="B28" s="5"/>
      <c r="C28" s="5" t="s">
        <v>117</v>
      </c>
      <c r="F28" s="5"/>
      <c r="G28" s="25" t="s">
        <v>119</v>
      </c>
    </row>
    <row r="31" spans="2:8" x14ac:dyDescent="0.35">
      <c r="B31" s="11" t="s">
        <v>136</v>
      </c>
    </row>
    <row r="32" spans="2:8" x14ac:dyDescent="0.35">
      <c r="H32" s="2" t="s">
        <v>137</v>
      </c>
    </row>
    <row r="33" spans="4:8" x14ac:dyDescent="0.35">
      <c r="D33" s="26"/>
      <c r="E33" s="26"/>
      <c r="F33" s="26"/>
      <c r="G33" s="26"/>
      <c r="H33" s="26"/>
    </row>
    <row r="34" spans="4:8" x14ac:dyDescent="0.35">
      <c r="D34" s="26"/>
      <c r="E34" s="26"/>
      <c r="F34" s="26"/>
      <c r="G34" s="26"/>
      <c r="H34" s="26"/>
    </row>
    <row r="35" spans="4:8" x14ac:dyDescent="0.35">
      <c r="D35" s="26"/>
      <c r="E35" s="26"/>
      <c r="F35" s="26"/>
      <c r="G35" s="26"/>
      <c r="H35" s="26"/>
    </row>
    <row r="36" spans="4:8" x14ac:dyDescent="0.35">
      <c r="D36" s="26"/>
      <c r="E36" s="27" t="s">
        <v>138</v>
      </c>
      <c r="F36" s="26"/>
      <c r="G36" s="26"/>
      <c r="H36" s="26"/>
    </row>
    <row r="37" spans="4:8" x14ac:dyDescent="0.35">
      <c r="D37" s="26"/>
      <c r="E37" s="26"/>
      <c r="F37" s="26"/>
      <c r="G37" s="26"/>
      <c r="H37" s="26"/>
    </row>
    <row r="38" spans="4:8" x14ac:dyDescent="0.35">
      <c r="D38" s="26"/>
      <c r="E38" s="26"/>
      <c r="F38" s="26"/>
      <c r="G38" s="26"/>
      <c r="H38" s="26"/>
    </row>
    <row r="39" spans="4:8" x14ac:dyDescent="0.35">
      <c r="D39" s="26"/>
      <c r="E39" s="26"/>
      <c r="F39" s="26"/>
      <c r="G39" s="26"/>
      <c r="H39" s="26"/>
    </row>
    <row r="40" spans="4:8" x14ac:dyDescent="0.35">
      <c r="D40" s="26"/>
      <c r="E40" s="26"/>
      <c r="F40" s="26"/>
      <c r="G40" s="26"/>
      <c r="H40" s="26"/>
    </row>
    <row r="41" spans="4:8" x14ac:dyDescent="0.35">
      <c r="D41" s="26"/>
      <c r="E41" s="26"/>
      <c r="F41" s="26"/>
      <c r="G41" s="26"/>
      <c r="H41" s="26"/>
    </row>
    <row r="42" spans="4:8" x14ac:dyDescent="0.35">
      <c r="D42" s="26"/>
      <c r="E42" s="26"/>
      <c r="F42" s="26"/>
      <c r="G42" s="26"/>
      <c r="H42" s="26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zoomScale="140" zoomScaleNormal="140" workbookViewId="0">
      <selection activeCell="E10" sqref="E10"/>
    </sheetView>
  </sheetViews>
  <sheetFormatPr defaultColWidth="9.1796875" defaultRowHeight="15.5" x14ac:dyDescent="0.35"/>
  <cols>
    <col min="1" max="16384" width="9.1796875" style="1"/>
  </cols>
  <sheetData>
    <row r="2" spans="2:2" ht="18" x14ac:dyDescent="0.4">
      <c r="B2" s="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J23"/>
  <sheetViews>
    <sheetView zoomScale="140" zoomScaleNormal="140" workbookViewId="0">
      <selection activeCell="K12" sqref="K12"/>
    </sheetView>
  </sheetViews>
  <sheetFormatPr defaultColWidth="9.1796875" defaultRowHeight="15.5" x14ac:dyDescent="0.35"/>
  <cols>
    <col min="1" max="16384" width="9.1796875" style="1"/>
  </cols>
  <sheetData>
    <row r="10" spans="1:10" x14ac:dyDescent="0.35">
      <c r="A10" s="13" t="s">
        <v>48</v>
      </c>
      <c r="B10" s="1" t="s">
        <v>51</v>
      </c>
      <c r="H10" s="1" t="s">
        <v>49</v>
      </c>
      <c r="J10" s="1" t="s">
        <v>50</v>
      </c>
    </row>
    <row r="11" spans="1:10" x14ac:dyDescent="0.35">
      <c r="A11" s="13"/>
      <c r="B11" s="1" t="s">
        <v>52</v>
      </c>
    </row>
    <row r="12" spans="1:10" x14ac:dyDescent="0.35">
      <c r="A12" s="13"/>
      <c r="C12" s="6" t="s">
        <v>53</v>
      </c>
      <c r="D12" s="3">
        <f>1/2</f>
        <v>0.5</v>
      </c>
    </row>
    <row r="13" spans="1:10" x14ac:dyDescent="0.35">
      <c r="A13" s="13"/>
    </row>
    <row r="14" spans="1:10" x14ac:dyDescent="0.35">
      <c r="A14" s="13" t="s">
        <v>54</v>
      </c>
      <c r="B14" s="1" t="s">
        <v>55</v>
      </c>
    </row>
    <row r="15" spans="1:10" x14ac:dyDescent="0.35">
      <c r="A15" s="13"/>
      <c r="B15" s="14" t="s">
        <v>56</v>
      </c>
      <c r="C15" s="3">
        <f>1/4</f>
        <v>0.25</v>
      </c>
      <c r="E15" s="14" t="s">
        <v>57</v>
      </c>
      <c r="F15" s="3">
        <f>2/4</f>
        <v>0.5</v>
      </c>
      <c r="H15" s="14" t="s">
        <v>58</v>
      </c>
      <c r="I15" s="3">
        <f>3/4</f>
        <v>0.75</v>
      </c>
    </row>
    <row r="16" spans="1:10" x14ac:dyDescent="0.35">
      <c r="A16" s="13"/>
    </row>
    <row r="17" spans="1:9" x14ac:dyDescent="0.35">
      <c r="A17" s="13" t="s">
        <v>60</v>
      </c>
      <c r="B17" s="1" t="s">
        <v>59</v>
      </c>
    </row>
    <row r="18" spans="1:9" x14ac:dyDescent="0.35">
      <c r="A18" s="13"/>
      <c r="B18" s="14" t="s">
        <v>61</v>
      </c>
      <c r="C18" s="3">
        <f>1/8</f>
        <v>0.125</v>
      </c>
      <c r="E18" s="14" t="s">
        <v>62</v>
      </c>
      <c r="F18" s="3">
        <f>3/8</f>
        <v>0.375</v>
      </c>
      <c r="H18" s="14" t="s">
        <v>63</v>
      </c>
      <c r="I18" s="3">
        <f>7/8</f>
        <v>0.875</v>
      </c>
    </row>
    <row r="19" spans="1:9" x14ac:dyDescent="0.35">
      <c r="A19" s="13"/>
    </row>
    <row r="20" spans="1:9" x14ac:dyDescent="0.35">
      <c r="A20" s="13"/>
    </row>
    <row r="21" spans="1:9" x14ac:dyDescent="0.35">
      <c r="A21" s="13"/>
    </row>
    <row r="22" spans="1:9" x14ac:dyDescent="0.35">
      <c r="A22" s="13"/>
    </row>
    <row r="23" spans="1:9" x14ac:dyDescent="0.35">
      <c r="A23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I15"/>
  <sheetViews>
    <sheetView zoomScale="140" zoomScaleNormal="140" workbookViewId="0">
      <selection activeCell="H11" sqref="H11"/>
    </sheetView>
  </sheetViews>
  <sheetFormatPr defaultColWidth="9.1796875" defaultRowHeight="15.5" x14ac:dyDescent="0.35"/>
  <cols>
    <col min="1" max="16384" width="9.1796875" style="1"/>
  </cols>
  <sheetData>
    <row r="9" spans="1:9" x14ac:dyDescent="0.35">
      <c r="A9" s="13" t="s">
        <v>48</v>
      </c>
      <c r="B9" s="1" t="s">
        <v>64</v>
      </c>
    </row>
    <row r="10" spans="1:9" x14ac:dyDescent="0.35">
      <c r="C10" s="6" t="s">
        <v>65</v>
      </c>
      <c r="D10" s="15">
        <f>7/(15+7)</f>
        <v>0.31818181818181818</v>
      </c>
    </row>
    <row r="12" spans="1:9" x14ac:dyDescent="0.35">
      <c r="A12" s="13" t="s">
        <v>54</v>
      </c>
      <c r="B12" s="16" t="s">
        <v>66</v>
      </c>
    </row>
    <row r="13" spans="1:9" x14ac:dyDescent="0.35">
      <c r="E13" s="6" t="s">
        <v>67</v>
      </c>
      <c r="F13" s="15">
        <f>7/22*6/21</f>
        <v>9.0909090909090912E-2</v>
      </c>
    </row>
    <row r="15" spans="1:9" x14ac:dyDescent="0.35">
      <c r="H15" s="6" t="s">
        <v>68</v>
      </c>
      <c r="I15" s="15">
        <f>7/22*15/21+15/22*7/21</f>
        <v>0.45454545454545453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N22"/>
  <sheetViews>
    <sheetView zoomScale="140" zoomScaleNormal="140" workbookViewId="0">
      <selection activeCell="A10" sqref="A10"/>
    </sheetView>
  </sheetViews>
  <sheetFormatPr defaultColWidth="9.1796875" defaultRowHeight="15.5" x14ac:dyDescent="0.35"/>
  <cols>
    <col min="1" max="9" width="9.1796875" style="1"/>
    <col min="10" max="10" width="9.7265625" style="1" bestFit="1" customWidth="1"/>
    <col min="11" max="16384" width="9.1796875" style="1"/>
  </cols>
  <sheetData>
    <row r="10" spans="2:14" ht="16" thickBot="1" x14ac:dyDescent="0.4"/>
    <row r="11" spans="2:14" x14ac:dyDescent="0.35">
      <c r="B11" s="13" t="s">
        <v>48</v>
      </c>
      <c r="D11" s="6" t="s">
        <v>73</v>
      </c>
      <c r="E11" s="20">
        <f>14/20*14/20</f>
        <v>0.48999999999999994</v>
      </c>
      <c r="J11" s="17" t="s">
        <v>69</v>
      </c>
    </row>
    <row r="12" spans="2:14" x14ac:dyDescent="0.35">
      <c r="B12" s="13"/>
      <c r="E12" s="15"/>
      <c r="J12" s="18" t="s">
        <v>70</v>
      </c>
    </row>
    <row r="13" spans="2:14" ht="16" thickBot="1" x14ac:dyDescent="0.4">
      <c r="B13" s="13" t="s">
        <v>54</v>
      </c>
      <c r="D13" s="6" t="s">
        <v>74</v>
      </c>
      <c r="E13" s="15">
        <f>14/20*5/20</f>
        <v>0.17499999999999999</v>
      </c>
      <c r="J13" s="19" t="s">
        <v>71</v>
      </c>
    </row>
    <row r="14" spans="2:14" x14ac:dyDescent="0.35">
      <c r="B14" s="13"/>
      <c r="E14" s="15"/>
      <c r="J14" s="13" t="s">
        <v>72</v>
      </c>
    </row>
    <row r="15" spans="2:14" x14ac:dyDescent="0.35">
      <c r="B15" s="13" t="s">
        <v>60</v>
      </c>
      <c r="E15" s="15"/>
      <c r="F15" s="6" t="s">
        <v>75</v>
      </c>
      <c r="G15" s="20">
        <f>2*E13</f>
        <v>0.35</v>
      </c>
    </row>
    <row r="16" spans="2:14" x14ac:dyDescent="0.35">
      <c r="H16" s="13" t="s">
        <v>80</v>
      </c>
      <c r="M16" s="6" t="s">
        <v>81</v>
      </c>
      <c r="N16" s="15">
        <f>19/20/20*2+1/20/20</f>
        <v>9.7500000000000003E-2</v>
      </c>
    </row>
    <row r="17" spans="2:11" x14ac:dyDescent="0.35">
      <c r="B17" s="13" t="s">
        <v>76</v>
      </c>
      <c r="D17" s="6" t="s">
        <v>77</v>
      </c>
      <c r="E17" s="20">
        <f>1/20</f>
        <v>0.05</v>
      </c>
    </row>
    <row r="18" spans="2:11" x14ac:dyDescent="0.35">
      <c r="H18" s="13" t="s">
        <v>84</v>
      </c>
      <c r="J18" s="6" t="s">
        <v>85</v>
      </c>
      <c r="K18" s="15">
        <f>1-N16</f>
        <v>0.90249999999999997</v>
      </c>
    </row>
    <row r="19" spans="2:11" x14ac:dyDescent="0.35">
      <c r="B19" s="13" t="s">
        <v>78</v>
      </c>
      <c r="D19" s="6" t="s">
        <v>79</v>
      </c>
      <c r="E19" s="20">
        <f>1/20</f>
        <v>0.05</v>
      </c>
      <c r="I19" s="16" t="s">
        <v>86</v>
      </c>
    </row>
    <row r="20" spans="2:11" x14ac:dyDescent="0.35">
      <c r="J20" s="6" t="s">
        <v>87</v>
      </c>
      <c r="K20" s="15">
        <f>19/20*19/20</f>
        <v>0.90250000000000008</v>
      </c>
    </row>
    <row r="22" spans="2:11" x14ac:dyDescent="0.35">
      <c r="H22" s="13" t="s">
        <v>88</v>
      </c>
      <c r="J22" s="14" t="s">
        <v>89</v>
      </c>
      <c r="K22" s="15">
        <f>1/20*1/20</f>
        <v>2.5000000000000001E-3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J19"/>
  <sheetViews>
    <sheetView topLeftCell="A7" zoomScale="140" zoomScaleNormal="140" workbookViewId="0">
      <selection activeCell="G11" sqref="G11"/>
    </sheetView>
  </sheetViews>
  <sheetFormatPr defaultColWidth="9.1796875" defaultRowHeight="15.5" x14ac:dyDescent="0.35"/>
  <cols>
    <col min="1" max="16384" width="9.1796875" style="1"/>
  </cols>
  <sheetData>
    <row r="9" spans="1:10" ht="16" thickBot="1" x14ac:dyDescent="0.4"/>
    <row r="10" spans="1:10" x14ac:dyDescent="0.35">
      <c r="A10" s="13" t="s">
        <v>48</v>
      </c>
      <c r="C10" s="6" t="s">
        <v>90</v>
      </c>
      <c r="D10" s="20">
        <f>14/20*13/19</f>
        <v>0.47894736842105262</v>
      </c>
      <c r="J10" s="17" t="s">
        <v>69</v>
      </c>
    </row>
    <row r="11" spans="1:10" x14ac:dyDescent="0.35">
      <c r="A11" s="13"/>
      <c r="C11" s="6"/>
      <c r="J11" s="18" t="s">
        <v>70</v>
      </c>
    </row>
    <row r="12" spans="1:10" ht="16" thickBot="1" x14ac:dyDescent="0.4">
      <c r="A12" s="13" t="s">
        <v>54</v>
      </c>
      <c r="C12" s="6" t="s">
        <v>91</v>
      </c>
      <c r="D12" s="20">
        <f>14/20*5/19</f>
        <v>0.18421052631578946</v>
      </c>
      <c r="J12" s="19" t="s">
        <v>71</v>
      </c>
    </row>
    <row r="13" spans="1:10" x14ac:dyDescent="0.35">
      <c r="A13" s="13"/>
      <c r="C13" s="6"/>
      <c r="J13" s="13" t="s">
        <v>72</v>
      </c>
    </row>
    <row r="14" spans="1:10" x14ac:dyDescent="0.35">
      <c r="A14" s="13" t="s">
        <v>60</v>
      </c>
      <c r="C14" s="6"/>
      <c r="E14" s="6" t="s">
        <v>92</v>
      </c>
      <c r="F14" s="20">
        <f>2*D12</f>
        <v>0.36842105263157893</v>
      </c>
    </row>
    <row r="15" spans="1:10" x14ac:dyDescent="0.35">
      <c r="A15" s="13"/>
      <c r="C15" s="6"/>
      <c r="G15" s="6"/>
      <c r="H15" s="13" t="s">
        <v>80</v>
      </c>
      <c r="I15" s="6" t="s">
        <v>96</v>
      </c>
      <c r="J15" s="20">
        <f>D16+D18</f>
        <v>0.1</v>
      </c>
    </row>
    <row r="16" spans="1:10" x14ac:dyDescent="0.35">
      <c r="A16" s="13" t="s">
        <v>76</v>
      </c>
      <c r="C16" s="6" t="s">
        <v>93</v>
      </c>
      <c r="D16" s="20">
        <f>1/20</f>
        <v>0.05</v>
      </c>
      <c r="H16" s="13"/>
    </row>
    <row r="17" spans="1:10" x14ac:dyDescent="0.35">
      <c r="H17" s="13" t="s">
        <v>84</v>
      </c>
      <c r="I17" s="6" t="s">
        <v>85</v>
      </c>
      <c r="J17" s="20">
        <f>1-J15</f>
        <v>0.9</v>
      </c>
    </row>
    <row r="18" spans="1:10" x14ac:dyDescent="0.35">
      <c r="A18" s="13" t="s">
        <v>94</v>
      </c>
      <c r="C18" s="6" t="s">
        <v>95</v>
      </c>
      <c r="D18" s="20">
        <f>1/20</f>
        <v>0.05</v>
      </c>
      <c r="H18" s="13"/>
    </row>
    <row r="19" spans="1:10" x14ac:dyDescent="0.35">
      <c r="H19" s="13" t="s">
        <v>88</v>
      </c>
      <c r="I19" s="1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0:L19"/>
  <sheetViews>
    <sheetView topLeftCell="C6" zoomScale="140" zoomScaleNormal="140" workbookViewId="0">
      <selection activeCell="G19" sqref="G19"/>
    </sheetView>
  </sheetViews>
  <sheetFormatPr defaultColWidth="9.1796875" defaultRowHeight="15.5" x14ac:dyDescent="0.35"/>
  <cols>
    <col min="1" max="1" width="9.1796875" style="1"/>
    <col min="2" max="2" width="9.1796875" style="13"/>
    <col min="3" max="3" width="9.1796875" style="1"/>
    <col min="4" max="4" width="9.54296875" style="1" bestFit="1" customWidth="1"/>
    <col min="5" max="16384" width="9.1796875" style="1"/>
  </cols>
  <sheetData>
    <row r="10" spans="2:11" x14ac:dyDescent="0.35">
      <c r="B10" s="13" t="s">
        <v>105</v>
      </c>
      <c r="D10" s="6" t="s">
        <v>106</v>
      </c>
      <c r="E10" s="24">
        <f>4/52</f>
        <v>7.6923076923076927E-2</v>
      </c>
      <c r="G10" s="13" t="s">
        <v>94</v>
      </c>
      <c r="H10" s="43" t="s">
        <v>110</v>
      </c>
      <c r="I10" s="44">
        <f>2/52</f>
        <v>3.8461538461538464E-2</v>
      </c>
      <c r="J10" s="45"/>
      <c r="K10" s="46"/>
    </row>
    <row r="11" spans="2:11" x14ac:dyDescent="0.35">
      <c r="G11" s="13"/>
      <c r="H11" s="46"/>
      <c r="I11" s="46"/>
      <c r="J11" s="46"/>
      <c r="K11" s="46"/>
    </row>
    <row r="12" spans="2:11" x14ac:dyDescent="0.35">
      <c r="B12" s="13" t="s">
        <v>54</v>
      </c>
      <c r="D12" s="6" t="s">
        <v>107</v>
      </c>
      <c r="E12" s="24">
        <f>13/52</f>
        <v>0.25</v>
      </c>
      <c r="G12" s="13" t="s">
        <v>80</v>
      </c>
      <c r="H12" s="43" t="s">
        <v>111</v>
      </c>
      <c r="I12" s="44">
        <f>28/52</f>
        <v>0.53846153846153844</v>
      </c>
      <c r="J12" s="46"/>
      <c r="K12" s="46"/>
    </row>
    <row r="13" spans="2:11" x14ac:dyDescent="0.35">
      <c r="G13" s="13"/>
      <c r="H13" s="46"/>
      <c r="I13" s="46"/>
      <c r="J13" s="46"/>
      <c r="K13" s="46"/>
    </row>
    <row r="14" spans="2:11" x14ac:dyDescent="0.35">
      <c r="B14" s="13" t="s">
        <v>60</v>
      </c>
      <c r="D14" s="6" t="s">
        <v>108</v>
      </c>
      <c r="E14" s="24">
        <f>26/52</f>
        <v>0.5</v>
      </c>
      <c r="G14" s="13" t="s">
        <v>84</v>
      </c>
      <c r="H14" s="45" t="s">
        <v>151</v>
      </c>
      <c r="I14" s="45"/>
      <c r="J14" s="45"/>
      <c r="K14" s="45"/>
    </row>
    <row r="15" spans="2:11" x14ac:dyDescent="0.35">
      <c r="G15" s="13"/>
      <c r="H15" s="45"/>
      <c r="I15" s="45"/>
      <c r="J15" s="43" t="s">
        <v>114</v>
      </c>
      <c r="K15" s="44">
        <f>2/26</f>
        <v>7.6923076923076927E-2</v>
      </c>
    </row>
    <row r="16" spans="2:11" x14ac:dyDescent="0.35">
      <c r="B16" s="13" t="s">
        <v>76</v>
      </c>
      <c r="C16" s="45"/>
      <c r="D16" s="45" t="s">
        <v>109</v>
      </c>
      <c r="E16" s="44">
        <f>1-4/52</f>
        <v>0.92307692307692313</v>
      </c>
      <c r="G16" s="13"/>
      <c r="H16" s="46"/>
      <c r="I16" s="46"/>
      <c r="J16" s="46"/>
      <c r="K16" s="46"/>
    </row>
    <row r="17" spans="3:12" x14ac:dyDescent="0.35">
      <c r="C17" s="46"/>
      <c r="D17" s="46"/>
      <c r="E17" s="46"/>
      <c r="G17" s="13" t="s">
        <v>88</v>
      </c>
      <c r="H17" s="45" t="s">
        <v>152</v>
      </c>
      <c r="I17" s="45"/>
      <c r="J17" s="45"/>
      <c r="K17" s="45"/>
      <c r="L17" s="45"/>
    </row>
    <row r="18" spans="3:12" x14ac:dyDescent="0.35">
      <c r="C18" s="46"/>
      <c r="D18" s="46"/>
      <c r="E18" s="46"/>
      <c r="H18" s="45"/>
      <c r="I18" s="45"/>
      <c r="J18" s="43" t="s">
        <v>115</v>
      </c>
      <c r="K18" s="44">
        <f>4/48</f>
        <v>8.3333333333333329E-2</v>
      </c>
      <c r="L18" s="45"/>
    </row>
    <row r="19" spans="3:12" x14ac:dyDescent="0.35">
      <c r="H19" s="46"/>
      <c r="I19" s="46"/>
      <c r="J19" s="46"/>
      <c r="K19" s="4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23"/>
  <sheetViews>
    <sheetView zoomScale="140" zoomScaleNormal="140" workbookViewId="0">
      <selection activeCell="E15" sqref="E15"/>
    </sheetView>
  </sheetViews>
  <sheetFormatPr defaultColWidth="9.1796875" defaultRowHeight="15.5" x14ac:dyDescent="0.35"/>
  <cols>
    <col min="1" max="7" width="9.1796875" style="23"/>
    <col min="8" max="16384" width="9.1796875" style="1"/>
  </cols>
  <sheetData>
    <row r="3" spans="1:7" x14ac:dyDescent="0.35">
      <c r="A3" s="22" t="s">
        <v>104</v>
      </c>
      <c r="B3" s="23" t="s">
        <v>101</v>
      </c>
      <c r="C3" s="23" t="s">
        <v>102</v>
      </c>
      <c r="D3" s="23" t="s">
        <v>103</v>
      </c>
    </row>
    <row r="4" spans="1:7" x14ac:dyDescent="0.35">
      <c r="A4" s="22">
        <v>1</v>
      </c>
      <c r="B4" s="23">
        <v>366</v>
      </c>
      <c r="C4" s="23">
        <v>366</v>
      </c>
      <c r="D4" s="23">
        <f>B4/C4</f>
        <v>1</v>
      </c>
    </row>
    <row r="5" spans="1:7" x14ac:dyDescent="0.35">
      <c r="A5" s="22">
        <v>2</v>
      </c>
      <c r="B5" s="23">
        <v>365</v>
      </c>
      <c r="C5" s="23">
        <v>366</v>
      </c>
      <c r="D5" s="23">
        <f>B5/C5</f>
        <v>0.99726775956284153</v>
      </c>
    </row>
    <row r="6" spans="1:7" x14ac:dyDescent="0.35">
      <c r="A6" s="22">
        <v>3</v>
      </c>
      <c r="B6" s="23">
        <v>364</v>
      </c>
      <c r="C6" s="23">
        <v>366</v>
      </c>
      <c r="D6" s="23">
        <f t="shared" ref="D6:D23" si="0">B6/C6</f>
        <v>0.99453551912568305</v>
      </c>
      <c r="F6" s="23">
        <f>PRODUCT(D4:D23)</f>
        <v>0.58943036294491657</v>
      </c>
      <c r="G6" s="42" t="s">
        <v>149</v>
      </c>
    </row>
    <row r="7" spans="1:7" x14ac:dyDescent="0.35">
      <c r="A7" s="22">
        <v>4</v>
      </c>
      <c r="B7" s="23">
        <v>363</v>
      </c>
      <c r="C7" s="23">
        <v>366</v>
      </c>
      <c r="D7" s="23">
        <f t="shared" si="0"/>
        <v>0.99180327868852458</v>
      </c>
    </row>
    <row r="8" spans="1:7" x14ac:dyDescent="0.35">
      <c r="A8" s="22">
        <v>5</v>
      </c>
      <c r="B8" s="23">
        <v>362</v>
      </c>
      <c r="C8" s="23">
        <v>366</v>
      </c>
      <c r="D8" s="23">
        <f t="shared" si="0"/>
        <v>0.98907103825136611</v>
      </c>
      <c r="E8" s="7" t="s">
        <v>150</v>
      </c>
      <c r="F8" s="13">
        <f>1-F6</f>
        <v>0.41056963705508343</v>
      </c>
    </row>
    <row r="9" spans="1:7" x14ac:dyDescent="0.35">
      <c r="A9" s="22">
        <v>6</v>
      </c>
      <c r="B9" s="23">
        <v>361</v>
      </c>
      <c r="C9" s="23">
        <v>366</v>
      </c>
      <c r="D9" s="23">
        <f t="shared" si="0"/>
        <v>0.98633879781420764</v>
      </c>
    </row>
    <row r="10" spans="1:7" x14ac:dyDescent="0.35">
      <c r="A10" s="22">
        <v>7</v>
      </c>
      <c r="B10" s="23">
        <v>360</v>
      </c>
      <c r="C10" s="23">
        <v>366</v>
      </c>
      <c r="D10" s="23">
        <f t="shared" si="0"/>
        <v>0.98360655737704916</v>
      </c>
    </row>
    <row r="11" spans="1:7" x14ac:dyDescent="0.35">
      <c r="A11" s="22">
        <v>8</v>
      </c>
      <c r="B11" s="23">
        <v>359</v>
      </c>
      <c r="C11" s="23">
        <v>366</v>
      </c>
      <c r="D11" s="23">
        <f t="shared" si="0"/>
        <v>0.98087431693989069</v>
      </c>
    </row>
    <row r="12" spans="1:7" x14ac:dyDescent="0.35">
      <c r="A12" s="22">
        <v>9</v>
      </c>
      <c r="B12" s="23">
        <v>358</v>
      </c>
      <c r="C12" s="23">
        <v>366</v>
      </c>
      <c r="D12" s="23">
        <f t="shared" si="0"/>
        <v>0.97814207650273222</v>
      </c>
    </row>
    <row r="13" spans="1:7" x14ac:dyDescent="0.35">
      <c r="A13" s="22">
        <v>10</v>
      </c>
      <c r="B13" s="23">
        <v>357</v>
      </c>
      <c r="C13" s="23">
        <v>366</v>
      </c>
      <c r="D13" s="23">
        <f t="shared" si="0"/>
        <v>0.97540983606557374</v>
      </c>
    </row>
    <row r="14" spans="1:7" x14ac:dyDescent="0.35">
      <c r="A14" s="22">
        <v>11</v>
      </c>
      <c r="B14" s="23">
        <v>356</v>
      </c>
      <c r="C14" s="23">
        <v>366</v>
      </c>
      <c r="D14" s="23">
        <f t="shared" si="0"/>
        <v>0.97267759562841527</v>
      </c>
    </row>
    <row r="15" spans="1:7" x14ac:dyDescent="0.35">
      <c r="A15" s="22">
        <v>12</v>
      </c>
      <c r="B15" s="23">
        <v>355</v>
      </c>
      <c r="C15" s="23">
        <v>366</v>
      </c>
      <c r="D15" s="23">
        <f t="shared" si="0"/>
        <v>0.9699453551912568</v>
      </c>
    </row>
    <row r="16" spans="1:7" x14ac:dyDescent="0.35">
      <c r="A16" s="22">
        <v>13</v>
      </c>
      <c r="B16" s="23">
        <v>354</v>
      </c>
      <c r="C16" s="23">
        <v>366</v>
      </c>
      <c r="D16" s="23">
        <f t="shared" si="0"/>
        <v>0.96721311475409832</v>
      </c>
    </row>
    <row r="17" spans="1:4" x14ac:dyDescent="0.35">
      <c r="A17" s="22">
        <v>14</v>
      </c>
      <c r="B17" s="23">
        <v>353</v>
      </c>
      <c r="C17" s="23">
        <v>366</v>
      </c>
      <c r="D17" s="23">
        <f t="shared" si="0"/>
        <v>0.96448087431693985</v>
      </c>
    </row>
    <row r="18" spans="1:4" x14ac:dyDescent="0.35">
      <c r="A18" s="22">
        <v>15</v>
      </c>
      <c r="B18" s="23">
        <v>352</v>
      </c>
      <c r="C18" s="23">
        <v>366</v>
      </c>
      <c r="D18" s="23">
        <f t="shared" si="0"/>
        <v>0.96174863387978138</v>
      </c>
    </row>
    <row r="19" spans="1:4" x14ac:dyDescent="0.35">
      <c r="A19" s="22">
        <v>16</v>
      </c>
      <c r="B19" s="23">
        <v>351</v>
      </c>
      <c r="C19" s="23">
        <v>366</v>
      </c>
      <c r="D19" s="23">
        <f t="shared" si="0"/>
        <v>0.95901639344262291</v>
      </c>
    </row>
    <row r="20" spans="1:4" x14ac:dyDescent="0.35">
      <c r="A20" s="22">
        <v>17</v>
      </c>
      <c r="B20" s="23">
        <v>350</v>
      </c>
      <c r="C20" s="23">
        <v>366</v>
      </c>
      <c r="D20" s="23">
        <f t="shared" si="0"/>
        <v>0.95628415300546443</v>
      </c>
    </row>
    <row r="21" spans="1:4" x14ac:dyDescent="0.35">
      <c r="A21" s="22">
        <v>18</v>
      </c>
      <c r="B21" s="23">
        <v>349</v>
      </c>
      <c r="C21" s="23">
        <v>366</v>
      </c>
      <c r="D21" s="23">
        <f t="shared" si="0"/>
        <v>0.95355191256830596</v>
      </c>
    </row>
    <row r="22" spans="1:4" x14ac:dyDescent="0.35">
      <c r="A22" s="22">
        <v>19</v>
      </c>
      <c r="B22" s="23">
        <v>348</v>
      </c>
      <c r="C22" s="23">
        <v>366</v>
      </c>
      <c r="D22" s="23">
        <f t="shared" si="0"/>
        <v>0.95081967213114749</v>
      </c>
    </row>
    <row r="23" spans="1:4" x14ac:dyDescent="0.35">
      <c r="A23" s="22">
        <v>20</v>
      </c>
      <c r="B23" s="23">
        <v>347</v>
      </c>
      <c r="C23" s="23">
        <v>366</v>
      </c>
      <c r="D23" s="23">
        <f t="shared" si="0"/>
        <v>0.94808743169398912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Geral-Acont</vt:lpstr>
      <vt:lpstr>Geral-Prob</vt:lpstr>
      <vt:lpstr>1</vt:lpstr>
      <vt:lpstr>3</vt:lpstr>
      <vt:lpstr>4</vt:lpstr>
      <vt:lpstr>7</vt:lpstr>
      <vt:lpstr>8</vt:lpstr>
      <vt:lpstr>9</vt:lpstr>
      <vt:lpstr>11</vt:lpstr>
      <vt:lpstr>18</vt:lpstr>
      <vt:lpstr>19</vt:lpstr>
      <vt:lpstr>21</vt:lpstr>
      <vt:lpstr>23</vt:lpstr>
    </vt:vector>
  </TitlesOfParts>
  <Company>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local</dc:creator>
  <cp:lastModifiedBy>ricar</cp:lastModifiedBy>
  <dcterms:created xsi:type="dcterms:W3CDTF">2023-05-15T11:58:56Z</dcterms:created>
  <dcterms:modified xsi:type="dcterms:W3CDTF">2023-06-28T15:43:50Z</dcterms:modified>
</cp:coreProperties>
</file>