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1.xml" ContentType="application/vnd.openxmlformats-officedocument.themeOverrid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2.xml" ContentType="application/vnd.openxmlformats-officedocument.themeOverrid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ea\OneDrive\Pictures\"/>
    </mc:Choice>
  </mc:AlternateContent>
  <xr:revisionPtr revIDLastSave="0" documentId="8_{C3D35F2D-A2B4-4B11-8533-7E2265470486}" xr6:coauthVersionLast="47" xr6:coauthVersionMax="47" xr10:uidLastSave="{00000000-0000-0000-0000-000000000000}"/>
  <workbookProtection workbookAlgorithmName="SHA-512" workbookHashValue="fgBCkjrr3qM2U8jXBPXVk9ym7peVISqyZJjSwvgjoGOYHfx7FrQ35jYFK80iAnuKKjc5DrBZ73/s8oPCXEzzzA==" workbookSaltValue="Pu0zbffNHRocNU3l2/saow==" workbookSpinCount="100000" lockStructure="1"/>
  <bookViews>
    <workbookView xWindow="-110" yWindow="-110" windowWidth="19420" windowHeight="10420" firstSheet="2" activeTab="2" xr2:uid="{10AC53AA-8188-42F1-A6EA-F7F6CEE42FE8}"/>
  </bookViews>
  <sheets>
    <sheet name=" SR FEB 25" sheetId="1" state="hidden" r:id="rId1"/>
    <sheet name="SR MAR 25" sheetId="4" state="hidden" r:id="rId2"/>
    <sheet name="SR ABR 25" sheetId="5" r:id="rId3"/>
    <sheet name="DASH BOARD SR" sheetId="3" r:id="rId4"/>
  </sheets>
  <definedNames>
    <definedName name="_xlnm._FilterDatabase" localSheetId="0" hidden="1">' SR FEB 25'!$B$1:$P$1</definedName>
    <definedName name="DB">'DASH BOARD SR'!$1:$1048576</definedName>
    <definedName name="SR">' SR FEB 25'!$B$1:$R$29</definedName>
    <definedName name="_xlnm.Print_Titles" localSheetId="1">'SR MAR 25'!$A:$A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1" i="5" l="1"/>
  <c r="O61" i="5"/>
  <c r="P47" i="5"/>
  <c r="O47" i="5"/>
  <c r="B22" i="5" a="1"/>
  <c r="B22" i="5" s="1"/>
  <c r="C22" i="5" a="1"/>
  <c r="C22" i="5" s="1"/>
  <c r="B23" i="5" a="1"/>
  <c r="B23" i="5" s="1"/>
  <c r="C23" i="5" a="1"/>
  <c r="C23" i="5" s="1"/>
  <c r="P75" i="5"/>
  <c r="O75" i="5"/>
  <c r="P74" i="5"/>
  <c r="O74" i="5"/>
  <c r="P60" i="5"/>
  <c r="O60" i="5"/>
  <c r="P46" i="5"/>
  <c r="O46" i="5"/>
  <c r="G40" i="5" a="1"/>
  <c r="G40" i="5" s="1"/>
  <c r="E40" i="5" a="1"/>
  <c r="E40" i="5" s="1"/>
  <c r="O38" i="5" a="1"/>
  <c r="O38" i="5" s="1"/>
  <c r="O37" i="5" a="1"/>
  <c r="O37" i="5" s="1"/>
  <c r="G37" i="5" a="1"/>
  <c r="G37" i="5" s="1"/>
  <c r="E37" i="5" a="1"/>
  <c r="E37" i="5" s="1"/>
  <c r="O36" i="5" a="1"/>
  <c r="O36" i="5" s="1"/>
  <c r="O35" i="5" a="1"/>
  <c r="O35" i="5" s="1"/>
  <c r="O34" i="5" a="1"/>
  <c r="O34" i="5" s="1"/>
  <c r="G34" i="5" a="1"/>
  <c r="G34" i="5" s="1"/>
  <c r="P48" i="5" s="1"/>
  <c r="E34" i="5" a="1"/>
  <c r="E34" i="5" s="1"/>
  <c r="O48" i="5" s="1"/>
  <c r="C31" i="5" a="1"/>
  <c r="C31" i="5" s="1"/>
  <c r="B31" i="5" a="1"/>
  <c r="B31" i="5" s="1"/>
  <c r="C30" i="5" a="1"/>
  <c r="C30" i="5" s="1"/>
  <c r="B30" i="5" a="1"/>
  <c r="B30" i="5" s="1"/>
  <c r="C29" i="5" a="1"/>
  <c r="C29" i="5" s="1"/>
  <c r="B29" i="5" a="1"/>
  <c r="B29" i="5" s="1"/>
  <c r="C28" i="5" a="1"/>
  <c r="C28" i="5" s="1"/>
  <c r="B28" i="5" a="1"/>
  <c r="B28" i="5" s="1"/>
  <c r="C27" i="5" a="1"/>
  <c r="C27" i="5" s="1"/>
  <c r="B27" i="5" a="1"/>
  <c r="B27" i="5" s="1"/>
  <c r="C26" i="5" a="1"/>
  <c r="C26" i="5" s="1"/>
  <c r="B26" i="5" a="1"/>
  <c r="B26" i="5" s="1"/>
  <c r="C25" i="5" a="1"/>
  <c r="C25" i="5" s="1"/>
  <c r="B25" i="5" a="1"/>
  <c r="B25" i="5" s="1"/>
  <c r="C24" i="5" a="1"/>
  <c r="C24" i="5" s="1"/>
  <c r="B24" i="5" a="1"/>
  <c r="B24" i="5" s="1"/>
  <c r="C21" i="5" a="1"/>
  <c r="C21" i="5" s="1"/>
  <c r="B21" i="5" a="1"/>
  <c r="B21" i="5" s="1"/>
  <c r="C20" i="5" a="1"/>
  <c r="C20" i="5" s="1"/>
  <c r="B20" i="5" a="1"/>
  <c r="B20" i="5" s="1"/>
  <c r="C19" i="5" a="1"/>
  <c r="C19" i="5" s="1"/>
  <c r="B19" i="5" a="1"/>
  <c r="B19" i="5" s="1"/>
  <c r="C18" i="5" a="1"/>
  <c r="C18" i="5" s="1"/>
  <c r="B18" i="5" a="1"/>
  <c r="B18" i="5" s="1"/>
  <c r="C17" i="5" a="1"/>
  <c r="C17" i="5" s="1"/>
  <c r="B17" i="5" a="1"/>
  <c r="B17" i="5" s="1"/>
  <c r="C16" i="5" a="1"/>
  <c r="C16" i="5" s="1"/>
  <c r="B16" i="5" a="1"/>
  <c r="B16" i="5" s="1"/>
  <c r="C15" i="5" a="1"/>
  <c r="C15" i="5" s="1"/>
  <c r="B15" i="5" a="1"/>
  <c r="B15" i="5" s="1"/>
  <c r="C14" i="5" a="1"/>
  <c r="C14" i="5" s="1"/>
  <c r="B14" i="5" a="1"/>
  <c r="B14" i="5" s="1"/>
  <c r="C13" i="5" a="1"/>
  <c r="C13" i="5" s="1"/>
  <c r="B13" i="5" a="1"/>
  <c r="B13" i="5" s="1"/>
  <c r="C12" i="5" a="1"/>
  <c r="C12" i="5" s="1"/>
  <c r="B12" i="5" a="1"/>
  <c r="B12" i="5" s="1"/>
  <c r="C11" i="5" a="1"/>
  <c r="C11" i="5" s="1"/>
  <c r="B11" i="5" a="1"/>
  <c r="B11" i="5" s="1"/>
  <c r="C10" i="5" a="1"/>
  <c r="C10" i="5" s="1"/>
  <c r="B10" i="5" a="1"/>
  <c r="B10" i="5" s="1"/>
  <c r="C9" i="5" a="1"/>
  <c r="C9" i="5" s="1"/>
  <c r="B9" i="5" a="1"/>
  <c r="B9" i="5" s="1"/>
  <c r="C8" i="5" a="1"/>
  <c r="C8" i="5" s="1"/>
  <c r="B8" i="5" a="1"/>
  <c r="B8" i="5" s="1"/>
  <c r="C7" i="5" a="1"/>
  <c r="C7" i="5" s="1"/>
  <c r="B7" i="5" a="1"/>
  <c r="B7" i="5" s="1"/>
  <c r="C6" i="5" a="1"/>
  <c r="C6" i="5" s="1"/>
  <c r="B6" i="5" a="1"/>
  <c r="B6" i="5" s="1"/>
  <c r="C5" i="5" a="1"/>
  <c r="C5" i="5" s="1"/>
  <c r="B5" i="5" a="1"/>
  <c r="B5" i="5" s="1"/>
  <c r="C4" i="5" a="1"/>
  <c r="C4" i="5" s="1"/>
  <c r="B4" i="5" a="1"/>
  <c r="B4" i="5" s="1"/>
  <c r="C3" i="5" a="1"/>
  <c r="C3" i="5" s="1"/>
  <c r="B3" i="5" a="1"/>
  <c r="B3" i="5" s="1"/>
  <c r="C2" i="5" a="1"/>
  <c r="C2" i="5" s="1"/>
  <c r="B2" i="5" a="1"/>
  <c r="B2" i="5" s="1"/>
  <c r="C37" i="5" l="1"/>
  <c r="H37" i="5" s="1"/>
  <c r="C34" i="5"/>
  <c r="F34" i="5" s="1"/>
  <c r="C40" i="5"/>
  <c r="H40" i="5" s="1"/>
  <c r="O35" i="4" a="1"/>
  <c r="O35" i="4" s="1"/>
  <c r="F37" i="5" l="1"/>
  <c r="D37" i="5" s="1"/>
  <c r="F40" i="5"/>
  <c r="D40" i="5" s="1"/>
  <c r="H34" i="5"/>
  <c r="D34" i="5" s="1"/>
  <c r="P74" i="4"/>
  <c r="O74" i="4"/>
  <c r="P73" i="4"/>
  <c r="O73" i="4"/>
  <c r="B18" i="4" l="1" a="1"/>
  <c r="B18" i="4" s="1"/>
  <c r="C18" i="4" a="1"/>
  <c r="C18" i="4" s="1"/>
  <c r="O37" i="4" a="1"/>
  <c r="O37" i="4" s="1"/>
  <c r="O36" i="4" a="1"/>
  <c r="O36" i="4" s="1"/>
  <c r="O34" i="4" l="1" a="1"/>
  <c r="O34" i="4" s="1"/>
  <c r="O33" i="4" a="1"/>
  <c r="O33" i="4" s="1"/>
  <c r="G39" i="4" a="1"/>
  <c r="G39" i="4" s="1"/>
  <c r="E39" i="4" a="1"/>
  <c r="E39" i="4" s="1"/>
  <c r="P60" i="4" s="1"/>
  <c r="G36" i="4" a="1"/>
  <c r="G36" i="4" s="1"/>
  <c r="E36" i="4" a="1"/>
  <c r="E36" i="4" s="1"/>
  <c r="O60" i="4" s="1"/>
  <c r="G33" i="4" a="1"/>
  <c r="G33" i="4" s="1"/>
  <c r="P46" i="4" s="1"/>
  <c r="E33" i="4" a="1"/>
  <c r="E33" i="4" s="1"/>
  <c r="O46" i="4" s="1"/>
  <c r="C30" i="4" a="1"/>
  <c r="C30" i="4" s="1"/>
  <c r="B30" i="4" a="1"/>
  <c r="B30" i="4" s="1"/>
  <c r="C29" i="4" a="1"/>
  <c r="C29" i="4" s="1"/>
  <c r="B29" i="4" a="1"/>
  <c r="B29" i="4" s="1"/>
  <c r="C28" i="4" a="1"/>
  <c r="C28" i="4" s="1"/>
  <c r="B28" i="4" a="1"/>
  <c r="B28" i="4" s="1"/>
  <c r="C27" i="4" a="1"/>
  <c r="C27" i="4" s="1"/>
  <c r="B27" i="4" a="1"/>
  <c r="B27" i="4" s="1"/>
  <c r="C26" i="4" a="1"/>
  <c r="C26" i="4" s="1"/>
  <c r="B26" i="4" a="1"/>
  <c r="B26" i="4" s="1"/>
  <c r="C25" i="4" a="1"/>
  <c r="C25" i="4" s="1"/>
  <c r="B25" i="4" a="1"/>
  <c r="B25" i="4" s="1"/>
  <c r="C24" i="4" a="1"/>
  <c r="C24" i="4" s="1"/>
  <c r="B24" i="4" a="1"/>
  <c r="B24" i="4" s="1"/>
  <c r="C23" i="4" a="1"/>
  <c r="C23" i="4" s="1"/>
  <c r="B23" i="4" a="1"/>
  <c r="B23" i="4" s="1"/>
  <c r="C22" i="4" a="1"/>
  <c r="C22" i="4" s="1"/>
  <c r="B22" i="4" a="1"/>
  <c r="B22" i="4" s="1"/>
  <c r="C21" i="4" a="1"/>
  <c r="C21" i="4" s="1"/>
  <c r="B21" i="4" a="1"/>
  <c r="B21" i="4" s="1"/>
  <c r="C20" i="4" a="1"/>
  <c r="C20" i="4" s="1"/>
  <c r="B20" i="4" a="1"/>
  <c r="B20" i="4" s="1"/>
  <c r="C19" i="4" a="1"/>
  <c r="C19" i="4" s="1"/>
  <c r="B19" i="4" a="1"/>
  <c r="B19" i="4" s="1"/>
  <c r="C17" i="4" a="1"/>
  <c r="C17" i="4" s="1"/>
  <c r="B17" i="4" a="1"/>
  <c r="B17" i="4" s="1"/>
  <c r="C16" i="4" a="1"/>
  <c r="C16" i="4" s="1"/>
  <c r="B16" i="4" a="1"/>
  <c r="B16" i="4" s="1"/>
  <c r="C15" i="4" a="1"/>
  <c r="C15" i="4" s="1"/>
  <c r="B15" i="4" a="1"/>
  <c r="B15" i="4" s="1"/>
  <c r="C14" i="4" a="1"/>
  <c r="C14" i="4" s="1"/>
  <c r="B14" i="4" a="1"/>
  <c r="B14" i="4" s="1"/>
  <c r="C13" i="4" a="1"/>
  <c r="C13" i="4" s="1"/>
  <c r="B13" i="4" a="1"/>
  <c r="B13" i="4" s="1"/>
  <c r="C12" i="4" a="1"/>
  <c r="C12" i="4" s="1"/>
  <c r="B12" i="4" a="1"/>
  <c r="B12" i="4" s="1"/>
  <c r="C11" i="4" a="1"/>
  <c r="C11" i="4" s="1"/>
  <c r="B11" i="4" a="1"/>
  <c r="B11" i="4" s="1"/>
  <c r="C10" i="4" a="1"/>
  <c r="C10" i="4" s="1"/>
  <c r="B10" i="4" a="1"/>
  <c r="B10" i="4" s="1"/>
  <c r="C9" i="4" a="1"/>
  <c r="C9" i="4" s="1"/>
  <c r="B9" i="4" a="1"/>
  <c r="B9" i="4" s="1"/>
  <c r="C8" i="4" a="1"/>
  <c r="C8" i="4" s="1"/>
  <c r="B8" i="4" a="1"/>
  <c r="B8" i="4" s="1"/>
  <c r="C7" i="4" a="1"/>
  <c r="C7" i="4" s="1"/>
  <c r="B7" i="4" a="1"/>
  <c r="B7" i="4" s="1"/>
  <c r="C6" i="4" a="1"/>
  <c r="C6" i="4" s="1"/>
  <c r="B6" i="4" a="1"/>
  <c r="B6" i="4" s="1"/>
  <c r="C5" i="4" a="1"/>
  <c r="C5" i="4" s="1"/>
  <c r="B5" i="4" a="1"/>
  <c r="B5" i="4" s="1"/>
  <c r="C4" i="4" a="1"/>
  <c r="C4" i="4" s="1"/>
  <c r="B4" i="4" a="1"/>
  <c r="B4" i="4" s="1"/>
  <c r="C3" i="4" a="1"/>
  <c r="C3" i="4" s="1"/>
  <c r="B3" i="4" a="1"/>
  <c r="B3" i="4" s="1"/>
  <c r="C2" i="4" a="1"/>
  <c r="C2" i="4" s="1"/>
  <c r="B2" i="4" a="1"/>
  <c r="B2" i="4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2" i="1" a="1"/>
  <c r="B2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3" i="1" a="1"/>
  <c r="C3" i="1" s="1"/>
  <c r="C2" i="1" a="1"/>
  <c r="C2" i="1" s="1"/>
  <c r="C39" i="4" l="1"/>
  <c r="F39" i="4" s="1"/>
  <c r="C33" i="4"/>
  <c r="H33" i="4" s="1"/>
  <c r="C36" i="4"/>
  <c r="H36" i="4" s="1"/>
  <c r="F36" i="4" l="1"/>
  <c r="D36" i="4" s="1"/>
  <c r="H39" i="4"/>
  <c r="D39" i="4" s="1"/>
  <c r="F33" i="4"/>
  <c r="D33" i="4" s="1"/>
  <c r="F42" i="1" l="1" a="1"/>
  <c r="F42" i="1" s="1"/>
  <c r="K41" i="1" s="1"/>
  <c r="F45" i="1" a="1"/>
  <c r="F45" i="1" s="1"/>
  <c r="K44" i="1" s="1"/>
  <c r="F44" i="1" a="1"/>
  <c r="F44" i="1" s="1"/>
  <c r="C46" i="1" s="1"/>
  <c r="F43" i="1" a="1"/>
  <c r="F43" i="1" s="1"/>
  <c r="K42" i="1" s="1"/>
  <c r="G38" i="1" a="1"/>
  <c r="G38" i="1" s="1"/>
  <c r="E38" i="1" a="1"/>
  <c r="E38" i="1" s="1"/>
  <c r="P59" i="4" s="1"/>
  <c r="G35" i="1" a="1"/>
  <c r="G35" i="1" s="1"/>
  <c r="E35" i="1" a="1"/>
  <c r="E35" i="1" s="1"/>
  <c r="O59" i="4" s="1"/>
  <c r="G32" i="1" a="1"/>
  <c r="G32" i="1" s="1"/>
  <c r="P45" i="4" s="1"/>
  <c r="E32" i="1" a="1"/>
  <c r="E32" i="1" s="1"/>
  <c r="O45" i="4" s="1"/>
  <c r="K43" i="1" l="1"/>
  <c r="C48" i="1"/>
  <c r="I32" i="1" a="1"/>
  <c r="I32" i="1" s="1"/>
  <c r="C44" i="1" l="1"/>
  <c r="C42" i="1"/>
  <c r="C32" i="1"/>
  <c r="H32" i="1" s="1"/>
  <c r="C38" i="1"/>
  <c r="G48" i="1" s="1"/>
  <c r="D48" i="1" s="1"/>
  <c r="C35" i="1"/>
  <c r="H35" i="1" s="1"/>
  <c r="C49" i="1" l="1"/>
  <c r="H38" i="1"/>
  <c r="G42" i="1"/>
  <c r="D42" i="1" s="1"/>
  <c r="G44" i="1"/>
  <c r="G46" i="1"/>
  <c r="D46" i="1" s="1"/>
  <c r="F32" i="1"/>
  <c r="F38" i="1"/>
  <c r="F35" i="1"/>
  <c r="D35" i="1" s="1"/>
  <c r="D38" i="1" l="1"/>
  <c r="D32" i="1"/>
  <c r="D44" i="1" l="1"/>
  <c r="D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<sst xmlns="http://schemas.openxmlformats.org/spreadsheetml/2006/main" count="1021" uniqueCount="612">
  <si>
    <t>Bus</t>
  </si>
  <si>
    <t>Conductor</t>
  </si>
  <si>
    <t>Novedades 1 Bitacoras</t>
  </si>
  <si>
    <t>Novedades 2  Bitacoras</t>
  </si>
  <si>
    <t>Novedades 3 Bitacoras</t>
  </si>
  <si>
    <t>Novedades 4 Bitacoras</t>
  </si>
  <si>
    <t>Novedades 5 Bitacoras</t>
  </si>
  <si>
    <t>Novedades 6 Bitacoras</t>
  </si>
  <si>
    <t>Novedades 7 Bitacoras</t>
  </si>
  <si>
    <t>Novedades 8 Bitacoras</t>
  </si>
  <si>
    <t>Novedades 9 Bitacoras</t>
  </si>
  <si>
    <t>Novedades 10 Bitacoras</t>
  </si>
  <si>
    <t>Novedades 11 Bitacoras</t>
  </si>
  <si>
    <t>Novedades 12 Bitacoras</t>
  </si>
  <si>
    <t>Novedades 13 Bitacoras</t>
  </si>
  <si>
    <t>Novedades 14 Bitacoras</t>
  </si>
  <si>
    <t>Nuemático pinchado, se reparó en Arica COR OK</t>
  </si>
  <si>
    <t>IG PR PENDIENTE</t>
  </si>
  <si>
    <t>IG PR OK</t>
  </si>
  <si>
    <t>SM2 PR OK</t>
  </si>
  <si>
    <t>SM4 PR OK</t>
  </si>
  <si>
    <t>Alineam. Y balanceo COR PENDIENTE</t>
  </si>
  <si>
    <t>Alarma de retroceso no se apaga COR PENDIENTE</t>
  </si>
  <si>
    <t>SM3 PR OK</t>
  </si>
  <si>
    <t>Goma de maletero derecho en mal estado COR PENDIENTE</t>
  </si>
  <si>
    <t>Mentención L vencida el 14-02-25 PR PENDIENTE</t>
  </si>
  <si>
    <t>Testigo de 2° alternador fallando COR PENDIENTE</t>
  </si>
  <si>
    <t>USB malos, (todos) COR PENDIENTE</t>
  </si>
  <si>
    <t>Realizar capacitación de operación O 500 RS/RSD IBC 2448 E V PR PENDIENTE</t>
  </si>
  <si>
    <t>Realizar capacitación de operación de carrocería Marcoplo G8 PR PENDIENTE</t>
  </si>
  <si>
    <t>Gestionar Revisón Técnica PR PENDIENTE</t>
  </si>
  <si>
    <t>Fuga de aire al operar en cuestas con retención de retarder + freno motor COR OK</t>
  </si>
  <si>
    <t>Techo de cabina conductor suelto COR OK</t>
  </si>
  <si>
    <t>Fuga de orina x guillotina del baño COR OK</t>
  </si>
  <si>
    <t>Fuga x enfriador de aceite de motor COR PENDIENTE</t>
  </si>
  <si>
    <t>Evaluar y reparar sistema WS COR PENDIENTE</t>
  </si>
  <si>
    <t>Reparar perno cortado cil. # 1 multiple de escape COR PENDIENTE</t>
  </si>
  <si>
    <t>Reprar alternadores, (chasis + AC) PR OK</t>
  </si>
  <si>
    <t>Reposa pies asiento # 25 malo COR PENDIENTE</t>
  </si>
  <si>
    <t>Revisar estado de neumáticos de puente de apoyo PR PENDIENTE</t>
  </si>
  <si>
    <t>Cambiar flexible de escape COR OK</t>
  </si>
  <si>
    <t>Depósito de agua lava parabrisas roto COR PENDIENTE</t>
  </si>
  <si>
    <t>Cambiar baterías 12V 225 AH x 2 COR OK</t>
  </si>
  <si>
    <t>Luces salón 2° piso malas COR PENDIENTE</t>
  </si>
  <si>
    <t xml:space="preserve"> Testigo de intermitente fallando  COR PENDIENTE</t>
  </si>
  <si>
    <t>Ingresar a Kaufmann x Down Load de módulo de luces + acc. De fábrica MBB = 1.5 días COR PENDIENTE</t>
  </si>
  <si>
    <t>Liberar velocidad final de 95 Km/ h a 105 Km/h PR OK</t>
  </si>
  <si>
    <t>Golpe en tren delantero COR OK</t>
  </si>
  <si>
    <t>Fuga x tapa de bba. De comb. COR PENDIENTE</t>
  </si>
  <si>
    <t>Fuga x carter de motor COR PENDIENTE</t>
  </si>
  <si>
    <t>Evaluar y reparar sistema SCR COR PENDIENTE</t>
  </si>
  <si>
    <t>Cambiar sensor del portalón trasero COR PENDIENTE</t>
  </si>
  <si>
    <t>Cambiar baterias 12 Volt x 170 AH COR PENDIENTE</t>
  </si>
  <si>
    <t>Cambiar pastillas de freno PR PENDIENTE</t>
  </si>
  <si>
    <t>Evaluar y reparar luces de marcha atrás COR OK</t>
  </si>
  <si>
    <t>Luz de salón se apaga COR PENDIENTE</t>
  </si>
  <si>
    <t>Cinturón asiento # 12 malo COR PENDIENTE</t>
  </si>
  <si>
    <t>Evaluar y reparar sistema multiplex COR PENDIENTE</t>
  </si>
  <si>
    <t>Testigo de asistente de luz carretera COR PENDIENTE</t>
  </si>
  <si>
    <t>Regular luces y contorl de funcionamiento COR PENDIENTE</t>
  </si>
  <si>
    <t>Nuem. Pos. # 5 pinchado, perno incrustado, se repara en bajo molle COR OK</t>
  </si>
  <si>
    <t>Tacógrafo malo COR PENDIENTE</t>
  </si>
  <si>
    <t>Fuga x caja de cambios COR PENDIENTE</t>
  </si>
  <si>
    <t>Cambiar baterías 12 V 170 AH COR PENDIENTE</t>
  </si>
  <si>
    <t>Dirección dura COR PENDIENTE</t>
  </si>
  <si>
    <t>Asiento del conductor pierde aire COR PENDIENTE</t>
  </si>
  <si>
    <t>Cambiar alternador de motor COR OK</t>
  </si>
  <si>
    <t>Guillotina de baño pierde aire y no tira agua COR PENDIENTE</t>
  </si>
  <si>
    <t>No funciona agua de WC COR PENDIENTE</t>
  </si>
  <si>
    <t>Evaluar y reparar sistema VRDO COR PENDIENTE</t>
  </si>
  <si>
    <t>Flexible de sistema hidráulico del acc. Del vent. De motor con fuga COR PENDIENTE</t>
  </si>
  <si>
    <t>Mentención SM3 vencida el 18-02-25 PR PENDIENTE</t>
  </si>
  <si>
    <t>Regularizar acople rápido múltiple de 6 mm COR PENDIENTE</t>
  </si>
  <si>
    <t>Baño bota agua COR PENDIENTE</t>
  </si>
  <si>
    <t>Cambiar 2 focos trocha delanteros COR PENDIENTE</t>
  </si>
  <si>
    <t>Evaluar y reparar fuga de aire de retarder COR PENDIENTE</t>
  </si>
  <si>
    <t>Cambio de pastillas de freno PR PENDIENTE</t>
  </si>
  <si>
    <t>Evaluar y reparar sistema BS COR PENDIENTE</t>
  </si>
  <si>
    <t>Neblinero izq. Malo COR PENDIENTE</t>
  </si>
  <si>
    <t>Retirar radio transceptor, (Diego Lira) PR OK</t>
  </si>
  <si>
    <t>Pérdida de aire COR PENDIENTE</t>
  </si>
  <si>
    <t>Reparar alternadores de motor, (carbones + rod.) PR PENDIENTE</t>
  </si>
  <si>
    <t>Regular limpiaparabrisas lado conductor COR PENDIENTE</t>
  </si>
  <si>
    <t>Cambiar plumillas de limp. lado izq. Y der. PR OK</t>
  </si>
  <si>
    <t>Radio musical no enciende COR PENDIENTE</t>
  </si>
  <si>
    <t>Luces de estacionamiento malas COR PENDIENTE</t>
  </si>
  <si>
    <t>Puertos USB asientos # 4, 5 y 22 malos COR PENDIENTE</t>
  </si>
  <si>
    <t>Instalar luz lateral COR PENDIENTE</t>
  </si>
  <si>
    <t>Lavar el inercooler rayados...ver el por que sube la temperatura PR PENDIENTE</t>
  </si>
  <si>
    <t>Cambiar bomba de lava parabrisas COR PENDIENTE</t>
  </si>
  <si>
    <t>Respaldo asiento # 5 malo COR PENDIENTE</t>
  </si>
  <si>
    <t>Luz baja farol derecho quemada COR PENDIENTE</t>
  </si>
  <si>
    <t>Luces LED izquierda, superor, exterior  COR PENDIENTE</t>
  </si>
  <si>
    <t>Verificar estado de saturación del filtro de aire COR PENDIENTE</t>
  </si>
  <si>
    <t>Respaldos de asientos # 3 y 33 malos COR PENDIENTES</t>
  </si>
  <si>
    <t>Falta  un porta vaso  del segundo piso asientos 4 y 5 COR PENDIENTE</t>
  </si>
  <si>
    <t>PREVENTIVAS</t>
  </si>
  <si>
    <t>CORRECTIVAS</t>
  </si>
  <si>
    <t>PREVENTIVAS PENDIENTES</t>
  </si>
  <si>
    <t>CORRECTIVAS PENDIENTES</t>
  </si>
  <si>
    <t>OK</t>
  </si>
  <si>
    <t>PENDIENTE</t>
  </si>
  <si>
    <t>PR OK</t>
  </si>
  <si>
    <t>PR PENDIENTE</t>
  </si>
  <si>
    <t>COR OK</t>
  </si>
  <si>
    <t>COR PENDIENTE</t>
  </si>
  <si>
    <t>PREVENTIVAS OK</t>
  </si>
  <si>
    <t>CORRECTIVAS OK</t>
  </si>
  <si>
    <t>PR</t>
  </si>
  <si>
    <t>COR</t>
  </si>
  <si>
    <t>Botón de la puerta de cabina no funciona está suelto solo funciona con el botón de salida de emergencia COR OK</t>
  </si>
  <si>
    <t>Reparar piquete de parabrisas $ 40.000 COR OK</t>
  </si>
  <si>
    <t>Cinturónes de los asientos 49 y 53 en ese estado se encuentran COR OK</t>
  </si>
  <si>
    <t>PREVENTIVAS %</t>
  </si>
  <si>
    <t>CORRECTIVAS %</t>
  </si>
  <si>
    <t>TOTAL N°</t>
  </si>
  <si>
    <t>TOTAL %</t>
  </si>
  <si>
    <t>PREVENTIVAS OK %</t>
  </si>
  <si>
    <t>PREVENTIVAS PENDIENTES %</t>
  </si>
  <si>
    <t>CORRECTIVAS OK %</t>
  </si>
  <si>
    <t xml:space="preserve">Pos. # 3, pinchado COR OK
</t>
  </si>
  <si>
    <t>Reparar corto circuito en luces de marcha atrás COR OK
VALOR $50.000.</t>
  </si>
  <si>
    <t>ESTADO TECNICO FLOTA SANTA ROSA - FEBRERO 2025</t>
  </si>
  <si>
    <t>Reparación de culata $ 71.000 COR OK</t>
  </si>
  <si>
    <t>Chequeo cigüeñal $ 35.000 COR OK</t>
  </si>
  <si>
    <t>Reparación flexible de escape  $ 98.175 COR OK</t>
  </si>
  <si>
    <t>Novedades 14 Bitacoras2</t>
  </si>
  <si>
    <t>Novedades 14 Bitacoras3</t>
  </si>
  <si>
    <t>Novedades 14 Bitacoras4</t>
  </si>
  <si>
    <t>Novedades 14 Bitacoras5</t>
  </si>
  <si>
    <t>Novedades 14 Bitacoras6</t>
  </si>
  <si>
    <t>Novedades 14 Bitacoras7</t>
  </si>
  <si>
    <t>Novedades 14 Bitacoras8</t>
  </si>
  <si>
    <t>Novedades 14 Bitacoras9</t>
  </si>
  <si>
    <t>Novedades 14 Bitacoras10</t>
  </si>
  <si>
    <t>Novedades 14 Bitacoras11</t>
  </si>
  <si>
    <t>Novedades 14 Bitacoras12</t>
  </si>
  <si>
    <t>Novedades 14 Bitacoras13</t>
  </si>
  <si>
    <t>Novedades 14 Bitacoras14</t>
  </si>
  <si>
    <t>Mantención y calibración de inyectores $ 71.400 COR OK</t>
  </si>
  <si>
    <t>Baño malo, bpta agua COR PENDIENTE</t>
  </si>
  <si>
    <t xml:space="preserve"> MANTENCION Y REPARACION DE ALTERNADORES $ 214.200 PR OK</t>
  </si>
  <si>
    <t>SE REALIZA EVALUACION DE NEUMATICOS PR OK</t>
  </si>
  <si>
    <t>SE CAMBIO FOCO LUZ DIA COR OK</t>
  </si>
  <si>
    <t>POSICION 7: PINCHADO COR OK</t>
  </si>
  <si>
    <t>REGULARIZA POSICION 7: PINCHADO PR OK</t>
  </si>
  <si>
    <t>Evaluación y reparación de SCR, cambio sensor Nox Javie Usquiano $ 200.000 COR OK</t>
  </si>
  <si>
    <t>Cambio de polea 9 pk enterreno COR OK</t>
  </si>
  <si>
    <t>Reparación de parabrisas + laminado PR OK</t>
  </si>
  <si>
    <t>Verificar estado de saturación del filtro de aire PR PENDIENTE</t>
  </si>
  <si>
    <t>Reparar piquete de parabrisas COR OK</t>
  </si>
  <si>
    <t>Falla de alternador, asistecnia en ruta $ 200.000 COR OK</t>
  </si>
  <si>
    <t>Filtro de aire de motor saturado PR PENDIENTE</t>
  </si>
  <si>
    <t>Falla de acople rápido 6 mm COR OK</t>
  </si>
  <si>
    <t>Puerta de estanque de adblue mala COR OK</t>
  </si>
  <si>
    <t>Pos. # 8, pinchado COR OK</t>
  </si>
  <si>
    <t xml:space="preserve"> Reponer neumático posición # 2, bus debe ingresar a taller para desmontar llanta, bus tiene llanta nueva COR PENDIENTE</t>
  </si>
  <si>
    <t>Cambio de bomba y motor hidraúlico del acc. Entilador de motor COR ok</t>
  </si>
  <si>
    <t>Falla tecla de bloueo de maletero COR OK $ 50.000</t>
  </si>
  <si>
    <t>Neumáticos del. Se gastan disparejos pos. # 2 PR PENDIENTE</t>
  </si>
  <si>
    <t xml:space="preserve">Pos. # 6, pinchado COR OK </t>
  </si>
  <si>
    <t>Cambiar neumáitcos pos.# 3, 4, 5, y 6 PR OK</t>
  </si>
  <si>
    <t>Reparación de cerradura de puerta salón interior $ 30.000 COR OK</t>
  </si>
  <si>
    <t>Pos. # 6, pinchado COR OK</t>
  </si>
  <si>
    <t>SM2 PR PENDIENTE</t>
  </si>
  <si>
    <t>Realizar mantención a comp. y sistema AC, (Marcos Manrtinez) PR PENDIENTE</t>
  </si>
  <si>
    <t xml:space="preserve"> Cambiar vidrio de techo 2° piso salón COR PENDIENTE</t>
  </si>
  <si>
    <t>Falla de motor, posterior a montaje de porta filtro REPUESTO MEJORADO, vendido x Kaufmann COR PENDIENTE</t>
  </si>
  <si>
    <t>Seguimiento x exceso temperatura de motor, con Scania se está coordinando monitoreo en ruta Iquique-Arica COR PENDIENTE</t>
  </si>
  <si>
    <t>Devolver neumático de emergencia a suc. Arica PR PENDIENTE</t>
  </si>
  <si>
    <t>Regularizar neumático pos. # 5, el pinchado se reparó y dejó disponible en Pedro P. PR PENDIENTE</t>
  </si>
  <si>
    <t xml:space="preserve"> Puerta acc. pasajeros se queda pegada al cerrar COR OK</t>
  </si>
  <si>
    <t>Luz LED lado conductor enciende la mitad COR PENDIENTE</t>
  </si>
  <si>
    <t>Devolver neumático de emergencia a taller Pedro P. COR PENDIENTE</t>
  </si>
  <si>
    <t>Verificar P° de aire de neumáticos PR PENDIENTE</t>
  </si>
  <si>
    <t>Mantención de alternadores de moto, (rodamientos + carbones + reparar linea AC) $ 120.000 PR OK</t>
  </si>
  <si>
    <t>Reparar fuga de aire  COR PENDIENTE</t>
  </si>
  <si>
    <t>Evaluar golpes de susensión delantera COR PENDIENTE</t>
  </si>
  <si>
    <t>Ponchear neumáticos pos. # 3, 4, 5 y 6 PR PENDIENTE</t>
  </si>
  <si>
    <t>PINCHADO</t>
  </si>
  <si>
    <t>LAVADO CHASIS</t>
  </si>
  <si>
    <t>LAVADO CHASIS %</t>
  </si>
  <si>
    <t xml:space="preserve">Radio musical sin panel COR PENDIENTE
</t>
  </si>
  <si>
    <t>Fuga de agua COR PENDIENTE</t>
  </si>
  <si>
    <t>Cambio bomba de agua reparada COR OK</t>
  </si>
  <si>
    <t>pinchado</t>
  </si>
  <si>
    <t>Lavado de chasis</t>
  </si>
  <si>
    <t>Lavado de chasis PR PENDIENTE</t>
  </si>
  <si>
    <t>cambiar alternador de AC COR OK</t>
  </si>
  <si>
    <t>Reparar 3 piquete 2 pequeños de parabrisas $ 80.000 COR OK</t>
  </si>
  <si>
    <t>piquete</t>
  </si>
  <si>
    <t>PIQUETE</t>
  </si>
  <si>
    <t>PINCHADO %</t>
  </si>
  <si>
    <t>Falla de AC , código HA, Usuiano diagnostica inestanueidad del comp. , se carag y queda operativo COR OK</t>
  </si>
  <si>
    <t>Reparar  piquete y trizadura de parabrisas $ 110.000 COR OK</t>
  </si>
  <si>
    <t>Asistente de Crretera (3° ojo) desconectado COR PENDIENTE</t>
  </si>
  <si>
    <t>Alineam. Y balanceo 46.554 km COR PENDIENTE</t>
  </si>
  <si>
    <t>PIQUETE %</t>
  </si>
  <si>
    <t>Luz retroceso quemada COR PENDIENTE</t>
  </si>
  <si>
    <t>Reposa pies asiento # 3 COR PENDIENTE</t>
  </si>
  <si>
    <t>Exceso de temperatura de motor COR PENDIENTE</t>
  </si>
  <si>
    <t>Puerta tras. No cierra, hay que ayudar COR OK</t>
  </si>
  <si>
    <t>Reparar base botón despiche baño COR PENDIENTE</t>
  </si>
  <si>
    <t>Reparar cinturón de seg. Asiento # 58 COR OK</t>
  </si>
  <si>
    <t>Mentención L vencida el 09-02-25 PR OK</t>
  </si>
  <si>
    <t>Evaluar sisitema AC, enfría poco COR OK</t>
  </si>
  <si>
    <t>Cambiar bieletas de suspensión delantera COR PENDIENTE</t>
  </si>
  <si>
    <t>Revestimiento techo salón 2° piso esta suelto COR PENDIENTE</t>
  </si>
  <si>
    <t>El asiento # 37 del bus 419 no reclina COR PENDIENTE</t>
  </si>
  <si>
    <t>Cambiar topes de goma puerta acceso salón 1° piso COR PENDIENTE</t>
  </si>
  <si>
    <t>Neumáticos del. Se gastan disparejos PR OK sólo hay que alinear</t>
  </si>
  <si>
    <t>Evaluar estado de neumáticos pos. # 7 y 8 PR OK en regular estado</t>
  </si>
  <si>
    <t>Luces 2° piso lado der. Se apagan COR OK</t>
  </si>
  <si>
    <t>Testigo de control funcionamiento freno de motor / top brake encendido COR OK</t>
  </si>
  <si>
    <t>Pérdida de aire al pisar embrague COR PENDIENTE</t>
  </si>
  <si>
    <t>Pos. # 8, pinchado COR PENDIENTE no titne reparación, se insala en repuesto en Arica</t>
  </si>
  <si>
    <t>IG  PR OK</t>
  </si>
  <si>
    <t>SM1  PR OK</t>
  </si>
  <si>
    <t>Respaldo asiento # 11 malo COR OK</t>
  </si>
  <si>
    <t>Seguimiento x Kaufmann x consumo de aceite de motor PR PENDIENTE</t>
  </si>
  <si>
    <t>falta pantalla video salón 1° piso COR PENDIENTE</t>
  </si>
  <si>
    <t>Radio musical no tiene audio COR PENDIENTE</t>
  </si>
  <si>
    <t>Alarma de retroceso no fucniona COR PENDIENTE</t>
  </si>
  <si>
    <t>Aire acondicionado  de la litera  no funciona COR PENDIENTE</t>
  </si>
  <si>
    <t>Cambiar neumáticos pos. # 3, 4, 5 y 6 PR OK</t>
  </si>
  <si>
    <t>Evaluar estado de neumáticos; (todos), en especial las pos:3 1 y 2, PR PENDIENTE</t>
  </si>
  <si>
    <t>AC 1° piso no fucniona, fusible se quema al reponer, evalur y reparar x  J. Usquiano COR PENDIENTE</t>
  </si>
  <si>
    <t>Vericar estado de funcionamiento de válvula de suspensión neum. Parte del. COR PENDIENTE</t>
  </si>
  <si>
    <t>Falla de sistema AC  COR PENDIENTE cambiar flexible de alta</t>
  </si>
  <si>
    <t>Cambiar correa de acc. Ventilador + csambio de ploea intermedia + ca,bio de filtros de aire COR OK</t>
  </si>
  <si>
    <t>AC</t>
  </si>
  <si>
    <t>AC %</t>
  </si>
  <si>
    <t xml:space="preserve">AC </t>
  </si>
  <si>
    <t>TIPO DE AVERÍA</t>
  </si>
  <si>
    <t>CANTIDAD</t>
  </si>
  <si>
    <t>Cambiar pastillas de freno PR OK</t>
  </si>
  <si>
    <t>Asiento del conductor pierde aire COR OK</t>
  </si>
  <si>
    <t>Puertos USB asientos # 4, 5 y 22 malos COR OK</t>
  </si>
  <si>
    <t>Radio musical no tiene audio COR OK</t>
  </si>
  <si>
    <t>Evaluar golpes de susensión delantera COR OK</t>
  </si>
  <si>
    <t>Baño malo, bota agua COR PENDIENTE</t>
  </si>
  <si>
    <t>Revisar estado de neumáticos de puente de apoyo PR OK</t>
  </si>
  <si>
    <t>Pos. # 8, pinchado COR OK no titne reparación, se insala en repuesto en Arica</t>
  </si>
  <si>
    <t>Verificar P° de aire de neumáticos PR OK</t>
  </si>
  <si>
    <t>SM1 PR PENDIENTE</t>
  </si>
  <si>
    <t>SM1 PR OK</t>
  </si>
  <si>
    <t>Verificar estado de saturación del filtro de aire COR OK</t>
  </si>
  <si>
    <t>POSICION 8: PINCHADO COR OK</t>
  </si>
  <si>
    <t>Cambiar bieletas de suspensión delantera COR ok</t>
  </si>
  <si>
    <t>Eliminar sistema SCR en módulo PLD PR OK</t>
  </si>
  <si>
    <t>Chapa y sistema de cierre de portalón de motor están malas COR PENDIENTE</t>
  </si>
  <si>
    <t>REPARACION 3 PIQUETE 1 GRANDE + 1 PIQUETE + 1 PIQUETE PEQUEÑOS  VALOR $80.000.- COR OK</t>
  </si>
  <si>
    <t>SE CAMBIO REFRIGERANTE 40 LITROS</t>
  </si>
  <si>
    <t>SE RELLENA 11 LITROS DE ACEITE VENTILADOR 5W40</t>
  </si>
  <si>
    <t>SE CAMBIO TAMPO DE RADIOR</t>
  </si>
  <si>
    <t>SE LAVO RADIADOR Y INTERCOOLER</t>
  </si>
  <si>
    <t>SE CAMBIO ACCIONAMIENTO HIDRAULICO DE VENTILADOR, BOMBA HIDRAULICO  +  MOTOR VENTILADOR COR OK</t>
  </si>
  <si>
    <t>Se cambia correa compresor AC PR OK</t>
  </si>
  <si>
    <t>Se realiza cambio de cinturón hembra asiento 20 COR OK</t>
  </si>
  <si>
    <t>Bruñir cilindros de motor en maestranza COR OK</t>
  </si>
  <si>
    <t>Pérdida de aire al pisar embrague COR OK, se realizó limpieza y purga del servo, mejoró un 80 %</t>
  </si>
  <si>
    <t>Neumático pinchado pos. # 2, regresa a Pozo para cambiar o reparar COR OK</t>
  </si>
  <si>
    <t>Evaluar y reparar fuga de aire de retarder COR OK</t>
  </si>
  <si>
    <t>Puerta tras. No cierra, hay que ayudar COR PENDIENTE</t>
  </si>
  <si>
    <t>Pantalla de cámaras de retroceso quebrada COR PENDIENTE</t>
  </si>
  <si>
    <t>Alineam.</t>
  </si>
  <si>
    <t>ALINEAMIENTO</t>
  </si>
  <si>
    <t>Puerta del conductor descuadrada COR PENDIENTE</t>
  </si>
  <si>
    <t xml:space="preserve">Radio musical sin panel COR ok
</t>
  </si>
  <si>
    <t>Tacógrafo malo COR OK</t>
  </si>
  <si>
    <t>Cambiar baterías 12 V 170 AH COR OK</t>
  </si>
  <si>
    <t>Instalar luz lateral COR OK</t>
  </si>
  <si>
    <t>Goma de maletero derecho en mal estado COR PENDIENTE, desmontada por Gerardo Frontuto</t>
  </si>
  <si>
    <t>Alineam. Y balanceo PR PENDIENTE</t>
  </si>
  <si>
    <t>Mentención SM3 vencida el 18-02-25 PR OK</t>
  </si>
  <si>
    <t>Regularizar neumático pos. # 5, el pinchado se reparó y dejó disponible en Pedro P. PR OK</t>
  </si>
  <si>
    <t>Regular limpiaparabrisas lado conductor COR OK</t>
  </si>
  <si>
    <t>Devolver neumático de emergencia a taller Pedro P. COR OK</t>
  </si>
  <si>
    <t>Revestimiento techo salón 2° piso esta suelto COR OK</t>
  </si>
  <si>
    <t>El asiento # 37 no reclina COR OK</t>
  </si>
  <si>
    <t>Alineam. Y balanceo PR OK</t>
  </si>
  <si>
    <t xml:space="preserve">V </t>
  </si>
  <si>
    <t>Alineam. Y balanceo 46.554 km PR OK</t>
  </si>
  <si>
    <t>Testigo de 2° alternador fallando COR PENDIENTE KAUFMANN</t>
  </si>
  <si>
    <t xml:space="preserve"> Testigo de intermitente fallando  COR PENDIENTE KAUFMANN</t>
  </si>
  <si>
    <t>Testigo de asistente de luz carretera COR PENDIENTE KAUFMANN</t>
  </si>
  <si>
    <t>Ingresar a Kaufmann x Down Load de módulo de luces + acc. De fábrica MBB = 1.5 días COR PENDIENTE KAUFMANN</t>
  </si>
  <si>
    <t>Seguimiento x Kaufmann x consumo de aceite de motor PR PENDIENTE KAUFMANN</t>
  </si>
  <si>
    <t>Pos. # 8, pinchado COR OK, se instala neum. De emergencia Arica</t>
  </si>
  <si>
    <t>Ruido en poleas y /o correas de motor COR OK evaluar en taller Arica, luego falla en ruta y es rescatado x Uquiano, sábado GA corrige con rpto. Nuevo altern.</t>
  </si>
  <si>
    <t xml:space="preserve"> Reponer neumático posición # 2, bus debe ingresar a taller para desmontar llanta, bus tiene llanta nueva COR OK</t>
  </si>
  <si>
    <t>Devolver neumático de emergencia a suc. Arica PR OK</t>
  </si>
  <si>
    <t>Cambiar neumáticos pos: # 1, 2, 3, 4,5 y 6 PR OK</t>
  </si>
  <si>
    <t>MANT. L PR OK</t>
  </si>
  <si>
    <t>Cambiar compresor de airte comprimido, instalar componente del 382 COR OK</t>
  </si>
  <si>
    <t>Asistente de Carretera (3° ojo) desconectado COR OK</t>
  </si>
  <si>
    <t>Brazo espejo retrovisor lado izquierdo trizado, se instala cacho del 382 COR OK</t>
  </si>
  <si>
    <t>Cambiar rod. Poleas lisa, 9 PK y fija de correa trap., se instalan las poleas del 382 COR OK</t>
  </si>
  <si>
    <t>Reparar cacho izquierdo, COR OK</t>
  </si>
  <si>
    <t>2025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</si>
  <si>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</si>
  <si>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</si>
  <si>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</si>
  <si>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</si>
  <si>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</si>
  <si>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</si>
  <si>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</si>
  <si>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</si>
  <si>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</si>
  <si>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</si>
  <si>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</si>
  <si>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</si>
  <si>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Evaluar y reparar TCO PR OK</t>
  </si>
  <si>
    <t>Lavado de chasis PR OK</t>
  </si>
  <si>
    <t>top brake COMBINADO CON PEDAL DE FRENO DE SERIVCIO NO FUNCIONA COR PENDIENTE</t>
  </si>
  <si>
    <t>No hay papelero baño 1° piso COR PENDIENTE</t>
  </si>
  <si>
    <t>Bajo nivel de aceite, se corrige con 1/2 litro en Pedro Prado PR OK</t>
  </si>
  <si>
    <t>Falla de sistema AC  COR OK cambiar flexible de alta P°</t>
  </si>
  <si>
    <t>Reparar perno cortado cil. # 1 multiple de escape COR ok</t>
  </si>
  <si>
    <t>Evaluar y reparar sistema WS COR ok</t>
  </si>
  <si>
    <t>Cambiar empaquetadura de enfirador de aceite de motor COR OK</t>
  </si>
  <si>
    <t>Cambiar componente catalítico, está roto, instalar componenete del 382 COR OK</t>
  </si>
  <si>
    <t>Reparar componente catalítico COR OK</t>
  </si>
  <si>
    <t>Reparar Poleas lisa, 9 PK y fija de correa trap. COR OK</t>
  </si>
  <si>
    <t>Mentención SM3 vencida el 22-02-25 PR OK</t>
  </si>
  <si>
    <t>USB malos, (todos) COR OK</t>
  </si>
  <si>
    <t xml:space="preserve">Reparar neum. Pos. # 8 COR OK </t>
  </si>
  <si>
    <t>Reparar neum. POS. # 3 COR OK</t>
  </si>
  <si>
    <t>Alineam. y balanceo PR OK</t>
  </si>
  <si>
    <t>Pos. # 3, pinchado COR OK, se instala neum. De emergencia Arica</t>
  </si>
  <si>
    <t>IG  PR PENDIENTE</t>
  </si>
  <si>
    <t>Baño bota agua COR OK</t>
  </si>
  <si>
    <t>Reparar alternadores + arranque PR OK</t>
  </si>
  <si>
    <t>Supervisión por Kaufmann proceso de armado motor, se miden tolerancias y holguras, todas ok PR OK</t>
  </si>
  <si>
    <t>Novedades 15 Bitacoras</t>
  </si>
  <si>
    <t>Novedades 16 Bitacoras</t>
  </si>
  <si>
    <t>Novedades 17 Bitacoras</t>
  </si>
  <si>
    <t>Novedades 18 Bitacoras</t>
  </si>
  <si>
    <t>Novedades 19 Bitacoras</t>
  </si>
  <si>
    <t>Novedades 20 Bitacoras</t>
  </si>
  <si>
    <t>Novedades 21 Bitacoras</t>
  </si>
  <si>
    <t>Novedades 22 Bitacoras</t>
  </si>
  <si>
    <t>Novedades 23 Bitacoras</t>
  </si>
  <si>
    <t>Novedades 24 Bitacoras</t>
  </si>
  <si>
    <t>Novedades 25 Bitacoras</t>
  </si>
  <si>
    <t>Novedades 26 Bitacoras</t>
  </si>
  <si>
    <t>Novedades 27 Bitacoras</t>
  </si>
  <si>
    <t>Novedades 29 Bitacoras</t>
  </si>
  <si>
    <t>Novedades 30 Bitacoras</t>
  </si>
  <si>
    <t>Novedades 28 Bitacoras</t>
  </si>
  <si>
    <t>Realñizar prueba de ruta con técnico de Scania + Cristian x exceso T° de motor,  COR OK</t>
  </si>
  <si>
    <t>Cambiar termostatos de refrig. + prueba de ruta COR OK</t>
  </si>
  <si>
    <t>Mantención AC, bota agua por las paqueteras PR OK</t>
  </si>
  <si>
    <t>Instalación de dispositivo COPILOTO, (KAUFMANN) PR OK</t>
  </si>
  <si>
    <t>Gestionar Revisón Técnica PR ok</t>
  </si>
  <si>
    <t>Gestionar Revisón Técnica PR OK</t>
  </si>
  <si>
    <t>Presetó falla mando de cambios, paré motor y reinicié, revisar COR OK KAUFMANN</t>
  </si>
  <si>
    <t>Lavado de intercooler + radiador de refrig. Motor, PR PENDIENTE</t>
  </si>
  <si>
    <t>Alarma de retroceso no se apaga COR OK</t>
  </si>
  <si>
    <t>Reemplazar tecalan de 6 mm de vigía pos. # 3 PR PENDIENTE</t>
  </si>
  <si>
    <t>T° de motor se sube demasiado en subida COR OK</t>
  </si>
  <si>
    <t>Cambiar correas de AC, (alt. A comp.) PR OK</t>
  </si>
  <si>
    <t>Supervisión por Kaufmann proceso de armado motor, todas EN ORDEN PR OK</t>
  </si>
  <si>
    <t>Realizar mantención a comp. y sistema AC, (Marcos Manrtinez) PR OK</t>
  </si>
  <si>
    <t>piquete 2 parabrsas izquierdo COR OK</t>
  </si>
  <si>
    <t>piquete 1 parabrsas izquierdo COR OK</t>
  </si>
  <si>
    <t>Luz de salón 2° piso se apaga COR OK</t>
  </si>
  <si>
    <t>Verificar estado de saturación del filtro de aire PR OK</t>
  </si>
  <si>
    <t>Volver a instalar neumático en pos. De origen COR OK</t>
  </si>
  <si>
    <t>Evaluar vibración de aspa ventilador a 1800 rpm PR OK</t>
  </si>
  <si>
    <t>Revisar neumátcos del puente de apoyo PR ok</t>
  </si>
  <si>
    <t>Neumáticos del. Se gastan disparejos pos. # 2 PR ok</t>
  </si>
  <si>
    <t>Cambiar neum. del. pos. # 2 PR OK</t>
  </si>
  <si>
    <t xml:space="preserve">Reparar alternadores + arranque PR OK
</t>
  </si>
  <si>
    <t>Pintar cachos + abolladuras ambos costado + puerta litera COR OK</t>
  </si>
  <si>
    <t xml:space="preserve"> Volver a instalar nuem. en pos. De origen COR OK</t>
  </si>
  <si>
    <t>Pedal de embrague continúa con recorrido duro COR OK, Cambiar conjunto embrague</t>
  </si>
  <si>
    <t>Falla de AC, al llegar a Arica se cita a externo, quien verifica todo bien, se hizo limpiar filtros, funcionó PR OK</t>
  </si>
  <si>
    <t>Hacer mantención a guillotina de baño, pierde agua PR PENDIENTE</t>
  </si>
  <si>
    <t>Instalar cacho izquierdo original, COR OK</t>
  </si>
  <si>
    <t>piquete parabrisias lado conductor COR PENDIENTE</t>
  </si>
  <si>
    <t>Cambiar 01 ventilador de AC, se instala 01 de 382 COR OK</t>
  </si>
  <si>
    <t>piquete parabrisas lado derecho COR PENDIENTE</t>
  </si>
  <si>
    <t>Cinturones de seg. Cabina y asiento 24 malos COR PENDIENTE</t>
  </si>
  <si>
    <t>Evaluar estado de neumáticos; (todos), en especial las pos:3 1 y 2, PR OK</t>
  </si>
  <si>
    <t>AC 1° piso malo, se apaga antes de tiempo,  PR PENDIENTE</t>
  </si>
  <si>
    <t>Cambiar neumáticos pos. # 3, 4, 5 ,y  6 PR OK</t>
  </si>
  <si>
    <t>Cambiar rodillo tensor PR OK</t>
  </si>
  <si>
    <t>Baja P° de aire comprimido, PR PENDIENTE</t>
  </si>
  <si>
    <t>Cambiar 2 focos trocha delanteros COR OK</t>
  </si>
  <si>
    <t>Luces de stac.  Lado der. No funcionan COR OK</t>
  </si>
  <si>
    <t>Radio cabina no fucniona, se apaga COR OK, se instal+o una radio nueva</t>
  </si>
  <si>
    <t>Regular luces y control de funcionamiento COR OK</t>
  </si>
  <si>
    <t>Luz retroceso quemada COR OK</t>
  </si>
  <si>
    <t>Luces LED izquierda, superior, exterior  COR PENDIENTE</t>
  </si>
  <si>
    <t>Supervisión por Kaufmann proceso de armado motor + control y ajuste de válvulas PR OK</t>
  </si>
  <si>
    <t>Reposa pies asiento # 25 malo COR OK</t>
  </si>
  <si>
    <t>Reposa pies asiento # 3 COR OK</t>
  </si>
  <si>
    <t>Reparar cilenciador roto COR OK</t>
  </si>
  <si>
    <t>Fuga de agua COR OK</t>
  </si>
  <si>
    <t>B. Mujica reporta alzas se T° de motor, llega a 99 C° COR OK, B. Mujica lava intercooler en Arica y mejora T°</t>
  </si>
  <si>
    <t>Fuga de aire tren del. Lado copiloto debajo del bus COR OK</t>
  </si>
  <si>
    <t>Fuga agua x guillotina de descarga baño COR PENDIENTE</t>
  </si>
  <si>
    <t>Reparar fuga de aire  COR ok</t>
  </si>
  <si>
    <t>Cambiar bomba de lava parabrisas COR ok</t>
  </si>
  <si>
    <t>Reparar perno cortado cil. # 6 multiple de escape COR ok</t>
  </si>
  <si>
    <t>Luz baja farol derecho quemada COR ok</t>
  </si>
  <si>
    <t>evaluar T° alta del liquido refrig. COR OK</t>
  </si>
  <si>
    <t>radio musical mala COR OK</t>
  </si>
  <si>
    <t>Falla de motor, posterior a montaje de porta filtro REPUESTO MEJORADO, vendido x Kaufmann COR OK</t>
  </si>
  <si>
    <t xml:space="preserve"> Cambiar vidrio de techo 2° piso salón PR OK</t>
  </si>
  <si>
    <t>Falta pantalla video salón 1° piso COR OK</t>
  </si>
  <si>
    <t>palanca de intermitentes y retarder sulta PR OK</t>
  </si>
  <si>
    <t>Dirección dura COR OK</t>
  </si>
  <si>
    <t>Neblinero izq. Malo COR OK</t>
  </si>
  <si>
    <t>Luces de estacionamiento malas COR OK</t>
  </si>
  <si>
    <t>Mentención L vencida el 14-02-25 PR OK</t>
  </si>
  <si>
    <t>Luces salón 2° piso malas COR OK</t>
  </si>
  <si>
    <t>AC 1° piso no enfría bien COR OK</t>
  </si>
  <si>
    <t>Ingresar a Kaufmann x Down Load de módulo de luces + acc. De fábrica MBB = 1.5 días COR OK KAUFMANN</t>
  </si>
  <si>
    <t>Luces del. Desviadas hacia el exterior COR OK VIVIPRA</t>
  </si>
  <si>
    <t>Freno HOLD NO FUCNIONA COR OK KAUFMANN</t>
  </si>
  <si>
    <t>Bus se frena solo al dblar en una esquina, evaluar sustema VRDO COR OK</t>
  </si>
  <si>
    <t>Cambiar corrugado de escape + abrazadera de sujeción x rotura, (Garantía MB) COR OK</t>
  </si>
  <si>
    <t>Eliminar sistema SCR + desbloqueo de MR y CPC para códio transpondedor PR OK</t>
  </si>
  <si>
    <t>Reproductor DVD se apaga, no prende COR OK, se instal+o nuevo de bodega</t>
  </si>
  <si>
    <t>Reparar guillotina el baño COR PENDIENTE</t>
  </si>
  <si>
    <t>Luz baja lado conductor quemada COR PENDIENTE</t>
  </si>
  <si>
    <t>Ruido en eje trasero a retroceder PR OK</t>
  </si>
  <si>
    <t>Seguimiento x exceso temperatura de motor, con Scania se está coordinando monitoreo en ruta Iquique-Arica COR OK</t>
  </si>
  <si>
    <t>Se cortó abrazadera de escape COR OK</t>
  </si>
  <si>
    <t xml:space="preserve">Evaluar y reparar sistema de aire comprimido, demora 3 min. En cargar la primera vez COR OK
</t>
  </si>
  <si>
    <t>Cambiar sensor del portalón trasero COR OK</t>
  </si>
  <si>
    <t>Desabollado y pintura COR OK</t>
  </si>
  <si>
    <t>Evaluar y reparar sistema SCR COR ok</t>
  </si>
  <si>
    <t xml:space="preserve">Luces y alarama de retroceso no funcionan COR OK </t>
  </si>
  <si>
    <t>Pantalla 2 del 2° piso se pone azul y no fucniona COR PENDIENTE</t>
  </si>
  <si>
    <t>Exceso de temperatura de motor COR OK</t>
  </si>
  <si>
    <t>piso de asientos # 13 y 14 se infla COR OK</t>
  </si>
  <si>
    <t>Falta un porta vaso del segundo piso asientos 4 y 5 COR OK VIVIPRA</t>
  </si>
  <si>
    <t>Revisar desgaste e pastillas de freno PR PENDIENTE</t>
  </si>
  <si>
    <t>Verificar estado de func. de válvula de suspensión neum. Parte del. COR OK</t>
  </si>
  <si>
    <t>Reparar punto de interface chasis/carrocería vano bajo piso conductor COR OK</t>
  </si>
  <si>
    <t>Ruido excesivo de ventlador AC 2° piso PR PENDIENTE</t>
  </si>
  <si>
    <t>Evaluar puerta pantográfica, se abre durante la marcha COR OK</t>
  </si>
  <si>
    <t>Golpe en caja al cambiar de marcha PR PENDIENTE</t>
  </si>
  <si>
    <t>Vibración en volante de dirección PR OK</t>
  </si>
  <si>
    <t>MANT. S PR OK</t>
  </si>
  <si>
    <t>Cambiar neumáticos pos. # 3, 4 , 5 y 6 PR OK</t>
  </si>
  <si>
    <t xml:space="preserve">Parabrisas quebrado cambiar (piquete)  COR OK </t>
  </si>
  <si>
    <t>Lámpara MIL parpadea constantemente COR OK</t>
  </si>
  <si>
    <t>Cambiar correa AC BX 80 PR OK</t>
  </si>
  <si>
    <t>Filtro de aire de motor saturado PR OK</t>
  </si>
  <si>
    <t>Pérdida de aire COR OK</t>
  </si>
  <si>
    <t>MANT. M PR ok</t>
  </si>
  <si>
    <t>Limpiar filtros AC, cae agua por paqueteras COR ok</t>
  </si>
  <si>
    <t>Cable USB suelto en asiento # 37 PR ok</t>
  </si>
  <si>
    <t>Posa pies suelto, asientp # 19 PR ok</t>
  </si>
  <si>
    <t>Revisar suspensión delantera lado izquierdo PR ok</t>
  </si>
  <si>
    <t>Luces escalera peldaños 1 y 3no funciona COR PENDIENTE</t>
  </si>
  <si>
    <t>Luz interm. Izq. Del. Mala COR PENDIENTE</t>
  </si>
  <si>
    <t>Cambio de pastillas de freno tras.PR OK</t>
  </si>
  <si>
    <t>Cambio de pastillas de freno del. PR PENDIENTE</t>
  </si>
  <si>
    <t>Fuga aire válvula gobernadora APU, PR PENDIENTE</t>
  </si>
  <si>
    <t>Cambio pullmón suspensión tras.del. Izq. PR OK</t>
  </si>
  <si>
    <t>Cambio de pastillas de frenodel y tras. PR OK</t>
  </si>
  <si>
    <t>Reparar perno cortado cil. # 6 multiple de escape COR PENDIENTE</t>
  </si>
  <si>
    <t>Tubo escape codo trizado PR PENDIENTE</t>
  </si>
  <si>
    <t>Correa alt. a compresor AC cambiar (2 B 12.5 x 1150)PR PENDIENTE</t>
  </si>
  <si>
    <t>Correa dumper a compresor AC cambiar (BX 84)PR PENDIENTE</t>
  </si>
  <si>
    <t>Sensores de P° aire neum. sin lectura, (baterias) PR PENDIENTE</t>
  </si>
  <si>
    <t>Reparar costado izquierdo x desabolladura y pintura COR PENDIENTE</t>
  </si>
  <si>
    <t>Fuga aceite motor costado compresor PR PENDIENTE</t>
  </si>
  <si>
    <t>Revisar neum. Pos. # 7 y 8 PR PENDIENTE</t>
  </si>
  <si>
    <t>Vibración tren del. PR PENDIENTE</t>
  </si>
  <si>
    <t>Parabrisas quebrado cambiar (piquete)  COR OK</t>
  </si>
  <si>
    <t>Parabrisas quebrado cambiar (piquete)  COR PENDIENTE</t>
  </si>
  <si>
    <t>Vibración leve en baja, puede ser por deformación de nuemáticos PR OK cambió neum. 1 y 2</t>
  </si>
  <si>
    <t>Revisar sensor P° neum. Puente apoyo, registra 2 bares, (29 lb) PR PENDIENTE</t>
  </si>
  <si>
    <t>Revisar sensor P° neum. Pos # 1 malo COR PENDIENTE</t>
  </si>
  <si>
    <t>Repara luces trocha laterales, (dos quemada) COR PENDIENTE</t>
  </si>
  <si>
    <t>Evaluar y correfir correa AC  PR OK</t>
  </si>
  <si>
    <t>Reprar posa piés asiento # 17 PR OK</t>
  </si>
  <si>
    <t>Instala moldura amarilla pisadera cabina PR OK</t>
  </si>
  <si>
    <t>Luz trocha quemada COR OK</t>
  </si>
  <si>
    <t>Mando de audio y DVD malo COR OK, se instala el del bus 330</t>
  </si>
  <si>
    <t>PR SM1 29-04-25</t>
  </si>
  <si>
    <t>PR SM4 19-04-25</t>
  </si>
  <si>
    <t>PR SM1 15-04-25</t>
  </si>
  <si>
    <t>PR S 20-04-25</t>
  </si>
  <si>
    <t>PR SM2 21-04-25</t>
  </si>
  <si>
    <t>PR SM2 19-04-25</t>
  </si>
  <si>
    <t>PR IG 16-04-25</t>
  </si>
  <si>
    <t>PR IG 17-04-25</t>
  </si>
  <si>
    <t>IG PR 14-04-25</t>
  </si>
  <si>
    <t>IG PR 15-04-25</t>
  </si>
  <si>
    <t>PR IG 08-04-25</t>
  </si>
  <si>
    <t>PR IG 09-04-25</t>
  </si>
  <si>
    <t>PR IG 10-04-25</t>
  </si>
  <si>
    <t>PR IG 11-04-25</t>
  </si>
  <si>
    <t>Fuga x enfriador de aceite de motor PR PENDIENTE</t>
  </si>
  <si>
    <t>Fuga x carter de motor PR PENDIENTE</t>
  </si>
  <si>
    <t>Fuga x caja de cambios PR PENDIENTE</t>
  </si>
  <si>
    <t>Cambiar baterias 12 Volt x 170 AH PR PENDIENTE</t>
  </si>
  <si>
    <t>Luz baja lado conductor quemada COR OK</t>
  </si>
  <si>
    <t>Bloqueo mecánico/neumático de puerta copiloto a veces no desbloquea PR PENDIENTE</t>
  </si>
  <si>
    <t>PR SM4 03-04-25 OK</t>
  </si>
  <si>
    <t>Luz LED lado conductor enciende la mitad PR OK</t>
  </si>
  <si>
    <t>Alarma de retroceso no fucniona COR OK</t>
  </si>
  <si>
    <t>AC 1° piso malo, se apaga antes de tiempo,  PR OK</t>
  </si>
  <si>
    <t>piquete parabrisias lado conductor COR OK se cambió parabrisas</t>
  </si>
  <si>
    <t>Reparar soporte de cañería de freig. Retarder PR OK (se cambió)</t>
  </si>
  <si>
    <t>Cambiar rod. Polea lisa PR OK</t>
  </si>
  <si>
    <t xml:space="preserve"> Testigo de intermitente fallando  COR OK KAUFMANN</t>
  </si>
  <si>
    <t>Testigo de asistente de luz carretera COR OK KAUFMANN</t>
  </si>
  <si>
    <t>Baño malo, bota agua COR OK validado x D.Echeverría 03-04-25</t>
  </si>
  <si>
    <t>Reparar soporte de flexible de escape, (querbrado)  COR OK</t>
  </si>
  <si>
    <t>neuaticos pos. # 1 y 2 PR OK, ( se realizó en horario de 21 a 22:30 pm)</t>
  </si>
  <si>
    <t>Ampolleta luz baja lado derecho quemada COR ok</t>
  </si>
  <si>
    <t>Lubricar mecanismo pantográfico de portalón rueda de rpto. PR OK</t>
  </si>
  <si>
    <t>Seguimiento x Kaufmann x consumo de aceite de motor PR OK KAUFMANN</t>
  </si>
  <si>
    <t>PR OK S 02-04-25</t>
  </si>
  <si>
    <t>Revisar neum. Pos. # 7 y 8 PR OK, cambiar pos. # 7</t>
  </si>
  <si>
    <t>Testigo de 2° alternador fallando COR PENDIENTE KAUFMANN, (SIGUE IGUAL)</t>
  </si>
  <si>
    <t>Puerta del conductor descuadrada COR OK</t>
  </si>
  <si>
    <t>Estractor de aire baño malo, COR PENDIENTE</t>
  </si>
  <si>
    <t>IG PR 07-04-25 PENDIENTE</t>
  </si>
  <si>
    <t>Reparar base despiche de baño, en cualquier moneto se cae COR PENDIENTE</t>
  </si>
  <si>
    <t>PR OK SM2 03-04-25</t>
  </si>
  <si>
    <t>Sistema LDWS no fnciona, falta calibrar con SD Kaufmann, (dispositivo fue encontrado desconectado) COR PENDIENTE</t>
  </si>
  <si>
    <t>Freno Hold no fucniona COR PENDIENTE</t>
  </si>
  <si>
    <t>Puerta del estanque de adblue descuadrada PR PENDIENTE</t>
  </si>
  <si>
    <t>Realizar mantención fitros evaporador AC  lado derecho PR PENDIENTE</t>
  </si>
  <si>
    <t>DVD con problemas, pantallas se apagan reiteradamente COR PENDIENTE</t>
  </si>
  <si>
    <t>Regular fenos de servicio PR PENDIENTE</t>
  </si>
  <si>
    <t>AC mojó a los pasajeros asientos 1, 2, 14, 15, 16, 20 y 30 COR OK, se limpió filtros evap. Izq.</t>
  </si>
  <si>
    <t>IG  PR PENDIENTE 04-04-25</t>
  </si>
  <si>
    <t>IG PR PENDIENTE 05-04-25</t>
  </si>
  <si>
    <t>PR PENDIENTE SM3 06-04-25</t>
  </si>
  <si>
    <t>Alternador malo, cambiar COR OK</t>
  </si>
  <si>
    <t>Fuga de refrig. COR OK</t>
  </si>
  <si>
    <t>piquete parabrisas lado izq. PR OK</t>
  </si>
  <si>
    <t>Reparar fuga de aire x tecalán roto del bloqueo del maletero COR OK</t>
  </si>
  <si>
    <t>Evaluar y corregir ruido en correa AC, PR OK</t>
  </si>
  <si>
    <t>Reparar evento colisión, (parabrisas + cacho + foco) COR PENDIENTE</t>
  </si>
  <si>
    <t>Tacolin malo COR PENDIENTE</t>
  </si>
  <si>
    <t>Alineam. Y balanceo PR OK (CAMBIÓ 02-04-25)</t>
  </si>
  <si>
    <t>Cinturones de seg. Cabina y asiento 24 malos COR OK, se utilizó el de bus 186, reponer</t>
  </si>
  <si>
    <t>Luz trocha del. Quemada COR OK</t>
  </si>
  <si>
    <t>Goma de maletero derecho en mal estado COR OK, desmontada por Gerardo Frontuto</t>
  </si>
  <si>
    <t>Cambiar topes de goma puerta acceso salón 1° piso COR OK</t>
  </si>
  <si>
    <t>Repara luces trocha laterales, (dos quemada) COR OK</t>
  </si>
  <si>
    <t>Foco tras. Izq. Suelto PR PENDIENTE</t>
  </si>
  <si>
    <t>Reparación desabolladura y pinrtura COR PENDIENTE</t>
  </si>
  <si>
    <t>Golpe en caja al cambiar de marcha PR OK</t>
  </si>
  <si>
    <t>Luces LED izquierda, superior, exterior malas COR OK</t>
  </si>
  <si>
    <t>Pérdida de potencia de motor COR PENDIENTE</t>
  </si>
  <si>
    <t>CAMNIAR INYECTORES + PRUEBA DE RUTA PR OK, SIGUE IGUAL</t>
  </si>
  <si>
    <t>REVISAR SISTEMA DE COMB. + PRUEBA E RUTA PR OK</t>
  </si>
  <si>
    <t>VERIFICAR PUESTA A PUNTO DE MOTOR PR OK</t>
  </si>
  <si>
    <t>PRUEBA DE RUTA CON MÓDULOS DEL 383 PR OK</t>
  </si>
  <si>
    <t>Parachoques tras. Esquina izq. Roto PR PENDIENTE</t>
  </si>
  <si>
    <t>Ruido excesivo de ventlador AC 2° piso PR OK, SE CAMBIÓ 1 VENTILADOR</t>
  </si>
  <si>
    <t>IG PR PENDIENTE 09-04-25</t>
  </si>
  <si>
    <t>Alineam. Y balanceo PR OK corregir posición central del volante de dir. 10-04-25</t>
  </si>
  <si>
    <t>Cambio de pastillas de freno del. PR OK</t>
  </si>
  <si>
    <t>Fuga aire válvula gobernadora APU, PR OK</t>
  </si>
  <si>
    <t>Luz interm. Izq. Del. Mala COR OK</t>
  </si>
  <si>
    <t>Fuga aceite motor costado compresor PR OK</t>
  </si>
  <si>
    <t>Fuga x tapa de bba. De comb. PR OK</t>
  </si>
  <si>
    <t>Fuga x enfriador de aceite de motor PR OK</t>
  </si>
  <si>
    <t>PR OK SM1 17-04-25</t>
  </si>
  <si>
    <t>DESM. Y MONT. COLUMNA DE DIR., LUBRICAR PR OK</t>
  </si>
  <si>
    <t>PR OK SM4 30-04-25</t>
  </si>
  <si>
    <t>VERIFICAR ESTADO MEC.  DEL TURBO X SONIDO AGUDO PR PENDIENTE</t>
  </si>
  <si>
    <t>PR Evaluar estado de neumpaticos pos. # 1 y 2 PENDIENTE</t>
  </si>
  <si>
    <t>Fuga agua x guillotina de descarga baño COR OK</t>
  </si>
  <si>
    <t>VERIFICAR FUNC. DE LUCES CON MOTOR APAGAD PR OK</t>
  </si>
  <si>
    <t>CAMBIO DE ROD. EJE PANTOGRÁFICO PUERTA ACC. PRINCIPAL PR OK</t>
  </si>
  <si>
    <t>Mantención alterdadores chasis + AC PR OK</t>
  </si>
  <si>
    <t>Mantención motor de partida PR OK</t>
  </si>
  <si>
    <t>Repara cacho izq. + portalón lateral trasero CO PENDIENTE</t>
  </si>
  <si>
    <t>Cortina puerta conductor tiene cordel suelto PR OK</t>
  </si>
  <si>
    <t>Configurar rutas Calama - Arica - Calama en letrero lum.PR PENDIENTE</t>
  </si>
  <si>
    <t>PR PENDIENTE cambiar neum.  pos. # 7 URGENTE</t>
  </si>
  <si>
    <t>Evaluar bajo nivel de refrigerante de mtor, PR PENDIENTE</t>
  </si>
  <si>
    <t>IG PR OK 12-04-25</t>
  </si>
  <si>
    <t>RELLENO DE ACEITE DE MOTOR EN ARICA, NO AUTORIZADO, VALIDAR PR OK</t>
  </si>
  <si>
    <t>Reparar base botón despiche baño COR OK</t>
  </si>
  <si>
    <t>Revisar luces de posición COR OK</t>
  </si>
  <si>
    <t>Luces escalera peldaños 1 y 3 no funciona COR OK</t>
  </si>
  <si>
    <t>AJUSTAR APERTURA Y CIERRE DE PUERTA PANTOGRÁFICA PR OK</t>
  </si>
  <si>
    <t>Protocolo SD PR OK</t>
  </si>
  <si>
    <t>DESM. Y MONT. CAJA DE VELOCIDADES, COMPROBAR VOLANTE DE INERCIA PR OK</t>
  </si>
  <si>
    <t>Revisar desgaste e pastillas de freno PR OK</t>
  </si>
  <si>
    <t>SCR Potencia reducida de motor, Acudir a Taller COR OK, comabió sensor P° aire adm.</t>
  </si>
  <si>
    <t>Guillotina de baño pierde aire y no tira agua COR ok</t>
  </si>
  <si>
    <t>PR ok SM3 02-04-25</t>
  </si>
  <si>
    <t>CONSUMO DE ACIETE DE MOTOR ANORMAL, VALIDAR PR ok</t>
  </si>
  <si>
    <t>Cambió empaquetadura de compresor de aire COR OK</t>
  </si>
  <si>
    <t>Correa alt. a compresor AC cambiar (2 B 12.5 x 1150)PR OK</t>
  </si>
  <si>
    <t>AC no funciona COR OK</t>
  </si>
  <si>
    <t>Fuga de refrig. PERSISITE LEVEMENTE PR OK, se cambió x el depósito del 413</t>
  </si>
  <si>
    <t>Turbo húmedo con aceite, revisar PR OK</t>
  </si>
  <si>
    <t>PR SM1 04-04-25 PENDIENTE URGENTE</t>
  </si>
  <si>
    <t>Evaluar y corregir vibración de motor a 2000 rpm PR PENDIENTE URGENTE</t>
  </si>
  <si>
    <t>Correa dumper a compresor AC cambiar (BX 84)PR OK</t>
  </si>
  <si>
    <t>PR PENDIENTESM2 14-04-25</t>
  </si>
  <si>
    <t>pos. # pinchado COR PENDIENTE</t>
  </si>
  <si>
    <t>Cambiar neum. Pos. # 3, 4, 5, 6, 7 y 8 PR PENDIENTE</t>
  </si>
  <si>
    <t>Cambiar neum. Pos. # 3, 4, 5, 6, 7 y 8 PR OK</t>
  </si>
  <si>
    <t>Pueta del pasillo mala COR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</si>
</sst>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2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double">
        <color theme="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center" vertical="center" wrapText="1"/>
      <protection hidden="1"/>
    </xf>
    <xf numFmtId="9" fontId="2" fillId="0" borderId="1" xfId="0" applyNumberFormat="1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hidden="1"/>
    </xf>
    <xf numFmtId="0" fontId="2" fillId="0" borderId="5" xfId="0" applyFont="1" applyBorder="1" applyAlignment="1" applyProtection="1">
      <alignment horizontal="center" vertical="center" wrapText="1"/>
      <protection hidden="1"/>
    </xf>
    <xf numFmtId="0" fontId="2" fillId="0" borderId="6" xfId="0" applyFont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center" vertical="center" wrapText="1"/>
      <protection hidden="1"/>
    </xf>
    <xf numFmtId="9" fontId="2" fillId="0" borderId="9" xfId="0" applyNumberFormat="1" applyFont="1" applyBorder="1" applyAlignment="1" applyProtection="1">
      <alignment horizontal="center" vertical="center" wrapText="1"/>
      <protection hidden="1"/>
    </xf>
    <xf numFmtId="9" fontId="2" fillId="3" borderId="1" xfId="0" applyNumberFormat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" fontId="0" fillId="0" borderId="0" xfId="0" applyNumberFormat="1" applyAlignment="1">
      <alignment vertical="center"/>
    </xf>
    <xf numFmtId="1" fontId="2" fillId="0" borderId="2" xfId="0" applyNumberFormat="1" applyFont="1" applyBorder="1" applyAlignment="1">
      <alignment horizontal="center" vertical="center" wrapText="1"/>
    </xf>
    <xf numFmtId="0" fontId="2" fillId="4" borderId="6" xfId="0" applyFont="1" applyFill="1" applyBorder="1" applyAlignment="1" applyProtection="1">
      <alignment horizontal="center" vertical="center" wrapText="1"/>
      <protection hidden="1"/>
    </xf>
    <xf numFmtId="0" fontId="0" fillId="5" borderId="0" xfId="0" applyFill="1"/>
    <xf numFmtId="0" fontId="3" fillId="5" borderId="0" xfId="0" applyFont="1" applyFill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25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3" formatCode="0%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left style="thin">
          <color indexed="64"/>
        </lef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1" defaultTableStyle="TableStyleMedium2" defaultPivotStyle="PivotStyleLight16">
    <tableStyle name="Invisible" pivot="0" table="0" count="0" xr9:uid="{1951B3E1-5EB9-4618-944A-001146ACAA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all" spc="5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AVANCE TAREAS PREVENTIVAS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cap="all" spc="5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62907840745259"/>
          <c:y val="0.22810168936735106"/>
          <c:w val="0.55416834867472564"/>
          <c:h val="0.68151188376279759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CAB-4AEE-9925-3A261FA075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CAB-4AEE-9925-3A261FA075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 SR FEB 25'!$E$34,' SR FEB 25'!$G$34)</c:f>
              <c:strCache>
                <c:ptCount val="2"/>
                <c:pt idx="0">
                  <c:v>PREVENTIVAS OK</c:v>
                </c:pt>
                <c:pt idx="1">
                  <c:v>PREVENTIVAS PENDIENTES</c:v>
                </c:pt>
              </c:strCache>
            </c:strRef>
          </c:cat>
          <c:val>
            <c:numRef>
              <c:f>(' SR FEB 25'!$E$35,' SR FEB 25'!$G$35)</c:f>
              <c:numCache>
                <c:formatCode>General</c:formatCode>
                <c:ptCount val="2"/>
                <c:pt idx="0">
                  <c:v>28</c:v>
                </c:pt>
                <c:pt idx="1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AB-441E-9877-315F77A8F39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cap="all" baseline="0">
                <a:effectLst/>
              </a:rPr>
              <a:t>AVANCE TAREAS CORRECTIVAS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7512520868113526"/>
          <c:y val="3.6951501154734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3590761505396"/>
          <c:y val="0.21084177410849045"/>
          <c:w val="0.50685374854458987"/>
          <c:h val="0.69896766936391019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6F4-4C7D-B1AA-CA0B44A8D8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6F4-4C7D-B1AA-CA0B44A8D82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 SR FEB 25'!$E$37,' SR FEB 25'!$G$37)</c:f>
              <c:strCache>
                <c:ptCount val="2"/>
                <c:pt idx="0">
                  <c:v>CORRECTIVAS OK</c:v>
                </c:pt>
                <c:pt idx="1">
                  <c:v>CORRECTIVAS PENDIENTES</c:v>
                </c:pt>
              </c:strCache>
            </c:strRef>
          </c:cat>
          <c:val>
            <c:numRef>
              <c:f>(' SR FEB 25'!$E$38,' SR FEB 25'!$G$38)</c:f>
              <c:numCache>
                <c:formatCode>General</c:formatCode>
                <c:ptCount val="2"/>
                <c:pt idx="0">
                  <c:v>51</c:v>
                </c:pt>
                <c:pt idx="1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5-4D64-810C-B455774A774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TAREAS</a:t>
            </a:r>
            <a:r>
              <a:rPr lang="en-US" sz="1200" baseline="0"/>
              <a:t> PREVENTIVAS / CORRECTIVAS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903114769532243E-2"/>
          <c:y val="0.24506803585035741"/>
          <c:w val="0.5663955223016216"/>
          <c:h val="0.69200732972894519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E37-4DF5-B634-CB0C895077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E37-4DF5-B634-CB0C895077D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 SR FEB 25'!$E$31,' SR FEB 25'!$G$31)</c:f>
              <c:strCache>
                <c:ptCount val="2"/>
                <c:pt idx="0">
                  <c:v>PREVENTIVAS</c:v>
                </c:pt>
                <c:pt idx="1">
                  <c:v>CORRECTIVAS</c:v>
                </c:pt>
              </c:strCache>
            </c:strRef>
          </c:cat>
          <c:val>
            <c:numRef>
              <c:f>(' SR FEB 25'!$E$32,' SR FEB 25'!$G$32)</c:f>
              <c:numCache>
                <c:formatCode>General</c:formatCode>
                <c:ptCount val="2"/>
                <c:pt idx="0">
                  <c:v>76</c:v>
                </c:pt>
                <c:pt idx="1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2-4745-85CB-65CDD5770EF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2675704119815832"/>
          <c:y val="0.13663594470046084"/>
          <c:w val="0.25069715931802805"/>
          <c:h val="0.266130120831670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EVENTOS</a:t>
            </a:r>
            <a:r>
              <a:rPr lang="en-US" baseline="0"/>
              <a:t> ASOCIADOS A FLOTA INTERPROVINCIAL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50956576726487E-2"/>
          <c:y val="0.19463583815028901"/>
          <c:w val="0.54551843951059353"/>
          <c:h val="0.70820610965296005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81F-4737-AEEA-8821A5447A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81F-4737-AEEA-8821A5447A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81F-4737-AEEA-8821A5447A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81F-4737-AEEA-8821A5447A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 SR FEB 25'!$E$42:$E$45</c:f>
              <c:strCache>
                <c:ptCount val="4"/>
                <c:pt idx="0">
                  <c:v>PINCHADO</c:v>
                </c:pt>
                <c:pt idx="1">
                  <c:v>LAVADO CHASIS</c:v>
                </c:pt>
                <c:pt idx="2">
                  <c:v>PIQUETE</c:v>
                </c:pt>
                <c:pt idx="3">
                  <c:v>AC </c:v>
                </c:pt>
              </c:strCache>
            </c:strRef>
          </c:cat>
          <c:val>
            <c:numRef>
              <c:f>' SR FEB 25'!$F$42:$F$45</c:f>
              <c:numCache>
                <c:formatCode>General</c:formatCode>
                <c:ptCount val="4"/>
                <c:pt idx="0">
                  <c:v>10</c:v>
                </c:pt>
                <c:pt idx="1">
                  <c:v>21</c:v>
                </c:pt>
                <c:pt idx="2">
                  <c:v>4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F2-48A4-A822-D32ABA4BD9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INTERVENCIONES</a:t>
            </a:r>
            <a:r>
              <a:rPr lang="en-US" b="1" baseline="0"/>
              <a:t> X UNIDAD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1"/>
          <c:order val="0"/>
          <c:tx>
            <c:strRef>
              <c:f>' SR FEB 25'!$B$1</c:f>
              <c:strCache>
                <c:ptCount val="1"/>
                <c:pt idx="0">
                  <c:v>CORRECTIVAS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' SR FEB 25'!$A$2:$A$29</c:f>
              <c:numCache>
                <c:formatCode>General</c:formatCode>
                <c:ptCount val="28"/>
                <c:pt idx="0">
                  <c:v>175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186</c:v>
                </c:pt>
                <c:pt idx="5">
                  <c:v>275</c:v>
                </c:pt>
                <c:pt idx="6">
                  <c:v>276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397</c:v>
                </c:pt>
                <c:pt idx="17">
                  <c:v>398</c:v>
                </c:pt>
                <c:pt idx="18">
                  <c:v>399</c:v>
                </c:pt>
                <c:pt idx="19">
                  <c:v>400</c:v>
                </c:pt>
                <c:pt idx="20">
                  <c:v>411</c:v>
                </c:pt>
                <c:pt idx="21">
                  <c:v>412</c:v>
                </c:pt>
                <c:pt idx="22">
                  <c:v>413</c:v>
                </c:pt>
                <c:pt idx="23">
                  <c:v>414</c:v>
                </c:pt>
                <c:pt idx="24">
                  <c:v>418</c:v>
                </c:pt>
                <c:pt idx="25">
                  <c:v>419</c:v>
                </c:pt>
                <c:pt idx="26">
                  <c:v>420</c:v>
                </c:pt>
                <c:pt idx="27">
                  <c:v>421</c:v>
                </c:pt>
              </c:numCache>
            </c:numRef>
          </c:cat>
          <c:val>
            <c:numRef>
              <c:f>' SR FEB 25'!$B$2:$B$29</c:f>
              <c:numCache>
                <c:formatCode>0</c:formatCode>
                <c:ptCount val="28"/>
                <c:pt idx="0">
                  <c:v>0</c:v>
                </c:pt>
                <c:pt idx="1">
                  <c:v>6</c:v>
                </c:pt>
                <c:pt idx="2">
                  <c:v>10</c:v>
                </c:pt>
                <c:pt idx="3">
                  <c:v>12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6</c:v>
                </c:pt>
                <c:pt idx="9">
                  <c:v>3</c:v>
                </c:pt>
                <c:pt idx="10">
                  <c:v>2</c:v>
                </c:pt>
                <c:pt idx="11">
                  <c:v>6</c:v>
                </c:pt>
                <c:pt idx="12">
                  <c:v>11</c:v>
                </c:pt>
                <c:pt idx="13">
                  <c:v>13</c:v>
                </c:pt>
                <c:pt idx="14">
                  <c:v>9</c:v>
                </c:pt>
                <c:pt idx="15">
                  <c:v>10</c:v>
                </c:pt>
                <c:pt idx="16">
                  <c:v>1</c:v>
                </c:pt>
                <c:pt idx="17">
                  <c:v>2</c:v>
                </c:pt>
                <c:pt idx="18">
                  <c:v>4</c:v>
                </c:pt>
                <c:pt idx="19">
                  <c:v>3</c:v>
                </c:pt>
                <c:pt idx="20">
                  <c:v>13</c:v>
                </c:pt>
                <c:pt idx="21">
                  <c:v>4</c:v>
                </c:pt>
                <c:pt idx="22">
                  <c:v>5</c:v>
                </c:pt>
                <c:pt idx="23">
                  <c:v>3</c:v>
                </c:pt>
                <c:pt idx="24">
                  <c:v>8</c:v>
                </c:pt>
                <c:pt idx="25">
                  <c:v>8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54-4CEE-8D64-010E9A6B1214}"/>
            </c:ext>
          </c:extLst>
        </c:ser>
        <c:ser>
          <c:idx val="2"/>
          <c:order val="1"/>
          <c:tx>
            <c:strRef>
              <c:f>' SR FEB 25'!$C$1</c:f>
              <c:strCache>
                <c:ptCount val="1"/>
                <c:pt idx="0">
                  <c:v>PREVENTIVAS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' SR FEB 25'!$A$2:$A$29</c:f>
              <c:numCache>
                <c:formatCode>General</c:formatCode>
                <c:ptCount val="28"/>
                <c:pt idx="0">
                  <c:v>175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186</c:v>
                </c:pt>
                <c:pt idx="5">
                  <c:v>275</c:v>
                </c:pt>
                <c:pt idx="6">
                  <c:v>276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397</c:v>
                </c:pt>
                <c:pt idx="17">
                  <c:v>398</c:v>
                </c:pt>
                <c:pt idx="18">
                  <c:v>399</c:v>
                </c:pt>
                <c:pt idx="19">
                  <c:v>400</c:v>
                </c:pt>
                <c:pt idx="20">
                  <c:v>411</c:v>
                </c:pt>
                <c:pt idx="21">
                  <c:v>412</c:v>
                </c:pt>
                <c:pt idx="22">
                  <c:v>413</c:v>
                </c:pt>
                <c:pt idx="23">
                  <c:v>414</c:v>
                </c:pt>
                <c:pt idx="24">
                  <c:v>418</c:v>
                </c:pt>
                <c:pt idx="25">
                  <c:v>419</c:v>
                </c:pt>
                <c:pt idx="26">
                  <c:v>420</c:v>
                </c:pt>
                <c:pt idx="27">
                  <c:v>421</c:v>
                </c:pt>
              </c:numCache>
            </c:numRef>
          </c:cat>
          <c:val>
            <c:numRef>
              <c:f>' SR FEB 25'!$C$2:$C$29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6</c:v>
                </c:pt>
                <c:pt idx="13">
                  <c:v>6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4</c:v>
                </c:pt>
                <c:pt idx="21">
                  <c:v>1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54-4CEE-8D64-010E9A6B1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4327983"/>
        <c:axId val="204325903"/>
        <c:axId val="0"/>
      </c:bar3DChart>
      <c:catAx>
        <c:axId val="20432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25903"/>
        <c:crosses val="autoZero"/>
        <c:auto val="1"/>
        <c:lblAlgn val="ctr"/>
        <c:lblOffset val="100"/>
        <c:noMultiLvlLbl val="0"/>
      </c:catAx>
      <c:valAx>
        <c:axId val="204325903"/>
        <c:scaling>
          <c:orientation val="minMax"/>
          <c:max val="2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2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all" spc="5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AVANCE TAREAS PREVENTIVAS</a:t>
            </a:r>
            <a:endParaRPr lang="en-US" sz="1200" b="1"/>
          </a:p>
        </c:rich>
      </c:tx>
      <c:layout>
        <c:manualLayout>
          <c:xMode val="edge"/>
          <c:yMode val="edge"/>
          <c:x val="0.15851394766932761"/>
          <c:y val="2.3094688221709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cap="all" spc="5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81900382575072"/>
          <c:y val="0.21742794275426888"/>
          <c:w val="0.62964005984916227"/>
          <c:h val="0.69362150170027836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DEC-4023-AC88-C264F81540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DEC-4023-AC88-C264F815407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('SR MAR 25'!$E$35,'SR MAR 25'!$G$35)</c:f>
              <c:strCache>
                <c:ptCount val="2"/>
                <c:pt idx="0">
                  <c:v>PREVENTIVAS OK</c:v>
                </c:pt>
                <c:pt idx="1">
                  <c:v>PREVENTIVAS PENDIENTES</c:v>
                </c:pt>
              </c:strCache>
            </c:strRef>
          </c:cat>
          <c:val>
            <c:numRef>
              <c:f>('SR MAR 25'!$E$36,'SR MAR 25'!$G$36)</c:f>
              <c:numCache>
                <c:formatCode>General</c:formatCode>
                <c:ptCount val="2"/>
                <c:pt idx="0">
                  <c:v>74</c:v>
                </c:pt>
                <c:pt idx="1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EC-4023-AC88-C264F815407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52213255483415544"/>
          <c:y val="7.6589623756614725E-2"/>
          <c:w val="0.46935902419949349"/>
          <c:h val="0.214192140532087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cap="all" baseline="0">
                <a:effectLst/>
              </a:rPr>
              <a:t>AVANCE TAREAS CORRECTIVAS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7512520868113526"/>
          <c:y val="3.6951501154734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3590761505396"/>
          <c:y val="0.21084177410849045"/>
          <c:w val="0.50685374854458987"/>
          <c:h val="0.69896766936391019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9F6-4E85-BEBF-89DCB02762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9F6-4E85-BEBF-89DCB02762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('SR MAR 25'!$E$38,'SR MAR 25'!$G$38)</c:f>
              <c:strCache>
                <c:ptCount val="2"/>
                <c:pt idx="0">
                  <c:v>CORRECTIVAS OK</c:v>
                </c:pt>
                <c:pt idx="1">
                  <c:v>CORRECTIVAS PENDIENTES</c:v>
                </c:pt>
              </c:strCache>
            </c:strRef>
          </c:cat>
          <c:val>
            <c:numRef>
              <c:f>('SR MAR 25'!$E$39,'SR MAR 25'!$G$39)</c:f>
              <c:numCache>
                <c:formatCode>General</c:formatCode>
                <c:ptCount val="2"/>
                <c:pt idx="0">
                  <c:v>94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F6-4E85-BEBF-89DCB027622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63075956586507764"/>
          <c:y val="0.13695150115473442"/>
          <c:w val="0.3432944881889764"/>
          <c:h val="0.187069156771108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TAREAS</a:t>
            </a:r>
            <a:r>
              <a:rPr lang="en-US" sz="1200" baseline="0"/>
              <a:t> PREVENTIVAS / CORRECTIVAS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903114769532243E-2"/>
          <c:y val="0.24506803585035741"/>
          <c:w val="0.74020114868542197"/>
          <c:h val="0.67189103671509887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C4C-4156-9409-AD67DA39AA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C4C-4156-9409-AD67DA39AA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('SR MAR 25'!$E$32,'SR MAR 25'!$G$32)</c:f>
              <c:strCache>
                <c:ptCount val="2"/>
                <c:pt idx="0">
                  <c:v>PREVENTIVAS</c:v>
                </c:pt>
                <c:pt idx="1">
                  <c:v>CORRECTIVAS</c:v>
                </c:pt>
              </c:strCache>
            </c:strRef>
          </c:cat>
          <c:val>
            <c:numRef>
              <c:f>('SR MAR 25'!$E$33,'SR MAR 25'!$G$33)</c:f>
              <c:numCache>
                <c:formatCode>General</c:formatCode>
                <c:ptCount val="2"/>
                <c:pt idx="0">
                  <c:v>131</c:v>
                </c:pt>
                <c:pt idx="1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4C-4156-9409-AD67DA39AA0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67511621689483092"/>
          <c:y val="0.13663594470046084"/>
          <c:w val="0.30233775633538373"/>
          <c:h val="0.11405638811277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EVENTOS</a:t>
            </a:r>
            <a:r>
              <a:rPr lang="en-US" baseline="0"/>
              <a:t> ASOCIADOS A FLOTA INTERPROVINCIAL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50956576726487E-2"/>
          <c:y val="0.19463583815028901"/>
          <c:w val="0.54551843951059353"/>
          <c:h val="0.70820610965296005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7CF-4A65-99E5-571EEC933BC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7CF-4A65-99E5-571EEC933BC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7CF-4A65-99E5-571EEC933BC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97CF-4A65-99E5-571EEC933BC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DE6-4573-85E3-DD94E404F4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'SR MAR 25'!$N$33:$N$37</c:f>
              <c:strCache>
                <c:ptCount val="5"/>
                <c:pt idx="0">
                  <c:v>PINCHADO</c:v>
                </c:pt>
                <c:pt idx="1">
                  <c:v>LAVADO CHASIS</c:v>
                </c:pt>
                <c:pt idx="2">
                  <c:v>PIQUETE</c:v>
                </c:pt>
                <c:pt idx="3">
                  <c:v>AC </c:v>
                </c:pt>
                <c:pt idx="4">
                  <c:v>ALINEAMIENTO</c:v>
                </c:pt>
              </c:strCache>
            </c:strRef>
          </c:cat>
          <c:val>
            <c:numRef>
              <c:f>'SR MAR 25'!$O$33:$O$37</c:f>
              <c:numCache>
                <c:formatCode>General</c:formatCode>
                <c:ptCount val="5"/>
                <c:pt idx="0">
                  <c:v>6</c:v>
                </c:pt>
                <c:pt idx="1">
                  <c:v>21</c:v>
                </c:pt>
                <c:pt idx="2">
                  <c:v>6</c:v>
                </c:pt>
                <c:pt idx="3">
                  <c:v>15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7CF-4A65-99E5-571EEC933BC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INTERVENCIONES</a:t>
            </a:r>
            <a:r>
              <a:rPr lang="en-US" b="1" baseline="0"/>
              <a:t> X UNIDAD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2"/>
          <c:order val="0"/>
          <c:tx>
            <c:strRef>
              <c:f>'SR MAR 25'!$B$1</c:f>
              <c:strCache>
                <c:ptCount val="1"/>
                <c:pt idx="0">
                  <c:v>CORRECTIVAS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'SR MAR 25'!$A$2:$A$30</c:f>
              <c:numCache>
                <c:formatCode>General</c:formatCode>
                <c:ptCount val="29"/>
                <c:pt idx="0">
                  <c:v>175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186</c:v>
                </c:pt>
                <c:pt idx="5">
                  <c:v>275</c:v>
                </c:pt>
                <c:pt idx="6">
                  <c:v>276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396</c:v>
                </c:pt>
                <c:pt idx="17">
                  <c:v>397</c:v>
                </c:pt>
                <c:pt idx="18">
                  <c:v>398</c:v>
                </c:pt>
                <c:pt idx="19">
                  <c:v>399</c:v>
                </c:pt>
                <c:pt idx="20">
                  <c:v>400</c:v>
                </c:pt>
                <c:pt idx="21">
                  <c:v>411</c:v>
                </c:pt>
                <c:pt idx="22">
                  <c:v>412</c:v>
                </c:pt>
                <c:pt idx="23">
                  <c:v>413</c:v>
                </c:pt>
                <c:pt idx="24">
                  <c:v>414</c:v>
                </c:pt>
                <c:pt idx="25">
                  <c:v>418</c:v>
                </c:pt>
                <c:pt idx="26">
                  <c:v>419</c:v>
                </c:pt>
                <c:pt idx="27">
                  <c:v>420</c:v>
                </c:pt>
                <c:pt idx="28">
                  <c:v>421</c:v>
                </c:pt>
              </c:numCache>
            </c:numRef>
          </c:cat>
          <c:val>
            <c:numRef>
              <c:f>'SR MAR 25'!$B$2:$B$30</c:f>
              <c:numCache>
                <c:formatCode>0</c:formatCode>
                <c:ptCount val="29"/>
                <c:pt idx="0">
                  <c:v>0</c:v>
                </c:pt>
                <c:pt idx="1">
                  <c:v>4</c:v>
                </c:pt>
                <c:pt idx="2">
                  <c:v>13</c:v>
                </c:pt>
                <c:pt idx="3">
                  <c:v>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6</c:v>
                </c:pt>
                <c:pt idx="9">
                  <c:v>5</c:v>
                </c:pt>
                <c:pt idx="10">
                  <c:v>3</c:v>
                </c:pt>
                <c:pt idx="11">
                  <c:v>14</c:v>
                </c:pt>
                <c:pt idx="12">
                  <c:v>6</c:v>
                </c:pt>
                <c:pt idx="13">
                  <c:v>20</c:v>
                </c:pt>
                <c:pt idx="14">
                  <c:v>5</c:v>
                </c:pt>
                <c:pt idx="15">
                  <c:v>11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5</c:v>
                </c:pt>
                <c:pt idx="20">
                  <c:v>4</c:v>
                </c:pt>
                <c:pt idx="21">
                  <c:v>11</c:v>
                </c:pt>
                <c:pt idx="22">
                  <c:v>6</c:v>
                </c:pt>
                <c:pt idx="23">
                  <c:v>5</c:v>
                </c:pt>
                <c:pt idx="24">
                  <c:v>4</c:v>
                </c:pt>
                <c:pt idx="25">
                  <c:v>7</c:v>
                </c:pt>
                <c:pt idx="26">
                  <c:v>12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FE-4E51-B206-597F541C60BF}"/>
            </c:ext>
          </c:extLst>
        </c:ser>
        <c:ser>
          <c:idx val="0"/>
          <c:order val="1"/>
          <c:tx>
            <c:strRef>
              <c:f>'SR MAR 25'!$C$1</c:f>
              <c:strCache>
                <c:ptCount val="1"/>
                <c:pt idx="0">
                  <c:v>PREVENTIVAS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'SR MAR 25'!$A$2:$A$30</c:f>
              <c:numCache>
                <c:formatCode>General</c:formatCode>
                <c:ptCount val="29"/>
                <c:pt idx="0">
                  <c:v>175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186</c:v>
                </c:pt>
                <c:pt idx="5">
                  <c:v>275</c:v>
                </c:pt>
                <c:pt idx="6">
                  <c:v>276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396</c:v>
                </c:pt>
                <c:pt idx="17">
                  <c:v>397</c:v>
                </c:pt>
                <c:pt idx="18">
                  <c:v>398</c:v>
                </c:pt>
                <c:pt idx="19">
                  <c:v>399</c:v>
                </c:pt>
                <c:pt idx="20">
                  <c:v>400</c:v>
                </c:pt>
                <c:pt idx="21">
                  <c:v>411</c:v>
                </c:pt>
                <c:pt idx="22">
                  <c:v>412</c:v>
                </c:pt>
                <c:pt idx="23">
                  <c:v>413</c:v>
                </c:pt>
                <c:pt idx="24">
                  <c:v>414</c:v>
                </c:pt>
                <c:pt idx="25">
                  <c:v>418</c:v>
                </c:pt>
                <c:pt idx="26">
                  <c:v>419</c:v>
                </c:pt>
                <c:pt idx="27">
                  <c:v>420</c:v>
                </c:pt>
                <c:pt idx="28">
                  <c:v>421</c:v>
                </c:pt>
              </c:numCache>
            </c:numRef>
          </c:cat>
          <c:val>
            <c:numRef>
              <c:f>'SR MAR 25'!$C$2:$C$30</c:f>
              <c:numCache>
                <c:formatCode>General</c:formatCode>
                <c:ptCount val="2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7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5</c:v>
                </c:pt>
                <c:pt idx="12">
                  <c:v>9</c:v>
                </c:pt>
                <c:pt idx="13">
                  <c:v>7</c:v>
                </c:pt>
                <c:pt idx="14">
                  <c:v>4</c:v>
                </c:pt>
                <c:pt idx="15">
                  <c:v>5</c:v>
                </c:pt>
                <c:pt idx="16">
                  <c:v>1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10</c:v>
                </c:pt>
                <c:pt idx="22">
                  <c:v>6</c:v>
                </c:pt>
                <c:pt idx="23">
                  <c:v>8</c:v>
                </c:pt>
                <c:pt idx="24">
                  <c:v>12</c:v>
                </c:pt>
                <c:pt idx="25">
                  <c:v>6</c:v>
                </c:pt>
                <c:pt idx="26">
                  <c:v>6</c:v>
                </c:pt>
                <c:pt idx="27">
                  <c:v>4</c:v>
                </c:pt>
                <c:pt idx="2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FE-4E51-B206-597F541C60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gapDepth val="38"/>
        <c:shape val="box"/>
        <c:axId val="204327983"/>
        <c:axId val="204325903"/>
        <c:axId val="0"/>
      </c:bar3DChart>
      <c:catAx>
        <c:axId val="20432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25903"/>
        <c:crosses val="autoZero"/>
        <c:auto val="1"/>
        <c:lblAlgn val="ctr"/>
        <c:lblOffset val="100"/>
        <c:noMultiLvlLbl val="0"/>
      </c:catAx>
      <c:valAx>
        <c:axId val="204325903"/>
        <c:scaling>
          <c:orientation val="minMax"/>
          <c:max val="2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2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TENDENCIAS</a:t>
            </a:r>
            <a:r>
              <a:rPr lang="en-US" baseline="0"/>
              <a:t> 2025</a:t>
            </a:r>
          </a:p>
        </c:rich>
      </c:tx>
      <c:layout>
        <c:manualLayout>
          <c:xMode val="edge"/>
          <c:yMode val="edge"/>
          <c:x val="0.31658883619047362"/>
          <c:y val="3.20213542931727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7171296296296296"/>
          <c:w val="0.88976493781704091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'SR MAR 25'!$O$44</c:f>
              <c:strCache>
                <c:ptCount val="1"/>
                <c:pt idx="0">
                  <c:v>PREVENTIVAS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'SR MAR 25'!$N$45:$N$56</c:f>
              <c:strCache>
                <c:ptCount val="12"/>
                <c:pt idx="0">
                  <c:v>FEB</c:v>
                </c:pt>
                <c:pt idx="1">
                  <c:v>MAR</c:v>
                </c:pt>
                <c:pt idx="2">
                  <c:v>ABR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AGO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DIC</c:v>
                </c:pt>
                <c:pt idx="11">
                  <c:v>ENE</c:v>
                </c:pt>
              </c:strCache>
            </c:strRef>
          </c:cat>
          <c:val>
            <c:numRef>
              <c:f>'SR MAR 25'!$O$45:$O$56</c:f>
              <c:numCache>
                <c:formatCode>General</c:formatCode>
                <c:ptCount val="12"/>
                <c:pt idx="0">
                  <c:v>76</c:v>
                </c:pt>
                <c:pt idx="1">
                  <c:v>131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B7-4E0B-870C-3100AC32A593}"/>
            </c:ext>
          </c:extLst>
        </c:ser>
        <c:ser>
          <c:idx val="1"/>
          <c:order val="1"/>
          <c:tx>
            <c:strRef>
              <c:f>'SR MAR 25'!$P$44</c:f>
              <c:strCache>
                <c:ptCount val="1"/>
                <c:pt idx="0">
                  <c:v>CORRECTIVAS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'SR MAR 25'!$N$45:$N$56</c:f>
              <c:strCache>
                <c:ptCount val="12"/>
                <c:pt idx="0">
                  <c:v>FEB</c:v>
                </c:pt>
                <c:pt idx="1">
                  <c:v>MAR</c:v>
                </c:pt>
                <c:pt idx="2">
                  <c:v>ABR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AGO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DIC</c:v>
                </c:pt>
                <c:pt idx="11">
                  <c:v>ENE</c:v>
                </c:pt>
              </c:strCache>
            </c:strRef>
          </c:cat>
          <c:val>
            <c:numRef>
              <c:f>'SR MAR 25'!$P$45:$P$56</c:f>
              <c:numCache>
                <c:formatCode>General</c:formatCode>
                <c:ptCount val="12"/>
                <c:pt idx="0">
                  <c:v>142</c:v>
                </c:pt>
                <c:pt idx="1">
                  <c:v>159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B7-4E0B-870C-3100AC32A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2398528"/>
        <c:axId val="1502397696"/>
      </c:lineChart>
      <c:catAx>
        <c:axId val="150239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397696"/>
        <c:crossesAt val="0"/>
        <c:auto val="1"/>
        <c:lblAlgn val="ctr"/>
        <c:lblOffset val="100"/>
        <c:noMultiLvlLbl val="0"/>
      </c:catAx>
      <c:valAx>
        <c:axId val="1502397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39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692980271395982"/>
          <c:y val="5.7815689705454222E-4"/>
          <c:w val="0.23891819772528433"/>
          <c:h val="0.119792213473315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TENDENCIAS 2025</a:t>
            </a:r>
          </a:p>
        </c:rich>
      </c:tx>
      <c:layout>
        <c:manualLayout>
          <c:xMode val="edge"/>
          <c:yMode val="edge"/>
          <c:x val="0.32457812240469469"/>
          <c:y val="3.25423659324989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'SR MAR 25'!$O$58</c:f>
              <c:strCache>
                <c:ptCount val="1"/>
                <c:pt idx="0">
                  <c:v>PREVENTIVAS OK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'SR MAR 25'!$N$59:$N$70</c:f>
              <c:strCache>
                <c:ptCount val="12"/>
                <c:pt idx="0">
                  <c:v>FEB</c:v>
                </c:pt>
                <c:pt idx="1">
                  <c:v>MAR</c:v>
                </c:pt>
                <c:pt idx="2">
                  <c:v>ABR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AGO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DIC</c:v>
                </c:pt>
                <c:pt idx="11">
                  <c:v>ENE</c:v>
                </c:pt>
              </c:strCache>
            </c:strRef>
          </c:cat>
          <c:val>
            <c:numRef>
              <c:f>'SR MAR 25'!$O$59:$O$70</c:f>
              <c:numCache>
                <c:formatCode>General</c:formatCode>
                <c:ptCount val="12"/>
                <c:pt idx="0">
                  <c:v>28</c:v>
                </c:pt>
                <c:pt idx="1">
                  <c:v>74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F2-44D5-9604-E671881CAE92}"/>
            </c:ext>
          </c:extLst>
        </c:ser>
        <c:ser>
          <c:idx val="1"/>
          <c:order val="1"/>
          <c:tx>
            <c:strRef>
              <c:f>'SR MAR 25'!$P$58</c:f>
              <c:strCache>
                <c:ptCount val="1"/>
                <c:pt idx="0">
                  <c:v>CORRECTIVAS OK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'SR MAR 25'!$N$59:$N$70</c:f>
              <c:strCache>
                <c:ptCount val="12"/>
                <c:pt idx="0">
                  <c:v>FEB</c:v>
                </c:pt>
                <c:pt idx="1">
                  <c:v>MAR</c:v>
                </c:pt>
                <c:pt idx="2">
                  <c:v>ABR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AGO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DIC</c:v>
                </c:pt>
                <c:pt idx="11">
                  <c:v>ENE</c:v>
                </c:pt>
              </c:strCache>
            </c:strRef>
          </c:cat>
          <c:val>
            <c:numRef>
              <c:f>'SR MAR 25'!$P$59:$P$70</c:f>
              <c:numCache>
                <c:formatCode>General</c:formatCode>
                <c:ptCount val="12"/>
                <c:pt idx="0">
                  <c:v>51</c:v>
                </c:pt>
                <c:pt idx="1">
                  <c:v>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F2-44D5-9604-E671881CA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4419872"/>
        <c:axId val="2114425696"/>
      </c:lineChart>
      <c:catAx>
        <c:axId val="211441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425696"/>
        <c:crosses val="autoZero"/>
        <c:auto val="1"/>
        <c:lblAlgn val="ctr"/>
        <c:lblOffset val="100"/>
        <c:noMultiLvlLbl val="0"/>
      </c:catAx>
      <c:valAx>
        <c:axId val="2114425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41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987142524073014"/>
          <c:y val="1.8982619728788012E-2"/>
          <c:w val="0.24776222774532827"/>
          <c:h val="0.129492138370823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all" spc="5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AVANCE TAREAS PREVENTIVAS</a:t>
            </a:r>
            <a:endParaRPr lang="en-US" sz="1200" b="1"/>
          </a:p>
        </c:rich>
      </c:tx>
      <c:layout>
        <c:manualLayout>
          <c:xMode val="edge"/>
          <c:yMode val="edge"/>
          <c:x val="0.15851394766932761"/>
          <c:y val="2.3094688221709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cap="all" spc="5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73173393206206"/>
          <c:y val="0.2268398332561371"/>
          <c:w val="0.62964005984916227"/>
          <c:h val="0.69362150170027836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F37-46B7-8BC1-B60DB478067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F37-46B7-8BC1-B60DB4780673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('SR ABR 25'!$E$36,'SR ABR 25'!$G$36)</c:f>
              <c:strCache>
                <c:ptCount val="2"/>
                <c:pt idx="0">
                  <c:v>PREVENTIVAS OK</c:v>
                </c:pt>
                <c:pt idx="1">
                  <c:v>PREVENTIVAS PENDIENTES</c:v>
                </c:pt>
              </c:strCache>
            </c:strRef>
          </c:cat>
          <c:val>
            <c:numRef>
              <c:f>('SR ABR 25'!$E$37,'SR ABR 25'!$G$37)</c:f>
              <c:numCache>
                <c:formatCode>General</c:formatCode>
                <c:ptCount val="2"/>
                <c:pt idx="0">
                  <c:v>46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37-46B7-8BC1-B60DB478067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66171375636868934"/>
          <c:y val="0.1146621788984208"/>
          <c:w val="0.33376594625572104"/>
          <c:h val="0.214192140532087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cap="all" baseline="0">
                <a:effectLst/>
              </a:rPr>
              <a:t>AVANCE TAREAS CORRECTIVAS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7512520868113526"/>
          <c:y val="3.6951501154734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791969185669974E-2"/>
          <c:y val="0.21116646859346594"/>
          <c:w val="0.6323949279067389"/>
          <c:h val="0.6935703532457026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E1C-4BDD-A1AB-9ED32FF589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E1C-4BDD-A1AB-9ED32FF58929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('SR ABR 25'!$E$39,'SR ABR 25'!$G$39)</c:f>
              <c:strCache>
                <c:ptCount val="2"/>
                <c:pt idx="0">
                  <c:v>CORRECTIVAS OK</c:v>
                </c:pt>
                <c:pt idx="1">
                  <c:v>CORRECTIVAS PENDIENTES</c:v>
                </c:pt>
              </c:strCache>
            </c:strRef>
          </c:cat>
          <c:val>
            <c:numRef>
              <c:f>('SR ABR 25'!$E$40,'SR ABR 25'!$G$40)</c:f>
              <c:numCache>
                <c:formatCode>General</c:formatCode>
                <c:ptCount val="2"/>
                <c:pt idx="0">
                  <c:v>30</c:v>
                </c:pt>
                <c:pt idx="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1C-4BDD-A1AB-9ED32FF5892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63075956586507764"/>
          <c:y val="0.13695150115473442"/>
          <c:w val="0.3432944881889764"/>
          <c:h val="0.187069156771108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TAREAS</a:t>
            </a:r>
            <a:r>
              <a:rPr lang="en-US" sz="1200" baseline="0"/>
              <a:t> PREVENTIVAS / CORRECTIVAS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903114769532243E-2"/>
          <c:y val="0.24506803585035741"/>
          <c:w val="0.74020114868542197"/>
          <c:h val="0.67189103671509887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306-488F-8BB7-613E9BFA3E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306-488F-8BB7-613E9BFA3E9D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('SR ABR 25'!$E$33,'SR ABR 25'!$G$33)</c:f>
              <c:strCache>
                <c:ptCount val="2"/>
                <c:pt idx="0">
                  <c:v>PREVENTIVAS</c:v>
                </c:pt>
                <c:pt idx="1">
                  <c:v>CORRECTIVAS</c:v>
                </c:pt>
              </c:strCache>
            </c:strRef>
          </c:cat>
          <c:val>
            <c:numRef>
              <c:f>('SR ABR 25'!$E$34,'SR ABR 25'!$G$34)</c:f>
              <c:numCache>
                <c:formatCode>General</c:formatCode>
                <c:ptCount val="2"/>
                <c:pt idx="0">
                  <c:v>123</c:v>
                </c:pt>
                <c:pt idx="1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06-488F-8BB7-613E9BFA3E9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67511621689483092"/>
          <c:y val="0.13663594470046084"/>
          <c:w val="0.30233775633538373"/>
          <c:h val="0.11405638811277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EVENTOS</a:t>
            </a:r>
            <a:r>
              <a:rPr lang="en-US" baseline="0"/>
              <a:t> ASOCIADOS A FLOTA INTERPROVINCIAL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50956576726487E-2"/>
          <c:y val="0.19463583815028901"/>
          <c:w val="0.54551843951059353"/>
          <c:h val="0.70820610965296005"/>
        </c:manualLayout>
      </c:layout>
      <c:doughnutChart>
        <c:varyColors val="1"/>
        <c:ser>
          <c:idx val="0"/>
          <c:order val="0"/>
          <c:tx>
            <c:strRef>
              <c:f>'SR ABR 25'!$N$33</c:f>
              <c:strCache>
                <c:ptCount val="1"/>
                <c:pt idx="0">
                  <c:v>TIPO DE AVERÍA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662-4B77-958A-1D38B5535FF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662-4B77-958A-1D38B5535FF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662-4B77-958A-1D38B5535FF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662-4B77-958A-1D38B5535FF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662-4B77-958A-1D38B5535FF6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'SR ABR 25'!$N$34:$N$38</c:f>
              <c:strCache>
                <c:ptCount val="5"/>
                <c:pt idx="0">
                  <c:v>PINCHADO</c:v>
                </c:pt>
                <c:pt idx="1">
                  <c:v>LAVADO CHASIS</c:v>
                </c:pt>
                <c:pt idx="2">
                  <c:v>PIQUETE</c:v>
                </c:pt>
                <c:pt idx="3">
                  <c:v>AC </c:v>
                </c:pt>
                <c:pt idx="4">
                  <c:v>ALINEAMIENTO</c:v>
                </c:pt>
              </c:strCache>
            </c:strRef>
          </c:cat>
          <c:val>
            <c:numRef>
              <c:f>'SR ABR 25'!$O$34:$O$38</c:f>
              <c:numCache>
                <c:formatCode>General</c:formatCode>
                <c:ptCount val="5"/>
                <c:pt idx="0">
                  <c:v>1</c:v>
                </c:pt>
                <c:pt idx="1">
                  <c:v>18</c:v>
                </c:pt>
                <c:pt idx="2">
                  <c:v>3</c:v>
                </c:pt>
                <c:pt idx="3">
                  <c:v>12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662-4B77-958A-1D38B5535FF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INTERVENCIONES</a:t>
            </a:r>
            <a:r>
              <a:rPr lang="en-US" b="1" baseline="0"/>
              <a:t> X UNIDAD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2"/>
          <c:order val="0"/>
          <c:tx>
            <c:strRef>
              <c:f>'SR MAR 25'!$G$32</c:f>
              <c:strCache>
                <c:ptCount val="1"/>
                <c:pt idx="0">
                  <c:v>CORRECTIVAS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'SR ABR 25'!$A$2:$A$31</c:f>
              <c:numCache>
                <c:formatCode>General</c:formatCode>
                <c:ptCount val="30"/>
                <c:pt idx="0">
                  <c:v>175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186</c:v>
                </c:pt>
                <c:pt idx="5">
                  <c:v>275</c:v>
                </c:pt>
                <c:pt idx="6">
                  <c:v>276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397</c:v>
                </c:pt>
                <c:pt idx="17">
                  <c:v>398</c:v>
                </c:pt>
                <c:pt idx="18">
                  <c:v>399</c:v>
                </c:pt>
                <c:pt idx="19">
                  <c:v>400</c:v>
                </c:pt>
                <c:pt idx="20">
                  <c:v>406</c:v>
                </c:pt>
                <c:pt idx="21">
                  <c:v>408</c:v>
                </c:pt>
                <c:pt idx="22">
                  <c:v>411</c:v>
                </c:pt>
                <c:pt idx="23">
                  <c:v>412</c:v>
                </c:pt>
                <c:pt idx="24">
                  <c:v>413</c:v>
                </c:pt>
                <c:pt idx="25">
                  <c:v>414</c:v>
                </c:pt>
                <c:pt idx="26">
                  <c:v>418</c:v>
                </c:pt>
                <c:pt idx="27">
                  <c:v>419</c:v>
                </c:pt>
                <c:pt idx="28">
                  <c:v>420</c:v>
                </c:pt>
                <c:pt idx="29">
                  <c:v>421</c:v>
                </c:pt>
              </c:numCache>
            </c:numRef>
          </c:cat>
          <c:val>
            <c:numRef>
              <c:f>'SR ABR 25'!$B$2:$B$31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3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  <c:pt idx="16">
                  <c:v>0</c:v>
                </c:pt>
                <c:pt idx="17">
                  <c:v>1</c:v>
                </c:pt>
                <c:pt idx="18">
                  <c:v>4</c:v>
                </c:pt>
                <c:pt idx="19">
                  <c:v>4</c:v>
                </c:pt>
                <c:pt idx="20">
                  <c:v>0</c:v>
                </c:pt>
                <c:pt idx="21">
                  <c:v>2</c:v>
                </c:pt>
                <c:pt idx="22">
                  <c:v>9</c:v>
                </c:pt>
                <c:pt idx="23">
                  <c:v>4</c:v>
                </c:pt>
                <c:pt idx="24">
                  <c:v>3</c:v>
                </c:pt>
                <c:pt idx="25">
                  <c:v>2</c:v>
                </c:pt>
                <c:pt idx="26">
                  <c:v>9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3F-495C-A950-5ED91EC8AB61}"/>
            </c:ext>
          </c:extLst>
        </c:ser>
        <c:ser>
          <c:idx val="0"/>
          <c:order val="1"/>
          <c:tx>
            <c:strRef>
              <c:f>'SR ABR 25'!$E$33</c:f>
              <c:strCache>
                <c:ptCount val="1"/>
                <c:pt idx="0">
                  <c:v>PREVENTIVAS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'SR ABR 25'!$A$2:$A$31</c:f>
              <c:numCache>
                <c:formatCode>General</c:formatCode>
                <c:ptCount val="30"/>
                <c:pt idx="0">
                  <c:v>175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186</c:v>
                </c:pt>
                <c:pt idx="5">
                  <c:v>275</c:v>
                </c:pt>
                <c:pt idx="6">
                  <c:v>276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397</c:v>
                </c:pt>
                <c:pt idx="17">
                  <c:v>398</c:v>
                </c:pt>
                <c:pt idx="18">
                  <c:v>399</c:v>
                </c:pt>
                <c:pt idx="19">
                  <c:v>400</c:v>
                </c:pt>
                <c:pt idx="20">
                  <c:v>406</c:v>
                </c:pt>
                <c:pt idx="21">
                  <c:v>408</c:v>
                </c:pt>
                <c:pt idx="22">
                  <c:v>411</c:v>
                </c:pt>
                <c:pt idx="23">
                  <c:v>412</c:v>
                </c:pt>
                <c:pt idx="24">
                  <c:v>413</c:v>
                </c:pt>
                <c:pt idx="25">
                  <c:v>414</c:v>
                </c:pt>
                <c:pt idx="26">
                  <c:v>418</c:v>
                </c:pt>
                <c:pt idx="27">
                  <c:v>419</c:v>
                </c:pt>
                <c:pt idx="28">
                  <c:v>420</c:v>
                </c:pt>
                <c:pt idx="29">
                  <c:v>421</c:v>
                </c:pt>
              </c:numCache>
            </c:numRef>
          </c:cat>
          <c:val>
            <c:numRef>
              <c:f>'SR ABR 25'!$C$2:$C$31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8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12</c:v>
                </c:pt>
                <c:pt idx="8">
                  <c:v>5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8</c:v>
                </c:pt>
                <c:pt idx="13">
                  <c:v>10</c:v>
                </c:pt>
                <c:pt idx="14">
                  <c:v>7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1</c:v>
                </c:pt>
                <c:pt idx="21">
                  <c:v>1</c:v>
                </c:pt>
                <c:pt idx="22">
                  <c:v>7</c:v>
                </c:pt>
                <c:pt idx="23">
                  <c:v>5</c:v>
                </c:pt>
                <c:pt idx="24">
                  <c:v>3</c:v>
                </c:pt>
                <c:pt idx="25">
                  <c:v>6</c:v>
                </c:pt>
                <c:pt idx="26">
                  <c:v>6</c:v>
                </c:pt>
                <c:pt idx="27">
                  <c:v>8</c:v>
                </c:pt>
                <c:pt idx="28">
                  <c:v>3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3F-495C-A950-5ED91EC8AB6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gapDepth val="38"/>
        <c:shape val="box"/>
        <c:axId val="204327983"/>
        <c:axId val="204325903"/>
        <c:axId val="0"/>
      </c:bar3DChart>
      <c:catAx>
        <c:axId val="20432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25903"/>
        <c:crosses val="autoZero"/>
        <c:auto val="1"/>
        <c:lblAlgn val="ctr"/>
        <c:lblOffset val="100"/>
        <c:noMultiLvlLbl val="0"/>
      </c:catAx>
      <c:valAx>
        <c:axId val="204325903"/>
        <c:scaling>
          <c:orientation val="minMax"/>
          <c:max val="2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2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TENDENCIAS</a:t>
            </a:r>
            <a:r>
              <a:rPr lang="en-US" baseline="0"/>
              <a:t> 2025</a:t>
            </a:r>
          </a:p>
        </c:rich>
      </c:tx>
      <c:layout>
        <c:manualLayout>
          <c:xMode val="edge"/>
          <c:yMode val="edge"/>
          <c:x val="0.31658883619047362"/>
          <c:y val="3.20213542931727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401929729428663E-2"/>
          <c:y val="0.20373439589319831"/>
          <c:w val="0.88976493781704091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'SR ABR 25'!$O$45</c:f>
              <c:strCache>
                <c:ptCount val="1"/>
                <c:pt idx="0">
                  <c:v>PREVENTIVAS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'SR ABR 25'!$N$46:$N$57</c:f>
              <c:strCache>
                <c:ptCount val="12"/>
                <c:pt idx="0">
                  <c:v>FEB</c:v>
                </c:pt>
                <c:pt idx="1">
                  <c:v>MAR</c:v>
                </c:pt>
                <c:pt idx="2">
                  <c:v>ABR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AGO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DIC</c:v>
                </c:pt>
                <c:pt idx="11">
                  <c:v>ENE</c:v>
                </c:pt>
              </c:strCache>
            </c:strRef>
          </c:cat>
          <c:val>
            <c:numRef>
              <c:f>'SR ABR 25'!$O$46:$O$57</c:f>
              <c:numCache>
                <c:formatCode>General</c:formatCode>
                <c:ptCount val="12"/>
                <c:pt idx="0">
                  <c:v>76</c:v>
                </c:pt>
                <c:pt idx="1">
                  <c:v>131</c:v>
                </c:pt>
                <c:pt idx="2">
                  <c:v>123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63-4F10-9F51-DD12D5980E63}"/>
            </c:ext>
          </c:extLst>
        </c:ser>
        <c:ser>
          <c:idx val="1"/>
          <c:order val="1"/>
          <c:tx>
            <c:strRef>
              <c:f>'SR ABR 25'!$P$45</c:f>
              <c:strCache>
                <c:ptCount val="1"/>
                <c:pt idx="0">
                  <c:v>CORRECTIVAS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'SR ABR 25'!$N$46:$N$57</c:f>
              <c:strCache>
                <c:ptCount val="12"/>
                <c:pt idx="0">
                  <c:v>FEB</c:v>
                </c:pt>
                <c:pt idx="1">
                  <c:v>MAR</c:v>
                </c:pt>
                <c:pt idx="2">
                  <c:v>ABR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AGO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DIC</c:v>
                </c:pt>
                <c:pt idx="11">
                  <c:v>ENE</c:v>
                </c:pt>
              </c:strCache>
            </c:strRef>
          </c:cat>
          <c:val>
            <c:numRef>
              <c:f>'SR ABR 25'!$P$46:$P$57</c:f>
              <c:numCache>
                <c:formatCode>General</c:formatCode>
                <c:ptCount val="12"/>
                <c:pt idx="0">
                  <c:v>142</c:v>
                </c:pt>
                <c:pt idx="1">
                  <c:v>159</c:v>
                </c:pt>
                <c:pt idx="2">
                  <c:v>70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63-4F10-9F51-DD12D5980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2398528"/>
        <c:axId val="1502397696"/>
      </c:lineChart>
      <c:catAx>
        <c:axId val="150239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397696"/>
        <c:crossesAt val="0"/>
        <c:auto val="1"/>
        <c:lblAlgn val="ctr"/>
        <c:lblOffset val="100"/>
        <c:noMultiLvlLbl val="0"/>
      </c:catAx>
      <c:valAx>
        <c:axId val="1502397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39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692980271395982"/>
          <c:y val="5.7815689705454222E-4"/>
          <c:w val="0.23891819772528433"/>
          <c:h val="0.119792213473315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TENDENCIAS 2025</a:t>
            </a:r>
          </a:p>
        </c:rich>
      </c:tx>
      <c:layout>
        <c:manualLayout>
          <c:xMode val="edge"/>
          <c:yMode val="edge"/>
          <c:x val="0.32457812240469469"/>
          <c:y val="3.25423659324989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'SR MAR 25'!$O$58</c:f>
              <c:strCache>
                <c:ptCount val="1"/>
                <c:pt idx="0">
                  <c:v>PREVENTIVAS OK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'SR MAR 25'!$N$59:$N$70</c:f>
              <c:strCache>
                <c:ptCount val="12"/>
                <c:pt idx="0">
                  <c:v>FEB</c:v>
                </c:pt>
                <c:pt idx="1">
                  <c:v>MAR</c:v>
                </c:pt>
                <c:pt idx="2">
                  <c:v>ABR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AGO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DIC</c:v>
                </c:pt>
                <c:pt idx="11">
                  <c:v>ENE</c:v>
                </c:pt>
              </c:strCache>
            </c:strRef>
          </c:cat>
          <c:val>
            <c:numRef>
              <c:f>'SR MAR 25'!$O$59:$O$70</c:f>
              <c:numCache>
                <c:formatCode>General</c:formatCode>
                <c:ptCount val="12"/>
                <c:pt idx="0">
                  <c:v>28</c:v>
                </c:pt>
                <c:pt idx="1">
                  <c:v>74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7C-4E4B-8C6A-ACFBF2794488}"/>
            </c:ext>
          </c:extLst>
        </c:ser>
        <c:ser>
          <c:idx val="1"/>
          <c:order val="1"/>
          <c:tx>
            <c:strRef>
              <c:f>'SR MAR 25'!$P$58</c:f>
              <c:strCache>
                <c:ptCount val="1"/>
                <c:pt idx="0">
                  <c:v>CORRECTIVAS OK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'SR MAR 25'!$N$59:$N$70</c:f>
              <c:strCache>
                <c:ptCount val="12"/>
                <c:pt idx="0">
                  <c:v>FEB</c:v>
                </c:pt>
                <c:pt idx="1">
                  <c:v>MAR</c:v>
                </c:pt>
                <c:pt idx="2">
                  <c:v>ABR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AGO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DIC</c:v>
                </c:pt>
                <c:pt idx="11">
                  <c:v>ENE</c:v>
                </c:pt>
              </c:strCache>
            </c:strRef>
          </c:cat>
          <c:val>
            <c:numRef>
              <c:f>'SR MAR 25'!$P$59:$P$70</c:f>
              <c:numCache>
                <c:formatCode>General</c:formatCode>
                <c:ptCount val="12"/>
                <c:pt idx="0">
                  <c:v>51</c:v>
                </c:pt>
                <c:pt idx="1">
                  <c:v>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7C-4E4B-8C6A-ACFBF2794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4419872"/>
        <c:axId val="2114425696"/>
      </c:lineChart>
      <c:catAx>
        <c:axId val="211441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425696"/>
        <c:crosses val="autoZero"/>
        <c:auto val="1"/>
        <c:lblAlgn val="ctr"/>
        <c:lblOffset val="100"/>
        <c:noMultiLvlLbl val="0"/>
      </c:catAx>
      <c:valAx>
        <c:axId val="2114425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41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987142524073014"/>
          <c:y val="1.8982619728788012E-2"/>
          <c:w val="0.24776222774532827"/>
          <c:h val="0.129492138370823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>
                <a:solidFill>
                  <a:schemeClr val="bg1"/>
                </a:solidFill>
              </a:rPr>
              <a:t>TAREAS PREVENTIVAS / CORRETIVAS</a:t>
            </a:r>
          </a:p>
        </c:rich>
      </c:tx>
      <c:layout>
        <c:manualLayout>
          <c:xMode val="edge"/>
          <c:yMode val="edge"/>
          <c:x val="2.517709467625829E-3"/>
          <c:y val="3.2332721837230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845290599672093E-2"/>
          <c:y val="0.24004109763415832"/>
          <c:w val="0.5785432686016887"/>
          <c:h val="0.6834292884290156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1FB-494A-8CA7-2CB3FF7651D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1FB-494A-8CA7-2CB3FF7651D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('SR MAR 25'!$E$32,'SR MAR 25'!$G$32)</c:f>
              <c:strCache>
                <c:ptCount val="2"/>
                <c:pt idx="0">
                  <c:v>PREVENTIVAS</c:v>
                </c:pt>
                <c:pt idx="1">
                  <c:v>CORRECTIVAS</c:v>
                </c:pt>
              </c:strCache>
            </c:strRef>
          </c:cat>
          <c:val>
            <c:numRef>
              <c:f>('SR MAR 25'!$E$33,'SR MAR 25'!$G$33)</c:f>
              <c:numCache>
                <c:formatCode>General</c:formatCode>
                <c:ptCount val="2"/>
                <c:pt idx="0">
                  <c:v>131</c:v>
                </c:pt>
                <c:pt idx="1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FB-494A-8CA7-2CB3FF7651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8.3055403044214569E-3"/>
          <c:y val="0.13531087129629363"/>
          <c:w val="0.25873411583356798"/>
          <c:h val="0.154022727468730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all" spc="5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solidFill>
                  <a:schemeClr val="bg1"/>
                </a:solidFill>
                <a:effectLst/>
              </a:rPr>
              <a:t>AVANCE TAREAS PREVENTIVAS</a:t>
            </a:r>
            <a:endParaRPr lang="en-US" sz="1200" b="1" baseline="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16347133550615481"/>
          <c:y val="2.76179516685845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cap="all" spc="5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931370762749524"/>
          <c:y val="0.23268872354258471"/>
          <c:w val="0.55416834867472564"/>
          <c:h val="0.68151188376279759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9EA-4F01-8D1B-7DD1C21546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9EA-4F01-8D1B-7DD1C21546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('SR MAR 25'!$E$35,'SR MAR 25'!$G$35)</c:f>
              <c:strCache>
                <c:ptCount val="2"/>
                <c:pt idx="0">
                  <c:v>PREVENTIVAS OK</c:v>
                </c:pt>
                <c:pt idx="1">
                  <c:v>PREVENTIVAS PENDIENTES</c:v>
                </c:pt>
              </c:strCache>
            </c:strRef>
          </c:cat>
          <c:val>
            <c:numRef>
              <c:f>('SR MAR 25'!$E$36,'SR MAR 25'!$G$36)</c:f>
              <c:numCache>
                <c:formatCode>General</c:formatCode>
                <c:ptCount val="2"/>
                <c:pt idx="0">
                  <c:v>74</c:v>
                </c:pt>
                <c:pt idx="1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EA-4F01-8D1B-7DD1C21546A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2.1091819684661397E-3"/>
          <c:y val="0.12683486238532107"/>
          <c:w val="0.2783136987397124"/>
          <c:h val="0.254589323123600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cap="all" baseline="0">
                <a:solidFill>
                  <a:schemeClr val="bg1"/>
                </a:solidFill>
                <a:effectLst/>
              </a:rPr>
              <a:t>AVANCE TAREAS CORRECTIVAS</a:t>
            </a:r>
            <a:endParaRPr lang="en-US" sz="1200" baseline="0">
              <a:solidFill>
                <a:schemeClr val="bg1"/>
              </a:solidFill>
              <a:effectLst/>
            </a:endParaRPr>
          </a:p>
        </c:rich>
      </c:tx>
      <c:layout>
        <c:manualLayout>
          <c:xMode val="edge"/>
          <c:yMode val="edge"/>
          <c:x val="0.13502496398476507"/>
          <c:y val="3.69513983165897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835905511811026"/>
          <c:y val="0.21727739669449381"/>
          <c:w val="0.50685374854458987"/>
          <c:h val="0.69896766936391019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22B-42BC-83C2-EB4227A7F9B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22B-42BC-83C2-EB4227A7F9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('SR MAR 25'!$E$38,'SR MAR 25'!$G$38)</c:f>
              <c:strCache>
                <c:ptCount val="2"/>
                <c:pt idx="0">
                  <c:v>CORRECTIVAS OK</c:v>
                </c:pt>
                <c:pt idx="1">
                  <c:v>CORRECTIVAS PENDIENTES</c:v>
                </c:pt>
              </c:strCache>
            </c:strRef>
          </c:cat>
          <c:val>
            <c:numRef>
              <c:f>('SR MAR 25'!$E$39,'SR MAR 25'!$G$39)</c:f>
              <c:numCache>
                <c:formatCode>General</c:formatCode>
                <c:ptCount val="2"/>
                <c:pt idx="0">
                  <c:v>94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2B-42BC-83C2-EB4227A7F9B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"/>
          <c:y val="0.12476031545097999"/>
          <c:w val="0.26462283464566927"/>
          <c:h val="0.250425188043786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EVENTOS</a:t>
            </a:r>
            <a:r>
              <a:rPr lang="en-US" baseline="0">
                <a:solidFill>
                  <a:schemeClr val="bg1"/>
                </a:solidFill>
              </a:rPr>
              <a:t> ASOCIADOS A FLOTA INTERPROVINCIAL</a:t>
            </a:r>
            <a:endParaRPr lang="en-US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50956576726487E-2"/>
          <c:y val="0.19463583815028901"/>
          <c:w val="0.54551843951059353"/>
          <c:h val="0.70820610965296005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C32-4E27-9E18-9574F3428F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C32-4E27-9E18-9574F3428F4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C32-4E27-9E18-9574F3428F4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C32-4E27-9E18-9574F3428F4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6D4-45B8-86A2-2B30D8D04CD3}"/>
              </c:ext>
            </c:extLst>
          </c:dPt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C32-4E27-9E18-9574F3428F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'SR MAR 25'!$N$33:$N$37</c:f>
              <c:strCache>
                <c:ptCount val="5"/>
                <c:pt idx="0">
                  <c:v>PINCHADO</c:v>
                </c:pt>
                <c:pt idx="1">
                  <c:v>LAVADO CHASIS</c:v>
                </c:pt>
                <c:pt idx="2">
                  <c:v>PIQUETE</c:v>
                </c:pt>
                <c:pt idx="3">
                  <c:v>AC </c:v>
                </c:pt>
                <c:pt idx="4">
                  <c:v>ALINEAMIENTO</c:v>
                </c:pt>
              </c:strCache>
            </c:strRef>
          </c:cat>
          <c:val>
            <c:numRef>
              <c:f>'SR MAR 25'!$O$33:$O$37</c:f>
              <c:numCache>
                <c:formatCode>General</c:formatCode>
                <c:ptCount val="5"/>
                <c:pt idx="0">
                  <c:v>6</c:v>
                </c:pt>
                <c:pt idx="1">
                  <c:v>21</c:v>
                </c:pt>
                <c:pt idx="2">
                  <c:v>6</c:v>
                </c:pt>
                <c:pt idx="3">
                  <c:v>15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C32-4E27-9E18-9574F3428F4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TENDENCIAS</a:t>
            </a:r>
            <a:r>
              <a:rPr lang="en-US" b="1" baseline="0">
                <a:solidFill>
                  <a:schemeClr val="bg1"/>
                </a:solidFill>
              </a:rPr>
              <a:t> 2025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43599059457791E-2"/>
          <c:y val="0.17171311857253421"/>
          <c:w val="0.88976493781704091"/>
          <c:h val="0.6596906835733416"/>
        </c:manualLayout>
      </c:layout>
      <c:lineChart>
        <c:grouping val="standard"/>
        <c:varyColors val="0"/>
        <c:ser>
          <c:idx val="0"/>
          <c:order val="0"/>
          <c:tx>
            <c:strRef>
              <c:f>'SR MAR 25'!$O$44</c:f>
              <c:strCache>
                <c:ptCount val="1"/>
                <c:pt idx="0">
                  <c:v>PREVENTIVAS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'SR MAR 25'!$N$45:$N$56</c:f>
              <c:strCache>
                <c:ptCount val="12"/>
                <c:pt idx="0">
                  <c:v>FEB</c:v>
                </c:pt>
                <c:pt idx="1">
                  <c:v>MAR</c:v>
                </c:pt>
                <c:pt idx="2">
                  <c:v>ABR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AGO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DIC</c:v>
                </c:pt>
                <c:pt idx="11">
                  <c:v>ENE</c:v>
                </c:pt>
              </c:strCache>
            </c:strRef>
          </c:cat>
          <c:val>
            <c:numRef>
              <c:f>'SR MAR 25'!$O$45:$O$56</c:f>
              <c:numCache>
                <c:formatCode>General</c:formatCode>
                <c:ptCount val="12"/>
                <c:pt idx="0">
                  <c:v>76</c:v>
                </c:pt>
                <c:pt idx="1">
                  <c:v>131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9-4504-9C80-D42838AB06D0}"/>
            </c:ext>
          </c:extLst>
        </c:ser>
        <c:ser>
          <c:idx val="1"/>
          <c:order val="1"/>
          <c:tx>
            <c:strRef>
              <c:f>'SR MAR 25'!$P$44</c:f>
              <c:strCache>
                <c:ptCount val="1"/>
                <c:pt idx="0">
                  <c:v>CORRECTIVAS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'SR MAR 25'!$N$45:$N$56</c:f>
              <c:strCache>
                <c:ptCount val="12"/>
                <c:pt idx="0">
                  <c:v>FEB</c:v>
                </c:pt>
                <c:pt idx="1">
                  <c:v>MAR</c:v>
                </c:pt>
                <c:pt idx="2">
                  <c:v>ABR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AGO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DIC</c:v>
                </c:pt>
                <c:pt idx="11">
                  <c:v>ENE</c:v>
                </c:pt>
              </c:strCache>
            </c:strRef>
          </c:cat>
          <c:val>
            <c:numRef>
              <c:f>'SR MAR 25'!$P$45:$P$56</c:f>
              <c:numCache>
                <c:formatCode>General</c:formatCode>
                <c:ptCount val="12"/>
                <c:pt idx="0">
                  <c:v>142</c:v>
                </c:pt>
                <c:pt idx="1">
                  <c:v>159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59-4504-9C80-D42838AB0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2398528"/>
        <c:axId val="1502397696"/>
      </c:lineChart>
      <c:catAx>
        <c:axId val="1502398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397696"/>
        <c:crossesAt val="0"/>
        <c:auto val="1"/>
        <c:lblAlgn val="ctr"/>
        <c:lblOffset val="100"/>
        <c:noMultiLvlLbl val="0"/>
      </c:catAx>
      <c:valAx>
        <c:axId val="15023976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39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7862635105801923"/>
          <c:y val="5.7815689705454222E-4"/>
          <c:w val="0.11722170710035001"/>
          <c:h val="0.119792213473315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2006602</xdr:colOff>
      <xdr:row>55</xdr:row>
      <xdr:rowOff>26987</xdr:rowOff>
    </xdr:from>
    <xdr:to>
      <xdr:col>6</xdr:col>
      <xdr:colOff>1562100</xdr:colOff>
      <xdr:row>70</xdr:row>
      <xdr:rowOff>68262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CFC3789-EF9E-4EB4-BDA2-5F424C635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1568450</xdr:colOff>
      <xdr:row>55</xdr:row>
      <xdr:rowOff>26987</xdr:rowOff>
    </xdr:from>
    <xdr:to>
      <xdr:col>9</xdr:col>
      <xdr:colOff>606425</xdr:colOff>
      <xdr:row>70</xdr:row>
      <xdr:rowOff>68262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CCC67E2-D4D9-41AD-A419-22C43C067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30162</xdr:colOff>
      <xdr:row>55</xdr:row>
      <xdr:rowOff>26987</xdr:rowOff>
    </xdr:from>
    <xdr:to>
      <xdr:col>4</xdr:col>
      <xdr:colOff>2009774</xdr:colOff>
      <xdr:row>70</xdr:row>
      <xdr:rowOff>68262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3322C72-A193-452C-B850-D115C4A05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608541</xdr:colOff>
      <xdr:row>55</xdr:row>
      <xdr:rowOff>34925</xdr:rowOff>
    </xdr:from>
    <xdr:to>
      <xdr:col>11</xdr:col>
      <xdr:colOff>1143000</xdr:colOff>
      <xdr:row>70</xdr:row>
      <xdr:rowOff>82550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FC0260CD-D9FA-4DCA-9227-5D848D8F66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178868</xdr:colOff>
      <xdr:row>39</xdr:row>
      <xdr:rowOff>164044</xdr:rowOff>
    </xdr:from>
    <xdr:to>
      <xdr:col>13</xdr:col>
      <xdr:colOff>1143000</xdr:colOff>
      <xdr:row>55</xdr:row>
      <xdr:rowOff>35987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C3DEAE18-0B1E-455F-B233-E8E9B5388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1000127</xdr:colOff>
      <xdr:row>56</xdr:row>
      <xdr:rowOff>20637</xdr:rowOff>
    </xdr:from>
    <xdr:to>
      <xdr:col>8</xdr:col>
      <xdr:colOff>0</xdr:colOff>
      <xdr:row>71</xdr:row>
      <xdr:rowOff>55562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3A5B44-C5A0-4A19-A1EB-000949AE4C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1419225</xdr:colOff>
      <xdr:row>56</xdr:row>
      <xdr:rowOff>26987</xdr:rowOff>
    </xdr:from>
    <xdr:to>
      <xdr:col>10</xdr:col>
      <xdr:colOff>514350</xdr:colOff>
      <xdr:row>71</xdr:row>
      <xdr:rowOff>68262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82175EC-B553-4B6E-8722-1F3BBE0071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26987</xdr:colOff>
      <xdr:row>56</xdr:row>
      <xdr:rowOff>30162</xdr:rowOff>
    </xdr:from>
    <xdr:to>
      <xdr:col>5</xdr:col>
      <xdr:colOff>1009650</xdr:colOff>
      <xdr:row>71</xdr:row>
      <xdr:rowOff>65087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F134414-C63C-4EA0-93CC-67E576568D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513291</xdr:colOff>
      <xdr:row>56</xdr:row>
      <xdr:rowOff>25400</xdr:rowOff>
    </xdr:from>
    <xdr:to>
      <xdr:col>12</xdr:col>
      <xdr:colOff>1047750</xdr:colOff>
      <xdr:row>71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EB02F23-0D4A-43D5-BE48-CBC94405BB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39</xdr:row>
      <xdr:rowOff>162790</xdr:rowOff>
    </xdr:from>
    <xdr:to>
      <xdr:col>12</xdr:col>
      <xdr:colOff>1047750</xdr:colOff>
      <xdr:row>56</xdr:row>
      <xdr:rowOff>104321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6C60921-DDE3-4FF7-BC8D-4FD9075472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7937</xdr:colOff>
      <xdr:row>42</xdr:row>
      <xdr:rowOff>158750</xdr:rowOff>
    </xdr:from>
    <xdr:to>
      <xdr:col>20</xdr:col>
      <xdr:colOff>92075</xdr:colOff>
      <xdr:row>56</xdr:row>
      <xdr:rowOff>11112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31446AC-9E6D-4270-AB6C-67E6747E60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20635</xdr:colOff>
      <xdr:row>57</xdr:row>
      <xdr:rowOff>1587</xdr:rowOff>
    </xdr:from>
    <xdr:to>
      <xdr:col>20</xdr:col>
      <xdr:colOff>123824</xdr:colOff>
      <xdr:row>69</xdr:row>
      <xdr:rowOff>171450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22279D33-3F29-445C-9E8C-2FB99921B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47626</xdr:colOff>
      <xdr:row>57</xdr:row>
      <xdr:rowOff>104776</xdr:rowOff>
    </xdr:from>
    <xdr:to>
      <xdr:col>7</xdr:col>
      <xdr:colOff>806451</xdr:colOff>
      <xdr:row>72</xdr:row>
      <xdr:rowOff>82551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B3F6969-1650-42A2-8357-50C95F3A8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809625</xdr:colOff>
      <xdr:row>57</xdr:row>
      <xdr:rowOff>104774</xdr:rowOff>
    </xdr:from>
    <xdr:to>
      <xdr:col>10</xdr:col>
      <xdr:colOff>320675</xdr:colOff>
      <xdr:row>72</xdr:row>
      <xdr:rowOff>65086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47B2D6F-88FC-4AEF-B4F8-8D86FEB9C3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552450</xdr:colOff>
      <xdr:row>57</xdr:row>
      <xdr:rowOff>36512</xdr:rowOff>
    </xdr:from>
    <xdr:to>
      <xdr:col>5</xdr:col>
      <xdr:colOff>47625</xdr:colOff>
      <xdr:row>72</xdr:row>
      <xdr:rowOff>77787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446BDE4-9419-40B0-827B-47B6D18CCD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323851</xdr:colOff>
      <xdr:row>57</xdr:row>
      <xdr:rowOff>101600</xdr:rowOff>
    </xdr:from>
    <xdr:to>
      <xdr:col>12</xdr:col>
      <xdr:colOff>1047751</xdr:colOff>
      <xdr:row>72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8C14D83-70B5-4505-A7BD-2A561A75E8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40</xdr:row>
      <xdr:rowOff>162790</xdr:rowOff>
    </xdr:from>
    <xdr:to>
      <xdr:col>12</xdr:col>
      <xdr:colOff>1047750</xdr:colOff>
      <xdr:row>57</xdr:row>
      <xdr:rowOff>104321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03A09E7-5037-44F1-80A0-6324DA04BD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7937</xdr:colOff>
      <xdr:row>43</xdr:row>
      <xdr:rowOff>158750</xdr:rowOff>
    </xdr:from>
    <xdr:to>
      <xdr:col>20</xdr:col>
      <xdr:colOff>92075</xdr:colOff>
      <xdr:row>57</xdr:row>
      <xdr:rowOff>11112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28B5218-A69D-4808-9072-DBF1CD29C1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20635</xdr:colOff>
      <xdr:row>58</xdr:row>
      <xdr:rowOff>1587</xdr:rowOff>
    </xdr:from>
    <xdr:to>
      <xdr:col>20</xdr:col>
      <xdr:colOff>123824</xdr:colOff>
      <xdr:row>70</xdr:row>
      <xdr:rowOff>171450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2AB866B-2555-4D4D-B2B5-ABFCA520D5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649044</xdr:colOff>
      <xdr:row>3</xdr:row>
      <xdr:rowOff>79374</xdr:rowOff>
    </xdr:from>
    <xdr:to>
      <xdr:col>5</xdr:col>
      <xdr:colOff>113846</xdr:colOff>
      <xdr:row>18</xdr:row>
      <xdr:rowOff>127000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A320CBF-8EE7-415B-ABBC-BC8D740A78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421230</xdr:colOff>
      <xdr:row>3</xdr:row>
      <xdr:rowOff>88889</xdr:rowOff>
    </xdr:from>
    <xdr:to>
      <xdr:col>9</xdr:col>
      <xdr:colOff>211678</xdr:colOff>
      <xdr:row>18</xdr:row>
      <xdr:rowOff>115877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BC8114E6-0E7B-4921-A456-A62AE011CC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109538</xdr:colOff>
      <xdr:row>3</xdr:row>
      <xdr:rowOff>42860</xdr:rowOff>
    </xdr:from>
    <xdr:to>
      <xdr:col>14</xdr:col>
      <xdr:colOff>103188</xdr:colOff>
      <xdr:row>18</xdr:row>
      <xdr:rowOff>119060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1FE4DA5E-1F1E-4E96-A2B8-31246FAA9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201593</xdr:colOff>
      <xdr:row>3</xdr:row>
      <xdr:rowOff>92063</xdr:rowOff>
    </xdr:from>
    <xdr:to>
      <xdr:col>18</xdr:col>
      <xdr:colOff>695836</xdr:colOff>
      <xdr:row>18</xdr:row>
      <xdr:rowOff>91774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C0E01FD-C294-4E30-854E-59DDB338F9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638168</xdr:colOff>
      <xdr:row>19</xdr:row>
      <xdr:rowOff>1571</xdr:rowOff>
    </xdr:from>
    <xdr:to>
      <xdr:col>18</xdr:col>
      <xdr:colOff>476250</xdr:colOff>
      <xdr:row>33</xdr:row>
      <xdr:rowOff>142876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CE4898E-0BA4-4B16-B66B-966C523C96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002A25-94BB-46BA-9124-8040A8265F0A}" name="Tabla1" displayName="Tabla1" ref="A1:AE29" totalsRowShown="0" headerRowDxfId="236" dataDxfId="234" headerRowBorderDxfId="235" tableBorderDxfId="233">
  <autoFilter ref="A1:AE29" xr:uid="{5D002A25-94BB-46BA-9124-8040A8265F0A}"/>
  <tableColumns count="31">
    <tableColumn id="2" xr3:uid="{09177AC1-9986-4E72-BB02-B944E22933A7}" name="Bus" dataDxfId="232"/>
    <tableColumn id="1" xr3:uid="{07F9FFB2-E2B8-4B3E-990C-2058F06CFBD2}" name="CORRECTIVAS" dataDxfId="231">
      <calculatedColumnFormula array="1">SUM(--ISNUMBER(FIND($K$32,Tabla1[[#This Row],[Novedades 1 Bitacoras]:[Novedades 14 Bitacoras14]])))</calculatedColumnFormula>
    </tableColumn>
    <tableColumn id="4" xr3:uid="{1F9B7D8A-E7A2-49A8-9256-712451955F73}" name="PREVENTIVAS" dataDxfId="230"/>
    <tableColumn id="3" xr3:uid="{02DAA884-0DA9-469B-B48D-E021D24A2E14}" name="Conductor" dataDxfId="229"/>
    <tableColumn id="5" xr3:uid="{B21BC4F7-F2BF-4279-AF32-2A42C84742A7}" name="Novedades 1 Bitacoras" dataDxfId="228"/>
    <tableColumn id="6" xr3:uid="{0136B96E-3083-48F0-9F51-C713715DBD11}" name="Novedades 2  Bitacoras" dataDxfId="227"/>
    <tableColumn id="7" xr3:uid="{481E4979-14D8-4C40-95B3-CF9D17316A6A}" name="Novedades 3 Bitacoras" dataDxfId="226"/>
    <tableColumn id="8" xr3:uid="{C76C243D-1E9B-4C93-A409-83366AF072D8}" name="Novedades 4 Bitacoras" dataDxfId="225"/>
    <tableColumn id="9" xr3:uid="{1FA16DF6-A455-4E64-8DA7-9C657F9CB9A5}" name="Novedades 5 Bitacoras" dataDxfId="224"/>
    <tableColumn id="10" xr3:uid="{B3C487DE-CDE3-47EB-84FA-887EF888C047}" name="Novedades 6 Bitacoras" dataDxfId="223"/>
    <tableColumn id="11" xr3:uid="{CAD66980-BB72-457C-8C12-06CEA1D45F28}" name="Novedades 7 Bitacoras" dataDxfId="222"/>
    <tableColumn id="12" xr3:uid="{8BBB79D2-CA07-409F-9B2C-76AF3D9C46D2}" name="Novedades 8 Bitacoras" dataDxfId="221"/>
    <tableColumn id="13" xr3:uid="{B49D2BE0-756C-4E5B-AA3C-BB5B32FA7FD5}" name="Novedades 9 Bitacoras" dataDxfId="220"/>
    <tableColumn id="14" xr3:uid="{CD2D5390-FF45-4028-A71C-7B7A2D10EF5A}" name="Novedades 10 Bitacoras" dataDxfId="219"/>
    <tableColumn id="15" xr3:uid="{999CD96B-5E5E-483B-9C9C-C3212CC9C8A9}" name="Novedades 11 Bitacoras" dataDxfId="218"/>
    <tableColumn id="16" xr3:uid="{A45C7647-6E38-48CB-919B-54FB8B594B69}" name="Novedades 12 Bitacoras" dataDxfId="217"/>
    <tableColumn id="17" xr3:uid="{4D917593-52CF-4CA9-BCEE-8BFB2914E88D}" name="Novedades 13 Bitacoras" dataDxfId="216"/>
    <tableColumn id="18" xr3:uid="{07201CEB-8161-4D8A-BCAC-F054930F678B}" name="Novedades 14 Bitacoras" dataDxfId="215"/>
    <tableColumn id="19" xr3:uid="{72581CBE-140C-44DC-9FFB-ABDE62D28BFF}" name="Novedades 14 Bitacoras2" dataDxfId="214"/>
    <tableColumn id="20" xr3:uid="{F4010313-505F-4872-A5C3-E4919B5EB2E7}" name="Novedades 14 Bitacoras3" dataDxfId="213"/>
    <tableColumn id="21" xr3:uid="{E80AC479-3711-4C60-BE51-7582CCCBB7AD}" name="Novedades 14 Bitacoras4" dataDxfId="212"/>
    <tableColumn id="22" xr3:uid="{AAB16AB7-7A6D-4400-8772-AADBCC6AEF9B}" name="Novedades 14 Bitacoras5" dataDxfId="211"/>
    <tableColumn id="23" xr3:uid="{3EF84414-6690-4DAD-AD8A-CC8746D64848}" name="Novedades 14 Bitacoras6" dataDxfId="210"/>
    <tableColumn id="24" xr3:uid="{98E0F549-2F98-4A70-AF59-A39FC63E21DA}" name="Novedades 14 Bitacoras7" dataDxfId="209"/>
    <tableColumn id="25" xr3:uid="{0B7E7373-6045-440F-B986-E010F35ED9F9}" name="Novedades 14 Bitacoras8" dataDxfId="208"/>
    <tableColumn id="26" xr3:uid="{06B803C3-6B2C-4D31-A259-CCD803862F1B}" name="Novedades 14 Bitacoras9" dataDxfId="207"/>
    <tableColumn id="27" xr3:uid="{92D0FFF0-B55F-4564-B7A2-1864CFECAD20}" name="Novedades 14 Bitacoras10" dataDxfId="206"/>
    <tableColumn id="28" xr3:uid="{9D5A2D51-ECB7-457D-B553-361C04062C91}" name="Novedades 14 Bitacoras11" dataDxfId="205"/>
    <tableColumn id="29" xr3:uid="{4B83B111-FE60-4F48-8A83-8CAC1D9C66A8}" name="Novedades 14 Bitacoras12" dataDxfId="204"/>
    <tableColumn id="30" xr3:uid="{2B50A1A9-40DF-4D33-B2C3-F8290FDCF950}" name="Novedades 14 Bitacoras13" dataDxfId="203"/>
    <tableColumn id="31" xr3:uid="{CC7001AB-F09A-4E95-80ED-B161295ABEA8}" name="Novedades 14 Bitacoras14" dataDxfId="20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9B33F5-D22D-4BCE-9ADE-F651A3CBDADB}" name="Tabla2" displayName="Tabla2" ref="C41:G49" totalsRowCount="1" headerRowDxfId="201" dataDxfId="199" headerRowBorderDxfId="200" tableBorderDxfId="198">
  <tableColumns count="5">
    <tableColumn id="1" xr3:uid="{86F05822-CD54-48BC-81A4-C637B0416000}" name="TOTAL N°" totalsRowFunction="custom" dataDxfId="197" totalsRowDxfId="196">
      <totalsRowFormula>SUM(C42,C44,C46,C48)</totalsRowFormula>
    </tableColumn>
    <tableColumn id="2" xr3:uid="{F682C0CD-266A-412D-8B8A-B5FC8FE07AC7}" name="TOTAL %" totalsRowFunction="custom" dataDxfId="195" totalsRowDxfId="194">
      <totalsRowFormula>SUM(D42,D44,D46,D48)</totalsRowFormula>
    </tableColumn>
    <tableColumn id="3" xr3:uid="{2AF7D4FB-C76D-4A25-A278-53E1079667DA}" name="TIPO DE AVERÍA" dataDxfId="193" totalsRowDxfId="192"/>
    <tableColumn id="4" xr3:uid="{900A93CC-A954-49DA-86CA-F87AEEE31426}" name="CANTIDAD" dataDxfId="191" totalsRowDxfId="190"/>
    <tableColumn id="11" xr3:uid="{4BE4CE3F-00C9-41FC-8F3A-CCD5F38CDFDB}" name="PINCHADO %" dataDxfId="18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55EB21-6E71-4A1F-9AC1-29AD9E2E0395}" name="Tabla14" displayName="Tabla14" ref="A1:AH30" totalsRowShown="0" headerRowDxfId="140" dataDxfId="138" headerRowBorderDxfId="139" tableBorderDxfId="137">
  <autoFilter ref="A1:AH30" xr:uid="{5855EB21-6E71-4A1F-9AC1-29AD9E2E0395}"/>
  <tableColumns count="34">
    <tableColumn id="2" xr3:uid="{34590CFD-EB5A-4293-9055-1A53FD98742E}" name="V " dataDxfId="136"/>
    <tableColumn id="1" xr3:uid="{61BC86CC-CDBA-4FEB-9444-DCB2359B67BC}" name="CORRECTIVAS" dataDxfId="135">
      <calculatedColumnFormula array="1">SUM(--ISNUMBER(FIND($K$33,Tabla14[[#This Row],[Novedades 1 Bitacoras]:[Novedades 27 Bitacoras]])))</calculatedColumnFormula>
    </tableColumn>
    <tableColumn id="4" xr3:uid="{1EB609C5-32F5-4B7B-8720-E92AC5BD015B}" name="PREVENTIVAS" dataDxfId="134">
      <calculatedColumnFormula array="1">SUM(--ISNUMBER(FIND($K$32,Tabla14[[#This Row],[Novedades 1 Bitacoras]:[Novedades 27 Bitacoras]])))</calculatedColumnFormula>
    </tableColumn>
    <tableColumn id="3" xr3:uid="{E9AAAD12-328A-4278-8B11-B8424799FB7B}" name="Conductor" dataDxfId="133"/>
    <tableColumn id="5" xr3:uid="{418CA788-FD17-48E0-8FFA-B8F7B80914F0}" name="Novedades 1 Bitacoras" dataDxfId="132"/>
    <tableColumn id="6" xr3:uid="{58E3C647-32DD-4259-82D7-3F0CA7D4C6F6}" name="Novedades 2  Bitacoras" dataDxfId="131"/>
    <tableColumn id="7" xr3:uid="{71F2921F-159F-40F2-B70E-3E6BAAA0167E}" name="Novedades 3 Bitacoras" dataDxfId="130"/>
    <tableColumn id="8" xr3:uid="{85D9A315-E934-4D62-AEB8-85EE94A3B546}" name="Novedades 4 Bitacoras" dataDxfId="129"/>
    <tableColumn id="9" xr3:uid="{A339BEE8-BE81-4079-A341-4A1B7B85CB3D}" name="Novedades 5 Bitacoras" dataDxfId="128"/>
    <tableColumn id="10" xr3:uid="{68A1DD3E-A310-4DDB-87E7-BF8C5A822BD3}" name="Novedades 6 Bitacoras" dataDxfId="127"/>
    <tableColumn id="11" xr3:uid="{EC069BEE-7180-445A-8D55-7D265930A1AC}" name="Novedades 7 Bitacoras" dataDxfId="126"/>
    <tableColumn id="12" xr3:uid="{C93C1BBF-9E1A-4577-AE97-B410CC40A449}" name="Novedades 8 Bitacoras" dataDxfId="125"/>
    <tableColumn id="13" xr3:uid="{AFB5BE75-265E-4451-9FE1-F996B0F856FF}" name="Novedades 9 Bitacoras" dataDxfId="124"/>
    <tableColumn id="14" xr3:uid="{D13A1F2F-0F82-4DE1-BD93-162EC46E2881}" name="Novedades 10 Bitacoras" dataDxfId="123"/>
    <tableColumn id="15" xr3:uid="{A8635376-D7F5-4BEE-9755-587ED8C8087E}" name="Novedades 11 Bitacoras" dataDxfId="122"/>
    <tableColumn id="16" xr3:uid="{00E5BEAF-176C-4743-9F02-3F4E5EA9A133}" name="Novedades 12 Bitacoras" dataDxfId="121"/>
    <tableColumn id="17" xr3:uid="{DDA64A6A-E8D1-4645-B354-3A3953C2310C}" name="Novedades 13 Bitacoras" dataDxfId="120"/>
    <tableColumn id="18" xr3:uid="{DBD4CEBE-7932-454A-9AE9-EBC75E5D0962}" name="Novedades 14 Bitacoras" dataDxfId="119"/>
    <tableColumn id="19" xr3:uid="{F2F4E069-6E2F-4212-87D9-B8D59BA6807A}" name="Novedades 15 Bitacoras" dataDxfId="118"/>
    <tableColumn id="20" xr3:uid="{C04492CA-25D4-477A-AC7B-64EF21130FF7}" name="Novedades 16 Bitacoras" dataDxfId="117"/>
    <tableColumn id="21" xr3:uid="{DECB9C43-019F-4901-ABBE-EC04B938E55D}" name="Novedades 17 Bitacoras" dataDxfId="116"/>
    <tableColumn id="22" xr3:uid="{D6693599-AD22-44DF-81BB-076938E2E88A}" name="Novedades 18 Bitacoras" dataDxfId="115"/>
    <tableColumn id="23" xr3:uid="{EDFC6F28-9184-46CE-BC46-7810E615FF54}" name="Novedades 19 Bitacoras" dataDxfId="114"/>
    <tableColumn id="24" xr3:uid="{F4BCF92A-628A-4D59-BBD8-7977DBCDD6E0}" name="Novedades 20 Bitacoras" dataDxfId="113"/>
    <tableColumn id="25" xr3:uid="{8C492B7D-1B21-4155-89BB-38E4DD132246}" name="Novedades 21 Bitacoras" dataDxfId="112"/>
    <tableColumn id="26" xr3:uid="{989B6289-FD05-40BB-AD50-F7202F452D14}" name="Novedades 22 Bitacoras" dataDxfId="111"/>
    <tableColumn id="27" xr3:uid="{E1A8A089-79CB-4B5B-9768-4E4FFF75B172}" name="Novedades 23 Bitacoras" dataDxfId="110"/>
    <tableColumn id="28" xr3:uid="{570E034A-3130-471C-844D-5D2212841DD8}" name="Novedades 24 Bitacoras" dataDxfId="109"/>
    <tableColumn id="29" xr3:uid="{1016F60D-3E32-4733-82BB-AD0334668CB7}" name="Novedades 25 Bitacoras" dataDxfId="108"/>
    <tableColumn id="30" xr3:uid="{47034CD3-43A1-4B2F-8CC8-BEC4FFA363E8}" name="Novedades 26 Bitacoras" dataDxfId="107"/>
    <tableColumn id="31" xr3:uid="{F50D2392-86B7-49A1-B7B4-47C1DCA7DB31}" name="Novedades 27 Bitacoras" dataDxfId="106"/>
    <tableColumn id="32" xr3:uid="{09757F1B-A94F-4B6F-B6E8-873D714F5AA4}" name="Novedades 28 Bitacoras" dataDxfId="105"/>
    <tableColumn id="33" xr3:uid="{B549EB73-4D59-47AC-9EE5-1FD1A4873B84}" name="Novedades 29 Bitacoras" dataDxfId="104"/>
    <tableColumn id="34" xr3:uid="{1197DEB0-088F-428B-8F00-70064832755A}" name="Novedades 30 Bitacoras" dataDxfId="10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741440-0A14-458F-B9CA-E15E0A591C07}" name="Tabla4" displayName="Tabla4" ref="N44:P56" totalsRowShown="0" headerRowDxfId="102" dataDxfId="101">
  <autoFilter ref="N44:P56" xr:uid="{29741440-0A14-458F-B9CA-E15E0A591C07}"/>
  <tableColumns count="3">
    <tableColumn id="1" xr3:uid="{5F7E3E89-A2CB-4531-9B69-97CFB5A00814}" name="2025" dataDxfId="100"/>
    <tableColumn id="2" xr3:uid="{C83294FA-FC22-4C9D-891D-81CC7FF3E240}" name="PREVENTIVAS" dataDxfId="99">
      <calculatedColumnFormula>' SR FEB 25'!G31</calculatedColumnFormula>
    </tableColumn>
    <tableColumn id="3" xr3:uid="{80A44919-858D-4F1D-95AC-A43A1D1A1314}" name="CORRECTIVAS" dataDxfId="98">
      <calculatedColumnFormula>G32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8488FD-4B5E-4B0A-9125-140E62FD4586}" name="Tabla46" displayName="Tabla46" ref="N58:P70" totalsRowShown="0" headerRowDxfId="97" dataDxfId="96">
  <autoFilter ref="N58:P70" xr:uid="{568488FD-4B5E-4B0A-9125-140E62FD4586}"/>
  <tableColumns count="3">
    <tableColumn id="1" xr3:uid="{1EBB9D09-A5EF-4DA9-A6F5-2A19551DB0C2}" name="2025" dataDxfId="95"/>
    <tableColumn id="2" xr3:uid="{B35CFA64-0364-4F59-99DD-F87AA3B14281}" name="PREVENTIVAS OK" dataDxfId="94">
      <calculatedColumnFormula>' SR FEB 25'!G45</calculatedColumnFormula>
    </tableColumn>
    <tableColumn id="3" xr3:uid="{36FE0B45-AA8A-47F3-B787-44F8A02CF934}" name="CORRECTIVAS OK" dataDxfId="93">
      <calculatedColumnFormula>G46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188D4E-4194-4C1C-8D8A-3DD48414D8F6}" name="Tabla147" displayName="Tabla147" ref="A1:AH31" totalsRowShown="0" headerRowDxfId="47" dataDxfId="45" headerRowBorderDxfId="46" tableBorderDxfId="44">
  <autoFilter ref="A1:AH31" xr:uid="{05188D4E-4194-4C1C-8D8A-3DD48414D8F6}"/>
  <tableColumns count="34">
    <tableColumn id="2" xr3:uid="{3DDB843C-D6A2-4A05-8CD7-E5B05C29272F}" name="V " dataDxfId="43"/>
    <tableColumn id="1" xr3:uid="{5973CF00-0AFC-471B-BB11-BEA1CAA15C17}" name="CORRECTIVAS" dataDxfId="42">
      <calculatedColumnFormula array="1">SUM(--ISNUMBER(FIND($K$34,Tabla147[[#This Row],[Novedades 1 Bitacoras]:[Novedades 27 Bitacoras]])))</calculatedColumnFormula>
    </tableColumn>
    <tableColumn id="4" xr3:uid="{CA5C93FC-8707-4E1F-8397-4ABA5716F34C}" name="PREVENTIVAS" dataDxfId="41">
      <calculatedColumnFormula array="1">SUM(--ISNUMBER(FIND($K$33,Tabla147[[#This Row],[Novedades 1 Bitacoras]:[Novedades 27 Bitacoras]])))</calculatedColumnFormula>
    </tableColumn>
    <tableColumn id="3" xr3:uid="{600FA177-AD93-44A5-80DE-CC16A1E68A2C}" name="Conductor" dataDxfId="40"/>
    <tableColumn id="5" xr3:uid="{1C68DDAB-DD7B-4BD7-B39B-DE01797FAEA7}" name="Novedades 1 Bitacoras" dataDxfId="39"/>
    <tableColumn id="6" xr3:uid="{0E0B78B2-8CFF-4D74-8566-B37CAFE755BC}" name="Novedades 2  Bitacoras" dataDxfId="38"/>
    <tableColumn id="7" xr3:uid="{BF31B908-0F83-4D14-A642-80898D5BEA12}" name="Novedades 3 Bitacoras" dataDxfId="37"/>
    <tableColumn id="8" xr3:uid="{29636AD0-DACF-4A83-9DD4-E6C3E0B2AB51}" name="Novedades 4 Bitacoras" dataDxfId="36"/>
    <tableColumn id="9" xr3:uid="{FB8ECC99-DF92-415F-8002-BC0510924E9A}" name="Novedades 5 Bitacoras" dataDxfId="35"/>
    <tableColumn id="10" xr3:uid="{C50B23E6-A128-4F1C-B88F-15339B5BCBD1}" name="Novedades 6 Bitacoras" dataDxfId="34"/>
    <tableColumn id="11" xr3:uid="{38B5A681-13A4-4E78-A5A0-F43EAC0F7C9E}" name="Novedades 7 Bitacoras" dataDxfId="33"/>
    <tableColumn id="12" xr3:uid="{225465B5-2517-4E6C-8EC4-C7474E640F18}" name="Novedades 8 Bitacoras" dataDxfId="32"/>
    <tableColumn id="13" xr3:uid="{39D64B2E-18F4-4BAF-BFF6-0541E5A080B4}" name="Novedades 9 Bitacoras" dataDxfId="31"/>
    <tableColumn id="14" xr3:uid="{C8AB17C6-0B18-4B42-A28E-CE9885B7B2CD}" name="Novedades 10 Bitacoras" dataDxfId="30"/>
    <tableColumn id="15" xr3:uid="{B4708C5D-2076-437A-9458-CC0F5E29DF69}" name="Novedades 11 Bitacoras" dataDxfId="29"/>
    <tableColumn id="16" xr3:uid="{0B379580-4781-4105-849F-71508359D407}" name="Novedades 12 Bitacoras" dataDxfId="28"/>
    <tableColumn id="17" xr3:uid="{59BFE26D-3330-4E46-ACA7-9BB1720D0BDF}" name="Novedades 13 Bitacoras" dataDxfId="27"/>
    <tableColumn id="18" xr3:uid="{A22DDA34-0EA3-4A8F-AA64-23B393C8AD11}" name="Novedades 14 Bitacoras" dataDxfId="26"/>
    <tableColumn id="19" xr3:uid="{247FAA9C-1943-48F2-9BE2-6DA449613914}" name="Novedades 15 Bitacoras" dataDxfId="25"/>
    <tableColumn id="20" xr3:uid="{D74639F2-8BC9-45AB-9007-03E3D6D25336}" name="Novedades 16 Bitacoras" dataDxfId="24"/>
    <tableColumn id="21" xr3:uid="{3218F4C7-7AF8-44A5-8BA1-C29C261845BD}" name="Novedades 17 Bitacoras" dataDxfId="23"/>
    <tableColumn id="22" xr3:uid="{488F7B4C-C527-45B9-AEB2-5C029E70C969}" name="Novedades 18 Bitacoras" dataDxfId="22"/>
    <tableColumn id="23" xr3:uid="{8888EA42-B8A2-4302-B376-3F1B05662057}" name="Novedades 19 Bitacoras" dataDxfId="21"/>
    <tableColumn id="24" xr3:uid="{77708D46-6456-49AA-8965-5DB2D8F05B16}" name="Novedades 20 Bitacoras" dataDxfId="20"/>
    <tableColumn id="25" xr3:uid="{A6621764-D666-4186-9DED-DE4BA3BD0154}" name="Novedades 21 Bitacoras" dataDxfId="19"/>
    <tableColumn id="26" xr3:uid="{1E768C3A-4BDA-449E-9A18-263190C82373}" name="Novedades 22 Bitacoras" dataDxfId="18"/>
    <tableColumn id="27" xr3:uid="{53A3F391-E508-40B8-83D7-125F49F89556}" name="Novedades 23 Bitacoras" dataDxfId="17"/>
    <tableColumn id="28" xr3:uid="{4716DBFA-604B-4A09-A0E6-D71B9907E8B3}" name="Novedades 24 Bitacoras" dataDxfId="16"/>
    <tableColumn id="29" xr3:uid="{A15AF753-13B3-4F66-A991-E75D7981AB19}" name="Novedades 25 Bitacoras" dataDxfId="15"/>
    <tableColumn id="30" xr3:uid="{B82AFE0A-6094-44C4-A776-DAB696229233}" name="Novedades 26 Bitacoras" dataDxfId="14"/>
    <tableColumn id="31" xr3:uid="{18ECFE05-2C5B-40B5-96EF-BF7EB3223E43}" name="Novedades 27 Bitacoras" dataDxfId="13"/>
    <tableColumn id="32" xr3:uid="{A51CAC05-5676-4041-85C2-C83175A39F48}" name="Novedades 28 Bitacoras" dataDxfId="12"/>
    <tableColumn id="33" xr3:uid="{7892DDCD-BFB3-467B-AD7B-D4171E3ED4B1}" name="Novedades 29 Bitacoras" dataDxfId="11"/>
    <tableColumn id="34" xr3:uid="{0C8B2A50-A4B6-486B-9B01-413F62012A43}" name="Novedades 30 Bitacoras" dataDxf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DCB1B7-8F61-43CF-82FD-56C506AA396B}" name="Tabla48" displayName="Tabla48" ref="N45:P57" totalsRowShown="0" headerRowDxfId="9" dataDxfId="8">
  <autoFilter ref="N45:P57" xr:uid="{E1DCB1B7-8F61-43CF-82FD-56C506AA396B}"/>
  <tableColumns count="3">
    <tableColumn id="1" xr3:uid="{33915956-B63F-4AF7-BFBE-3D080F3D30E8}" name="2025" dataDxfId="7"/>
    <tableColumn id="2" xr3:uid="{677D6DB7-DFB9-41DB-9941-E773922E10D0}" name="PREVENTIVAS" dataDxfId="6">
      <calculatedColumnFormula>' SR FEB 25'!G31</calculatedColumnFormula>
    </tableColumn>
    <tableColumn id="3" xr3:uid="{B29213C0-D568-4EDC-852B-93E51933446C}" name="CORRECTIVAS" dataDxfId="5">
      <calculatedColumnFormula>G33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18993D2-B82D-484C-8F1D-07175ED26E76}" name="Tabla469" displayName="Tabla469" ref="N59:P71" totalsRowShown="0" headerRowDxfId="4" dataDxfId="3">
  <autoFilter ref="N59:P71" xr:uid="{118993D2-B82D-484C-8F1D-07175ED26E76}"/>
  <tableColumns count="3">
    <tableColumn id="1" xr3:uid="{DA6BC784-7E86-4826-A5AB-E09DDC8FBBD3}" name="2025" dataDxfId="2"/>
    <tableColumn id="2" xr3:uid="{2F208E98-B1B6-48EB-9421-32FFF43612F9}" name="PREVENTIVAS OK" dataDxfId="1">
      <calculatedColumnFormula>' SR FEB 25'!G45</calculatedColumnFormula>
    </tableColumn>
    <tableColumn id="3" xr3:uid="{F71B9A8E-736A-4B84-B2A1-8CF779D631C6}" name="CORRECTIVAS OK" dataDxfId="0">
      <calculatedColumnFormula>G47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EEF8-196F-404D-AB52-D2D680B2E7F1}">
  <dimension ref="A1:AE54"/>
  <sheetViews>
    <sheetView showGridLines="0" view="pageBreakPreview" zoomScale="90" zoomScaleNormal="90" zoomScaleSheetLayoutView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48" sqref="O48"/>
    </sheetView>
  </sheetViews>
  <sheetFormatPr baseColWidth="10" defaultRowHeight="14.5" x14ac:dyDescent="0.35"/>
  <cols>
    <col min="1" max="1" width="9.36328125" style="2" bestFit="1" customWidth="1"/>
    <col min="2" max="2" width="11.08984375" style="2" customWidth="1"/>
    <col min="3" max="3" width="10.90625" style="2" customWidth="1"/>
    <col min="4" max="4" width="10.54296875" style="2" hidden="1" customWidth="1"/>
    <col min="5" max="11" width="21.7265625" style="2" customWidth="1"/>
    <col min="12" max="31" width="21.7265625" customWidth="1"/>
  </cols>
  <sheetData>
    <row r="1" spans="1:31" x14ac:dyDescent="0.35">
      <c r="A1" s="4" t="s">
        <v>0</v>
      </c>
      <c r="B1" s="3" t="s">
        <v>97</v>
      </c>
      <c r="C1" s="4" t="s">
        <v>96</v>
      </c>
      <c r="D1" s="4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1" t="s">
        <v>7</v>
      </c>
      <c r="K1" s="11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2" t="s">
        <v>15</v>
      </c>
      <c r="S1" s="10" t="s">
        <v>126</v>
      </c>
      <c r="T1" s="10" t="s">
        <v>127</v>
      </c>
      <c r="U1" s="10" t="s">
        <v>128</v>
      </c>
      <c r="V1" s="10" t="s">
        <v>129</v>
      </c>
      <c r="W1" s="10" t="s">
        <v>130</v>
      </c>
      <c r="X1" s="10" t="s">
        <v>131</v>
      </c>
      <c r="Y1" s="10" t="s">
        <v>132</v>
      </c>
      <c r="Z1" s="10" t="s">
        <v>133</v>
      </c>
      <c r="AA1" s="10" t="s">
        <v>134</v>
      </c>
      <c r="AB1" s="10" t="s">
        <v>135</v>
      </c>
      <c r="AC1" s="10" t="s">
        <v>136</v>
      </c>
      <c r="AD1" s="10" t="s">
        <v>137</v>
      </c>
      <c r="AE1" s="10" t="s">
        <v>138</v>
      </c>
    </row>
    <row r="2" spans="1:31" x14ac:dyDescent="0.35">
      <c r="A2" s="1">
        <v>175</v>
      </c>
      <c r="B2" s="28" cm="1">
        <f t="array" ref="B2">SUM(--ISNUMBER(FIND($K$32,Tabla1[[#This Row],[Novedades 1 Bitacoras]:[Novedades 14 Bitacoras14]])))</f>
        <v>0</v>
      </c>
      <c r="C2" s="1" cm="1">
        <f t="array" ref="C2">SUM(--ISNUMBER(FIND($K$31,Tabla1[[#This Row],[Novedades 1 Bitacoras]:[Novedades 14 Bitacoras14]])))</f>
        <v>1</v>
      </c>
      <c r="D2" s="1"/>
      <c r="E2" s="13" t="s">
        <v>216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spans="1:31" ht="50.5" customHeight="1" x14ac:dyDescent="0.35">
      <c r="A3" s="1">
        <v>177</v>
      </c>
      <c r="B3" s="28" cm="1">
        <f t="array" ref="B3">SUM(--ISNUMBER(FIND($K$32,Tabla1[[#This Row],[Novedades 1 Bitacoras]:[Novedades 14 Bitacoras14]])))</f>
        <v>6</v>
      </c>
      <c r="C3" s="1" cm="1">
        <f t="array" ref="C3">SUM(--ISNUMBER(FIND($K$31,Tabla1[[#This Row],[Novedades 1 Bitacoras]:[Novedades 14 Bitacoras14]])))</f>
        <v>2</v>
      </c>
      <c r="D3" s="1"/>
      <c r="E3" s="13" t="s">
        <v>228</v>
      </c>
      <c r="F3" s="13" t="s">
        <v>31</v>
      </c>
      <c r="G3" s="13" t="s">
        <v>46</v>
      </c>
      <c r="H3" s="13" t="s">
        <v>59</v>
      </c>
      <c r="I3" s="13" t="s">
        <v>73</v>
      </c>
      <c r="J3" s="13" t="s">
        <v>187</v>
      </c>
      <c r="K3" s="13" t="s">
        <v>227</v>
      </c>
      <c r="L3" s="13" t="s">
        <v>229</v>
      </c>
      <c r="M3" s="13"/>
      <c r="N3" s="13"/>
      <c r="O3" s="13"/>
      <c r="P3" s="13"/>
      <c r="Q3" s="13"/>
      <c r="R3" s="14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 ht="48" x14ac:dyDescent="0.35">
      <c r="A4" s="1">
        <v>178</v>
      </c>
      <c r="B4" s="28" cm="1">
        <f t="array" ref="B4">SUM(--ISNUMBER(FIND($K$32,Tabla1[[#This Row],[Novedades 1 Bitacoras]:[Novedades 14 Bitacoras14]])))</f>
        <v>10</v>
      </c>
      <c r="C4" s="1" cm="1">
        <f t="array" ref="C4">SUM(--ISNUMBER(FIND($K$31,Tabla1[[#This Row],[Novedades 1 Bitacoras]:[Novedades 14 Bitacoras14]])))</f>
        <v>3</v>
      </c>
      <c r="D4" s="1"/>
      <c r="E4" s="15" t="s">
        <v>111</v>
      </c>
      <c r="F4" s="13" t="s">
        <v>32</v>
      </c>
      <c r="G4" s="13" t="s">
        <v>47</v>
      </c>
      <c r="H4" s="13" t="s">
        <v>171</v>
      </c>
      <c r="I4" s="13" t="s">
        <v>74</v>
      </c>
      <c r="J4" s="13" t="s">
        <v>217</v>
      </c>
      <c r="K4" s="13" t="s">
        <v>112</v>
      </c>
      <c r="L4" s="13" t="s">
        <v>187</v>
      </c>
      <c r="M4" s="13" t="s">
        <v>213</v>
      </c>
      <c r="N4" s="13" t="s">
        <v>206</v>
      </c>
      <c r="O4" s="13" t="s">
        <v>214</v>
      </c>
      <c r="P4" s="13" t="s">
        <v>225</v>
      </c>
      <c r="Q4" s="13" t="s">
        <v>226</v>
      </c>
      <c r="R4" s="14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ht="50.5" customHeight="1" x14ac:dyDescent="0.35">
      <c r="A5" s="1">
        <v>179</v>
      </c>
      <c r="B5" s="28" cm="1">
        <f t="array" ref="B5">SUM(--ISNUMBER(FIND($K$32,Tabla1[[#This Row],[Novedades 1 Bitacoras]:[Novedades 14 Bitacoras14]])))</f>
        <v>12</v>
      </c>
      <c r="C5" s="1" cm="1">
        <f t="array" ref="C5">SUM(--ISNUMBER(FIND($K$31,Tabla1[[#This Row],[Novedades 1 Bitacoras]:[Novedades 14 Bitacoras14]])))</f>
        <v>2</v>
      </c>
      <c r="D5" s="1"/>
      <c r="E5" s="13" t="s">
        <v>16</v>
      </c>
      <c r="F5" s="13" t="s">
        <v>33</v>
      </c>
      <c r="G5" s="13" t="s">
        <v>19</v>
      </c>
      <c r="H5" s="13" t="s">
        <v>60</v>
      </c>
      <c r="I5" s="13" t="s">
        <v>75</v>
      </c>
      <c r="J5" s="13" t="s">
        <v>83</v>
      </c>
      <c r="K5" s="13" t="s">
        <v>89</v>
      </c>
      <c r="L5" s="13" t="s">
        <v>201</v>
      </c>
      <c r="M5" s="13" t="s">
        <v>202</v>
      </c>
      <c r="N5" s="13" t="s">
        <v>176</v>
      </c>
      <c r="O5" s="13" t="s">
        <v>203</v>
      </c>
      <c r="P5" s="13" t="s">
        <v>183</v>
      </c>
      <c r="Q5" s="13" t="s">
        <v>184</v>
      </c>
      <c r="R5" s="14" t="s">
        <v>261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 x14ac:dyDescent="0.35">
      <c r="A6" s="1">
        <v>186</v>
      </c>
      <c r="B6" s="28" cm="1">
        <f t="array" ref="B6">SUM(--ISNUMBER(FIND($K$32,Tabla1[[#This Row],[Novedades 1 Bitacoras]:[Novedades 14 Bitacoras14]])))</f>
        <v>0</v>
      </c>
      <c r="C6" s="1" cm="1">
        <f t="array" ref="C6">SUM(--ISNUMBER(FIND($K$31,Tabla1[[#This Row],[Novedades 1 Bitacoras]:[Novedades 14 Bitacoras14]])))</f>
        <v>1</v>
      </c>
      <c r="D6" s="1"/>
      <c r="E6" s="13" t="s">
        <v>17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x14ac:dyDescent="0.35">
      <c r="A7" s="1">
        <v>275</v>
      </c>
      <c r="B7" s="28" cm="1">
        <f t="array" ref="B7">SUM(--ISNUMBER(FIND($K$32,Tabla1[[#This Row],[Novedades 1 Bitacoras]:[Novedades 14 Bitacoras14]])))</f>
        <v>0</v>
      </c>
      <c r="C7" s="1" cm="1">
        <f t="array" ref="C7">SUM(--ISNUMBER(FIND($K$31,Tabla1[[#This Row],[Novedades 1 Bitacoras]:[Novedades 14 Bitacoras14]])))</f>
        <v>1</v>
      </c>
      <c r="D7" s="1"/>
      <c r="E7" s="13" t="s">
        <v>17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x14ac:dyDescent="0.35">
      <c r="A8" s="1">
        <v>276</v>
      </c>
      <c r="B8" s="28" cm="1">
        <f t="array" ref="B8">SUM(--ISNUMBER(FIND($K$32,Tabla1[[#This Row],[Novedades 1 Bitacoras]:[Novedades 14 Bitacoras14]])))</f>
        <v>0</v>
      </c>
      <c r="C8" s="1" cm="1">
        <f t="array" ref="C8">SUM(--ISNUMBER(FIND($K$31,Tabla1[[#This Row],[Novedades 1 Bitacoras]:[Novedades 14 Bitacoras14]])))</f>
        <v>1</v>
      </c>
      <c r="D8" s="1"/>
      <c r="E8" s="13" t="s">
        <v>18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1" ht="24" x14ac:dyDescent="0.35">
      <c r="A9" s="1">
        <v>377</v>
      </c>
      <c r="B9" s="28" cm="1">
        <f t="array" ref="B9">SUM(--ISNUMBER(FIND($K$32,Tabla1[[#This Row],[Novedades 1 Bitacoras]:[Novedades 14 Bitacoras14]])))</f>
        <v>3</v>
      </c>
      <c r="C9" s="1" cm="1">
        <f t="array" ref="C9">SUM(--ISNUMBER(FIND($K$31,Tabla1[[#This Row],[Novedades 1 Bitacoras]:[Novedades 14 Bitacoras14]])))</f>
        <v>3</v>
      </c>
      <c r="D9" s="1"/>
      <c r="E9" s="13" t="s">
        <v>19</v>
      </c>
      <c r="F9" s="13" t="s">
        <v>34</v>
      </c>
      <c r="G9" s="13" t="s">
        <v>48</v>
      </c>
      <c r="H9" s="13" t="s">
        <v>61</v>
      </c>
      <c r="I9" s="13" t="s">
        <v>76</v>
      </c>
      <c r="J9" s="13" t="s">
        <v>187</v>
      </c>
      <c r="K9" s="13"/>
      <c r="L9" s="13"/>
      <c r="M9" s="13"/>
      <c r="N9" s="13"/>
      <c r="O9" s="13"/>
      <c r="P9" s="13"/>
      <c r="Q9" s="13"/>
      <c r="R9" s="14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1" ht="24" x14ac:dyDescent="0.35">
      <c r="A10" s="1">
        <v>378</v>
      </c>
      <c r="B10" s="28" cm="1">
        <f t="array" ref="B10">SUM(--ISNUMBER(FIND($K$32,Tabla1[[#This Row],[Novedades 1 Bitacoras]:[Novedades 14 Bitacoras14]])))</f>
        <v>6</v>
      </c>
      <c r="C10" s="1" cm="1">
        <f t="array" ref="C10">SUM(--ISNUMBER(FIND($K$31,Tabla1[[#This Row],[Novedades 1 Bitacoras]:[Novedades 14 Bitacoras14]])))</f>
        <v>2</v>
      </c>
      <c r="D10" s="1"/>
      <c r="E10" s="13" t="s">
        <v>18</v>
      </c>
      <c r="F10" s="13" t="s">
        <v>34</v>
      </c>
      <c r="G10" s="13" t="s">
        <v>49</v>
      </c>
      <c r="H10" s="13" t="s">
        <v>62</v>
      </c>
      <c r="I10" s="13" t="s">
        <v>77</v>
      </c>
      <c r="J10" s="13" t="s">
        <v>84</v>
      </c>
      <c r="K10" s="13" t="s">
        <v>90</v>
      </c>
      <c r="L10" s="13" t="s">
        <v>187</v>
      </c>
      <c r="M10" s="13"/>
      <c r="N10" s="13"/>
      <c r="O10" s="13"/>
      <c r="P10" s="13"/>
      <c r="Q10" s="13"/>
      <c r="R10" s="14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spans="1:31" ht="36" x14ac:dyDescent="0.35">
      <c r="A11" s="1">
        <v>379</v>
      </c>
      <c r="B11" s="28" cm="1">
        <f t="array" ref="B11">SUM(--ISNUMBER(FIND($K$32,Tabla1[[#This Row],[Novedades 1 Bitacoras]:[Novedades 14 Bitacoras14]])))</f>
        <v>3</v>
      </c>
      <c r="C11" s="1" cm="1">
        <f t="array" ref="C11">SUM(--ISNUMBER(FIND($K$31,Tabla1[[#This Row],[Novedades 1 Bitacoras]:[Novedades 14 Bitacoras14]])))</f>
        <v>2</v>
      </c>
      <c r="D11" s="1"/>
      <c r="E11" s="13" t="s">
        <v>18</v>
      </c>
      <c r="F11" s="13" t="s">
        <v>35</v>
      </c>
      <c r="G11" s="13" t="s">
        <v>36</v>
      </c>
      <c r="H11" s="13" t="s">
        <v>63</v>
      </c>
      <c r="I11" s="13" t="s">
        <v>187</v>
      </c>
      <c r="J11" s="15"/>
      <c r="K11" s="13"/>
      <c r="L11" s="13"/>
      <c r="M11" s="13"/>
      <c r="N11" s="13"/>
      <c r="O11" s="13"/>
      <c r="P11" s="13"/>
      <c r="Q11" s="13"/>
      <c r="R11" s="14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spans="1:31" ht="36" x14ac:dyDescent="0.35">
      <c r="A12" s="1">
        <v>380</v>
      </c>
      <c r="B12" s="28" cm="1">
        <f t="array" ref="B12">SUM(--ISNUMBER(FIND($K$32,Tabla1[[#This Row],[Novedades 1 Bitacoras]:[Novedades 14 Bitacoras14]])))</f>
        <v>2</v>
      </c>
      <c r="C12" s="1" cm="1">
        <f t="array" ref="C12">SUM(--ISNUMBER(FIND($K$31,Tabla1[[#This Row],[Novedades 1 Bitacoras]:[Novedades 14 Bitacoras14]])))</f>
        <v>2</v>
      </c>
      <c r="D12" s="1"/>
      <c r="E12" s="13" t="s">
        <v>20</v>
      </c>
      <c r="F12" s="13" t="s">
        <v>36</v>
      </c>
      <c r="G12" s="13" t="s">
        <v>50</v>
      </c>
      <c r="H12" s="13" t="s">
        <v>187</v>
      </c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spans="1:31" ht="36" x14ac:dyDescent="0.35">
      <c r="A13" s="1">
        <v>381</v>
      </c>
      <c r="B13" s="28" cm="1">
        <f t="array" ref="B13">SUM(--ISNUMBER(FIND($K$32,Tabla1[[#This Row],[Novedades 1 Bitacoras]:[Novedades 14 Bitacoras14]])))</f>
        <v>6</v>
      </c>
      <c r="C13" s="1" cm="1">
        <f t="array" ref="C13">SUM(--ISNUMBER(FIND($K$31,Tabla1[[#This Row],[Novedades 1 Bitacoras]:[Novedades 14 Bitacoras14]])))</f>
        <v>2</v>
      </c>
      <c r="D13" s="1"/>
      <c r="E13" s="13" t="s">
        <v>18</v>
      </c>
      <c r="F13" s="13" t="s">
        <v>36</v>
      </c>
      <c r="G13" s="13" t="s">
        <v>51</v>
      </c>
      <c r="H13" s="13" t="s">
        <v>64</v>
      </c>
      <c r="I13" s="13" t="s">
        <v>78</v>
      </c>
      <c r="J13" s="13" t="s">
        <v>85</v>
      </c>
      <c r="K13" s="13" t="s">
        <v>91</v>
      </c>
      <c r="L13" s="13" t="s">
        <v>187</v>
      </c>
      <c r="M13" s="13"/>
      <c r="N13" s="13"/>
      <c r="O13" s="13"/>
      <c r="P13" s="13"/>
      <c r="Q13" s="13"/>
      <c r="R13" s="14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spans="1:31" ht="60" x14ac:dyDescent="0.35">
      <c r="A14" s="1">
        <v>382</v>
      </c>
      <c r="B14" s="28" cm="1">
        <f t="array" ref="B14">SUM(--ISNUMBER(FIND($K$32,Tabla1[[#This Row],[Novedades 1 Bitacoras]:[Novedades 14 Bitacoras14]])))</f>
        <v>11</v>
      </c>
      <c r="C14" s="1" cm="1">
        <f t="array" ref="C14">SUM(--ISNUMBER(FIND($K$31,Tabla1[[#This Row],[Novedades 1 Bitacoras]:[Novedades 14 Bitacoras14]])))</f>
        <v>6</v>
      </c>
      <c r="D14" s="1"/>
      <c r="E14" s="13" t="s">
        <v>167</v>
      </c>
      <c r="F14" s="13" t="s">
        <v>37</v>
      </c>
      <c r="G14" s="13" t="s">
        <v>52</v>
      </c>
      <c r="H14" s="13" t="s">
        <v>165</v>
      </c>
      <c r="I14" s="13" t="s">
        <v>79</v>
      </c>
      <c r="J14" s="13" t="s">
        <v>166</v>
      </c>
      <c r="K14" s="13" t="s">
        <v>92</v>
      </c>
      <c r="L14" s="13" t="s">
        <v>220</v>
      </c>
      <c r="M14" s="13" t="s">
        <v>164</v>
      </c>
      <c r="N14" s="13" t="s">
        <v>121</v>
      </c>
      <c r="O14" s="13" t="s">
        <v>120</v>
      </c>
      <c r="P14" s="13" t="s">
        <v>123</v>
      </c>
      <c r="Q14" s="13" t="s">
        <v>124</v>
      </c>
      <c r="R14" s="14" t="s">
        <v>125</v>
      </c>
      <c r="S14" s="13" t="s">
        <v>139</v>
      </c>
      <c r="T14" s="13" t="s">
        <v>187</v>
      </c>
      <c r="U14" s="13" t="s">
        <v>249</v>
      </c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spans="1:31" ht="48" x14ac:dyDescent="0.35">
      <c r="A15" s="1">
        <v>383</v>
      </c>
      <c r="B15" s="28" cm="1">
        <f t="array" ref="B15">SUM(--ISNUMBER(FIND($K$32,Tabla1[[#This Row],[Novedades 1 Bitacoras]:[Novedades 14 Bitacoras14]])))</f>
        <v>13</v>
      </c>
      <c r="C15" s="1" cm="1">
        <f t="array" ref="C15">SUM(--ISNUMBER(FIND($K$31,Tabla1[[#This Row],[Novedades 1 Bitacoras]:[Novedades 14 Bitacoras14]])))</f>
        <v>6</v>
      </c>
      <c r="D15" s="1"/>
      <c r="E15" s="13" t="s">
        <v>21</v>
      </c>
      <c r="F15" s="13" t="s">
        <v>110</v>
      </c>
      <c r="G15" s="13" t="s">
        <v>53</v>
      </c>
      <c r="H15" s="13" t="s">
        <v>65</v>
      </c>
      <c r="I15" s="13" t="s">
        <v>172</v>
      </c>
      <c r="J15" s="13" t="s">
        <v>86</v>
      </c>
      <c r="K15" s="13" t="s">
        <v>93</v>
      </c>
      <c r="L15" s="16" t="s">
        <v>221</v>
      </c>
      <c r="M15" s="13" t="s">
        <v>222</v>
      </c>
      <c r="N15" s="13" t="s">
        <v>177</v>
      </c>
      <c r="O15" s="13" t="s">
        <v>140</v>
      </c>
      <c r="P15" s="13" t="s">
        <v>141</v>
      </c>
      <c r="Q15" s="13" t="s">
        <v>142</v>
      </c>
      <c r="R15" s="14" t="s">
        <v>143</v>
      </c>
      <c r="S15" s="13" t="s">
        <v>144</v>
      </c>
      <c r="T15" s="13" t="s">
        <v>145</v>
      </c>
      <c r="U15" s="13" t="s">
        <v>187</v>
      </c>
      <c r="V15" s="13" t="s">
        <v>244</v>
      </c>
      <c r="W15" s="13" t="s">
        <v>247</v>
      </c>
      <c r="X15" s="13"/>
      <c r="Y15" s="13"/>
      <c r="Z15" s="13"/>
      <c r="AA15" s="13"/>
      <c r="AB15" s="13"/>
      <c r="AC15" s="13"/>
      <c r="AD15" s="13"/>
      <c r="AE15" s="13"/>
    </row>
    <row r="16" spans="1:31" ht="36" x14ac:dyDescent="0.35">
      <c r="A16" s="1">
        <v>384</v>
      </c>
      <c r="B16" s="28" cm="1">
        <f t="array" ref="B16">SUM(--ISNUMBER(FIND($K$32,Tabla1[[#This Row],[Novedades 1 Bitacoras]:[Novedades 14 Bitacoras14]])))</f>
        <v>9</v>
      </c>
      <c r="C16" s="1" cm="1">
        <f t="array" ref="C16">SUM(--ISNUMBER(FIND($K$31,Tabla1[[#This Row],[Novedades 1 Bitacoras]:[Novedades 14 Bitacoras14]])))</f>
        <v>2</v>
      </c>
      <c r="D16" s="1"/>
      <c r="E16" s="13" t="s">
        <v>21</v>
      </c>
      <c r="F16" s="13" t="s">
        <v>38</v>
      </c>
      <c r="G16" s="13" t="s">
        <v>54</v>
      </c>
      <c r="H16" s="13" t="s">
        <v>66</v>
      </c>
      <c r="I16" s="13" t="s">
        <v>218</v>
      </c>
      <c r="J16" s="13" t="s">
        <v>146</v>
      </c>
      <c r="K16" s="13" t="s">
        <v>147</v>
      </c>
      <c r="L16" s="13" t="s">
        <v>148</v>
      </c>
      <c r="M16" s="13" t="s">
        <v>187</v>
      </c>
      <c r="N16" s="13" t="s">
        <v>198</v>
      </c>
      <c r="O16" s="13" t="s">
        <v>199</v>
      </c>
      <c r="P16" s="13"/>
      <c r="Q16" s="13"/>
      <c r="R16" s="14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spans="1:31" ht="47.5" customHeight="1" x14ac:dyDescent="0.35">
      <c r="A17" s="1">
        <v>385</v>
      </c>
      <c r="B17" s="28" cm="1">
        <f t="array" ref="B17">SUM(--ISNUMBER(FIND($K$32,Tabla1[[#This Row],[Novedades 1 Bitacoras]:[Novedades 14 Bitacoras14]])))</f>
        <v>10</v>
      </c>
      <c r="C17" s="1" cm="1">
        <f t="array" ref="C17">SUM(--ISNUMBER(FIND($K$31,Tabla1[[#This Row],[Novedades 1 Bitacoras]:[Novedades 14 Bitacoras14]])))</f>
        <v>3</v>
      </c>
      <c r="D17" s="1"/>
      <c r="E17" s="13" t="s">
        <v>22</v>
      </c>
      <c r="F17" s="13" t="s">
        <v>39</v>
      </c>
      <c r="G17" s="13" t="s">
        <v>55</v>
      </c>
      <c r="H17" s="13" t="s">
        <v>67</v>
      </c>
      <c r="I17" s="13" t="s">
        <v>65</v>
      </c>
      <c r="J17" s="13" t="s">
        <v>87</v>
      </c>
      <c r="K17" s="13" t="s">
        <v>94</v>
      </c>
      <c r="L17" s="13" t="s">
        <v>149</v>
      </c>
      <c r="M17" s="13" t="s">
        <v>150</v>
      </c>
      <c r="N17" s="13" t="s">
        <v>151</v>
      </c>
      <c r="O17" s="13" t="s">
        <v>187</v>
      </c>
      <c r="P17" s="13" t="s">
        <v>200</v>
      </c>
      <c r="Q17" s="13" t="s">
        <v>215</v>
      </c>
      <c r="R17" s="14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 ht="24" x14ac:dyDescent="0.35">
      <c r="A18" s="1">
        <v>397</v>
      </c>
      <c r="B18" s="28" cm="1">
        <f t="array" ref="B18">SUM(--ISNUMBER(FIND($K$32,Tabla1[[#This Row],[Novedades 1 Bitacoras]:[Novedades 14 Bitacoras14]])))</f>
        <v>1</v>
      </c>
      <c r="C18" s="1" cm="1">
        <f t="array" ref="C18">SUM(--ISNUMBER(FIND($K$31,Tabla1[[#This Row],[Novedades 1 Bitacoras]:[Novedades 14 Bitacoras14]])))</f>
        <v>3</v>
      </c>
      <c r="D18" s="1"/>
      <c r="E18" s="13" t="s">
        <v>18</v>
      </c>
      <c r="F18" s="13" t="s">
        <v>61</v>
      </c>
      <c r="G18" s="13" t="s">
        <v>152</v>
      </c>
      <c r="H18" s="13" t="s">
        <v>187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spans="1:31" ht="24" x14ac:dyDescent="0.35">
      <c r="A19" s="1">
        <v>398</v>
      </c>
      <c r="B19" s="28" cm="1">
        <f t="array" ref="B19">SUM(--ISNUMBER(FIND($K$32,Tabla1[[#This Row],[Novedades 1 Bitacoras]:[Novedades 14 Bitacoras14]])))</f>
        <v>2</v>
      </c>
      <c r="C19" s="1" cm="1">
        <f t="array" ref="C19">SUM(--ISNUMBER(FIND($K$31,Tabla1[[#This Row],[Novedades 1 Bitacoras]:[Novedades 14 Bitacoras14]])))</f>
        <v>2</v>
      </c>
      <c r="D19" s="1"/>
      <c r="E19" s="13" t="s">
        <v>18</v>
      </c>
      <c r="F19" s="13" t="s">
        <v>40</v>
      </c>
      <c r="G19" s="13" t="s">
        <v>153</v>
      </c>
      <c r="H19" s="13" t="s">
        <v>187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 ht="36" x14ac:dyDescent="0.35">
      <c r="A20" s="1">
        <v>399</v>
      </c>
      <c r="B20" s="28" cm="1">
        <f t="array" ref="B20">SUM(--ISNUMBER(FIND($K$32,Tabla1[[#This Row],[Novedades 1 Bitacoras]:[Novedades 14 Bitacoras14]])))</f>
        <v>4</v>
      </c>
      <c r="C20" s="1" cm="1">
        <f t="array" ref="C20">SUM(--ISNUMBER(FIND($K$31,Tabla1[[#This Row],[Novedades 1 Bitacoras]:[Novedades 14 Bitacoras14]])))</f>
        <v>2</v>
      </c>
      <c r="D20" s="1"/>
      <c r="E20" s="13" t="s">
        <v>23</v>
      </c>
      <c r="F20" s="13" t="s">
        <v>36</v>
      </c>
      <c r="G20" s="13" t="s">
        <v>56</v>
      </c>
      <c r="H20" s="13" t="s">
        <v>68</v>
      </c>
      <c r="I20" s="13" t="s">
        <v>80</v>
      </c>
      <c r="J20" s="13" t="s">
        <v>187</v>
      </c>
      <c r="K20" s="13"/>
      <c r="L20" s="13"/>
      <c r="M20" s="13"/>
      <c r="N20" s="13"/>
      <c r="O20" s="13"/>
      <c r="P20" s="13"/>
      <c r="Q20" s="13"/>
      <c r="R20" s="14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spans="1:31" ht="36" x14ac:dyDescent="0.35">
      <c r="A21" s="1">
        <v>400</v>
      </c>
      <c r="B21" s="28" cm="1">
        <f t="array" ref="B21">SUM(--ISNUMBER(FIND($K$32,Tabla1[[#This Row],[Novedades 1 Bitacoras]:[Novedades 14 Bitacoras14]])))</f>
        <v>3</v>
      </c>
      <c r="C21" s="1" cm="1">
        <f t="array" ref="C21">SUM(--ISNUMBER(FIND($K$31,Tabla1[[#This Row],[Novedades 1 Bitacoras]:[Novedades 14 Bitacoras14]])))</f>
        <v>2</v>
      </c>
      <c r="D21" s="1"/>
      <c r="E21" s="13" t="s">
        <v>23</v>
      </c>
      <c r="F21" s="13" t="s">
        <v>41</v>
      </c>
      <c r="G21" s="13" t="s">
        <v>57</v>
      </c>
      <c r="H21" s="13" t="s">
        <v>69</v>
      </c>
      <c r="I21" s="13" t="s">
        <v>187</v>
      </c>
      <c r="J21" s="13"/>
      <c r="K21" s="13"/>
      <c r="L21" s="13"/>
      <c r="M21" s="13"/>
      <c r="N21" s="13"/>
      <c r="O21" s="13"/>
      <c r="P21" s="13"/>
      <c r="Q21" s="13"/>
      <c r="R21" s="14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spans="1:31" ht="48.5" customHeight="1" x14ac:dyDescent="0.35">
      <c r="A22" s="1">
        <v>411</v>
      </c>
      <c r="B22" s="28" cm="1">
        <f t="array" ref="B22">SUM(--ISNUMBER(FIND($K$32,Tabla1[[#This Row],[Novedades 1 Bitacoras]:[Novedades 14 Bitacoras14]])))</f>
        <v>13</v>
      </c>
      <c r="C22" s="1" cm="1">
        <f t="array" ref="C22">SUM(--ISNUMBER(FIND($K$31,Tabla1[[#This Row],[Novedades 1 Bitacoras]:[Novedades 14 Bitacoras14]])))</f>
        <v>4</v>
      </c>
      <c r="D22" s="1"/>
      <c r="E22" s="13" t="s">
        <v>24</v>
      </c>
      <c r="F22" s="13" t="s">
        <v>156</v>
      </c>
      <c r="G22" s="13" t="s">
        <v>169</v>
      </c>
      <c r="H22" s="13" t="s">
        <v>70</v>
      </c>
      <c r="I22" s="13" t="s">
        <v>81</v>
      </c>
      <c r="J22" s="13" t="s">
        <v>88</v>
      </c>
      <c r="K22" s="13" t="s">
        <v>95</v>
      </c>
      <c r="L22" s="13" t="s">
        <v>154</v>
      </c>
      <c r="M22" s="13" t="s">
        <v>223</v>
      </c>
      <c r="N22" s="13" t="s">
        <v>188</v>
      </c>
      <c r="O22" s="13" t="s">
        <v>182</v>
      </c>
      <c r="P22" s="13" t="s">
        <v>155</v>
      </c>
      <c r="Q22" s="13" t="s">
        <v>187</v>
      </c>
      <c r="R22" s="14" t="s">
        <v>289</v>
      </c>
      <c r="S22" s="13" t="s">
        <v>209</v>
      </c>
      <c r="T22" s="13" t="s">
        <v>251</v>
      </c>
      <c r="U22" s="13" t="s">
        <v>256</v>
      </c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pans="1:31" ht="47.5" customHeight="1" x14ac:dyDescent="0.35">
      <c r="A23" s="1">
        <v>412</v>
      </c>
      <c r="B23" s="28" cm="1">
        <f t="array" ref="B23">SUM(--ISNUMBER(FIND($K$32,Tabla1[[#This Row],[Novedades 1 Bitacoras]:[Novedades 14 Bitacoras14]])))</f>
        <v>4</v>
      </c>
      <c r="C23" s="1" cm="1">
        <f t="array" ref="C23">SUM(--ISNUMBER(FIND($K$31,Tabla1[[#This Row],[Novedades 1 Bitacoras]:[Novedades 14 Bitacoras14]])))</f>
        <v>1</v>
      </c>
      <c r="D23" s="1"/>
      <c r="E23" s="13" t="s">
        <v>157</v>
      </c>
      <c r="F23" s="13" t="s">
        <v>168</v>
      </c>
      <c r="G23" s="13" t="s">
        <v>42</v>
      </c>
      <c r="H23" s="13" t="s">
        <v>189</v>
      </c>
      <c r="I23" s="13" t="s">
        <v>187</v>
      </c>
      <c r="J23" s="13"/>
      <c r="K23" s="13"/>
      <c r="L23" s="13"/>
      <c r="M23" s="13"/>
      <c r="N23" s="13"/>
      <c r="O23" s="13"/>
      <c r="P23" s="13"/>
      <c r="Q23" s="13"/>
      <c r="R23" s="14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spans="1:31" ht="34" customHeight="1" x14ac:dyDescent="0.35">
      <c r="A24" s="1">
        <v>413</v>
      </c>
      <c r="B24" s="28" cm="1">
        <f t="array" ref="B24">SUM(--ISNUMBER(FIND($K$32,Tabla1[[#This Row],[Novedades 1 Bitacoras]:[Novedades 14 Bitacoras14]])))</f>
        <v>5</v>
      </c>
      <c r="C24" s="1" cm="1">
        <f t="array" ref="C24">SUM(--ISNUMBER(FIND($K$31,Tabla1[[#This Row],[Novedades 1 Bitacoras]:[Novedades 14 Bitacoras14]])))</f>
        <v>5</v>
      </c>
      <c r="D24" s="1"/>
      <c r="E24" s="13" t="s">
        <v>193</v>
      </c>
      <c r="F24" s="13" t="s">
        <v>204</v>
      </c>
      <c r="G24" s="13" t="s">
        <v>21</v>
      </c>
      <c r="H24" s="13" t="s">
        <v>210</v>
      </c>
      <c r="I24" s="13" t="s">
        <v>211</v>
      </c>
      <c r="J24" s="13" t="s">
        <v>212</v>
      </c>
      <c r="K24" s="13" t="s">
        <v>205</v>
      </c>
      <c r="L24" s="13" t="s">
        <v>174</v>
      </c>
      <c r="M24" s="13" t="s">
        <v>158</v>
      </c>
      <c r="N24" s="13" t="s">
        <v>187</v>
      </c>
      <c r="O24" s="13"/>
      <c r="P24" s="13"/>
      <c r="Q24" s="13"/>
      <c r="R24" s="14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spans="1:31" ht="48" x14ac:dyDescent="0.35">
      <c r="A25" s="1">
        <v>414</v>
      </c>
      <c r="B25" s="28" cm="1">
        <f t="array" ref="B25">SUM(--ISNUMBER(FIND($K$32,Tabla1[[#This Row],[Novedades 1 Bitacoras]:[Novedades 14 Bitacoras14]])))</f>
        <v>3</v>
      </c>
      <c r="C25" s="1" cm="1">
        <f t="array" ref="C25">SUM(--ISNUMBER(FIND($K$31,Tabla1[[#This Row],[Novedades 1 Bitacoras]:[Novedades 14 Bitacoras14]])))</f>
        <v>5</v>
      </c>
      <c r="D25" s="1"/>
      <c r="E25" s="13" t="s">
        <v>25</v>
      </c>
      <c r="F25" s="13" t="s">
        <v>43</v>
      </c>
      <c r="G25" s="13" t="s">
        <v>159</v>
      </c>
      <c r="H25" s="13" t="s">
        <v>160</v>
      </c>
      <c r="I25" s="13" t="s">
        <v>161</v>
      </c>
      <c r="J25" s="13" t="s">
        <v>155</v>
      </c>
      <c r="K25" s="13" t="s">
        <v>175</v>
      </c>
      <c r="L25" s="13" t="s">
        <v>187</v>
      </c>
      <c r="M25" s="13"/>
      <c r="N25" s="13"/>
      <c r="O25" s="13"/>
      <c r="P25" s="13"/>
      <c r="Q25" s="13"/>
      <c r="R25" s="14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spans="1:31" ht="48" x14ac:dyDescent="0.35">
      <c r="A26" s="1">
        <v>418</v>
      </c>
      <c r="B26" s="28" cm="1">
        <f t="array" ref="B26">SUM(--ISNUMBER(FIND($K$32,Tabla1[[#This Row],[Novedades 1 Bitacoras]:[Novedades 14 Bitacoras14]])))</f>
        <v>8</v>
      </c>
      <c r="C26" s="1" cm="1">
        <f t="array" ref="C26">SUM(--ISNUMBER(FIND($K$31,Tabla1[[#This Row],[Novedades 1 Bitacoras]:[Novedades 14 Bitacoras14]])))</f>
        <v>5</v>
      </c>
      <c r="D26" s="1"/>
      <c r="E26" s="13" t="s">
        <v>26</v>
      </c>
      <c r="F26" s="13" t="s">
        <v>44</v>
      </c>
      <c r="G26" s="13" t="s">
        <v>58</v>
      </c>
      <c r="H26" s="13" t="s">
        <v>71</v>
      </c>
      <c r="I26" s="13" t="s">
        <v>45</v>
      </c>
      <c r="J26" s="13" t="s">
        <v>196</v>
      </c>
      <c r="K26" s="13" t="s">
        <v>219</v>
      </c>
      <c r="L26" s="13" t="s">
        <v>163</v>
      </c>
      <c r="M26" s="13" t="s">
        <v>224</v>
      </c>
      <c r="N26" s="13" t="s">
        <v>178</v>
      </c>
      <c r="O26" s="13" t="s">
        <v>194</v>
      </c>
      <c r="P26" s="13" t="s">
        <v>162</v>
      </c>
      <c r="Q26" s="13" t="s">
        <v>187</v>
      </c>
      <c r="R26" s="14"/>
      <c r="S26" s="13"/>
      <c r="T26" s="13"/>
      <c r="U26" s="13" t="s">
        <v>252</v>
      </c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 spans="1:31" ht="48" x14ac:dyDescent="0.35">
      <c r="A27" s="1">
        <v>419</v>
      </c>
      <c r="B27" s="28" cm="1">
        <f t="array" ref="B27">SUM(--ISNUMBER(FIND($K$32,Tabla1[[#This Row],[Novedades 1 Bitacoras]:[Novedades 14 Bitacoras14]])))</f>
        <v>8</v>
      </c>
      <c r="C27" s="1" cm="1">
        <f t="array" ref="C27">SUM(--ISNUMBER(FIND($K$31,Tabla1[[#This Row],[Novedades 1 Bitacoras]:[Novedades 14 Bitacoras14]])))</f>
        <v>2</v>
      </c>
      <c r="D27" s="1"/>
      <c r="E27" s="13" t="s">
        <v>27</v>
      </c>
      <c r="F27" s="13" t="s">
        <v>45</v>
      </c>
      <c r="G27" s="13" t="s">
        <v>170</v>
      </c>
      <c r="H27" s="13" t="s">
        <v>72</v>
      </c>
      <c r="I27" s="13" t="s">
        <v>82</v>
      </c>
      <c r="J27" s="13" t="s">
        <v>173</v>
      </c>
      <c r="K27" s="13" t="s">
        <v>187</v>
      </c>
      <c r="L27" s="13" t="s">
        <v>195</v>
      </c>
      <c r="M27" s="13" t="s">
        <v>207</v>
      </c>
      <c r="N27" s="13" t="s">
        <v>208</v>
      </c>
      <c r="O27" s="13"/>
      <c r="P27" s="13"/>
      <c r="Q27" s="13"/>
      <c r="R27" s="14"/>
      <c r="S27" s="13"/>
      <c r="T27" s="13"/>
      <c r="U27" s="13" t="s">
        <v>253</v>
      </c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 spans="1:31" ht="36" x14ac:dyDescent="0.35">
      <c r="A28" s="1">
        <v>420</v>
      </c>
      <c r="B28" s="28" cm="1">
        <f t="array" ref="B28">SUM(--ISNUMBER(FIND($K$32,Tabla1[[#This Row],[Novedades 1 Bitacoras]:[Novedades 14 Bitacoras14]])))</f>
        <v>0</v>
      </c>
      <c r="C28" s="1" cm="1">
        <f t="array" ref="C28">SUM(--ISNUMBER(FIND($K$31,Tabla1[[#This Row],[Novedades 1 Bitacoras]:[Novedades 14 Bitacoras14]])))</f>
        <v>3</v>
      </c>
      <c r="D28" s="1"/>
      <c r="E28" s="13" t="s">
        <v>28</v>
      </c>
      <c r="F28" s="13" t="s">
        <v>29</v>
      </c>
      <c r="G28" s="13" t="s">
        <v>30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3"/>
      <c r="T28" s="13"/>
      <c r="U28" s="13" t="s">
        <v>254</v>
      </c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 spans="1:31" ht="36" x14ac:dyDescent="0.35">
      <c r="A29" s="5">
        <v>421</v>
      </c>
      <c r="B29" s="28" cm="1">
        <f t="array" ref="B29">SUM(--ISNUMBER(FIND($K$32,Tabla1[[#This Row],[Novedades 1 Bitacoras]:[Novedades 14 Bitacoras14]])))</f>
        <v>0</v>
      </c>
      <c r="C29" s="1" cm="1">
        <f t="array" ref="C29">SUM(--ISNUMBER(FIND($K$31,Tabla1[[#This Row],[Novedades 1 Bitacoras]:[Novedades 14 Bitacoras14]])))</f>
        <v>3</v>
      </c>
      <c r="D29" s="5"/>
      <c r="E29" s="17" t="s">
        <v>28</v>
      </c>
      <c r="F29" s="17" t="s">
        <v>29</v>
      </c>
      <c r="G29" s="17" t="s">
        <v>30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8"/>
      <c r="S29" s="17"/>
      <c r="T29" s="17"/>
      <c r="U29" s="17" t="s">
        <v>255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1" spans="1:31" ht="17" customHeight="1" x14ac:dyDescent="0.35">
      <c r="C31" s="6" t="s">
        <v>115</v>
      </c>
      <c r="D31" s="6" t="s">
        <v>116</v>
      </c>
      <c r="E31" s="6" t="s">
        <v>96</v>
      </c>
      <c r="F31" s="6" t="s">
        <v>113</v>
      </c>
      <c r="G31" s="6" t="s">
        <v>97</v>
      </c>
      <c r="H31" s="6" t="s">
        <v>114</v>
      </c>
      <c r="I31" s="7" t="s">
        <v>108</v>
      </c>
      <c r="J31" s="6" t="s">
        <v>100</v>
      </c>
      <c r="K31" s="6" t="s">
        <v>108</v>
      </c>
    </row>
    <row r="32" spans="1:31" x14ac:dyDescent="0.35">
      <c r="C32" s="6">
        <f>SUM(E32,G32)</f>
        <v>218</v>
      </c>
      <c r="D32" s="8">
        <f>SUM(F32,H32)</f>
        <v>1</v>
      </c>
      <c r="E32" s="6" cm="1">
        <f t="array" ref="E32">SUM(--ISNUMBER(FIND(K31,E2:AE29)))</f>
        <v>76</v>
      </c>
      <c r="F32" s="8">
        <f>E32/C32</f>
        <v>0.34862385321100919</v>
      </c>
      <c r="G32" s="6" cm="1">
        <f t="array" ref="G32">SUM(--ISNUMBER(FIND(K32,E2:AE29)))</f>
        <v>142</v>
      </c>
      <c r="H32" s="8">
        <f>G32/C32</f>
        <v>0.65137614678899081</v>
      </c>
      <c r="I32" s="7" t="str" cm="1">
        <f t="array" ref="I32">_xlfn._xlws.FILTER(Tabla1[[Novedades 1 Bitacoras]:[Novedades 14 Bitacoras14]],Tabla1[Novedades 1 Bitacoras]="PR","Datos no encontrados")</f>
        <v>Datos no encontrados</v>
      </c>
      <c r="J32" s="6" t="s">
        <v>101</v>
      </c>
      <c r="K32" s="6" t="s">
        <v>109</v>
      </c>
    </row>
    <row r="33" spans="3:11" x14ac:dyDescent="0.35">
      <c r="C33" s="7"/>
      <c r="D33" s="7"/>
      <c r="E33" s="7"/>
      <c r="F33" s="7"/>
      <c r="G33" s="7"/>
      <c r="H33" s="7"/>
      <c r="I33" s="7"/>
      <c r="J33" s="6" t="s">
        <v>102</v>
      </c>
      <c r="K33" s="6" t="s">
        <v>185</v>
      </c>
    </row>
    <row r="34" spans="3:11" x14ac:dyDescent="0.35">
      <c r="C34" s="6" t="s">
        <v>115</v>
      </c>
      <c r="D34" s="6" t="s">
        <v>116</v>
      </c>
      <c r="E34" s="6" t="s">
        <v>106</v>
      </c>
      <c r="F34" s="6" t="s">
        <v>117</v>
      </c>
      <c r="G34" s="6" t="s">
        <v>98</v>
      </c>
      <c r="H34" s="6" t="s">
        <v>118</v>
      </c>
      <c r="I34" s="7"/>
      <c r="J34" s="6" t="s">
        <v>103</v>
      </c>
      <c r="K34" s="6" t="s">
        <v>186</v>
      </c>
    </row>
    <row r="35" spans="3:11" x14ac:dyDescent="0.35">
      <c r="C35" s="6">
        <f>SUM(E35,G35)</f>
        <v>76</v>
      </c>
      <c r="D35" s="8">
        <f>SUM(F35,H35)</f>
        <v>1</v>
      </c>
      <c r="E35" s="6" cm="1">
        <f t="array" ref="E35">SUM(--ISNUMBER(FIND(J33,E2:AE29)))</f>
        <v>28</v>
      </c>
      <c r="F35" s="8">
        <f>E35/C35</f>
        <v>0.36842105263157893</v>
      </c>
      <c r="G35" s="6" cm="1">
        <f t="array" ref="G35">SUM(--ISNUMBER(FIND(J34,E2:AE29)))</f>
        <v>48</v>
      </c>
      <c r="H35" s="8">
        <f>G35/C35</f>
        <v>0.63157894736842102</v>
      </c>
      <c r="I35" s="7"/>
      <c r="J35" s="6" t="s">
        <v>104</v>
      </c>
      <c r="K35" s="6" t="s">
        <v>190</v>
      </c>
    </row>
    <row r="36" spans="3:11" x14ac:dyDescent="0.35">
      <c r="C36" s="7"/>
      <c r="D36" s="7"/>
      <c r="E36" s="7"/>
      <c r="F36" s="7"/>
      <c r="G36" s="7"/>
      <c r="H36" s="7"/>
      <c r="I36" s="9"/>
      <c r="J36" s="6" t="s">
        <v>105</v>
      </c>
      <c r="K36" s="6" t="s">
        <v>230</v>
      </c>
    </row>
    <row r="37" spans="3:11" x14ac:dyDescent="0.35">
      <c r="C37" s="6" t="s">
        <v>115</v>
      </c>
      <c r="D37" s="6" t="s">
        <v>116</v>
      </c>
      <c r="E37" s="6" t="s">
        <v>107</v>
      </c>
      <c r="F37" s="6" t="s">
        <v>119</v>
      </c>
      <c r="G37" s="6" t="s">
        <v>99</v>
      </c>
      <c r="H37" s="6" t="s">
        <v>99</v>
      </c>
      <c r="I37" s="7"/>
      <c r="J37" s="7"/>
    </row>
    <row r="38" spans="3:11" x14ac:dyDescent="0.35">
      <c r="C38" s="6">
        <f>SUM(E38,G38)</f>
        <v>141</v>
      </c>
      <c r="D38" s="8">
        <f>SUM(F38,H38)</f>
        <v>1</v>
      </c>
      <c r="E38" s="6" cm="1">
        <f t="array" ref="E38">SUM(--ISNUMBER(FIND(J35,E2:AE29)))</f>
        <v>51</v>
      </c>
      <c r="F38" s="8">
        <f>E38/C38</f>
        <v>0.36170212765957449</v>
      </c>
      <c r="G38" s="6" cm="1">
        <f t="array" ref="G38">SUM(--ISNUMBER(FIND(J36,E2:AE29)))</f>
        <v>90</v>
      </c>
      <c r="H38" s="8">
        <f>G38/C38</f>
        <v>0.63829787234042556</v>
      </c>
      <c r="I38" s="7"/>
      <c r="J38" s="7"/>
    </row>
    <row r="39" spans="3:11" x14ac:dyDescent="0.35">
      <c r="C39" s="7"/>
      <c r="D39" s="7"/>
      <c r="E39" s="7"/>
      <c r="F39" s="7"/>
      <c r="G39" s="7"/>
      <c r="H39" s="7"/>
      <c r="I39" s="7"/>
      <c r="J39" s="7"/>
    </row>
    <row r="40" spans="3:11" x14ac:dyDescent="0.35">
      <c r="G40"/>
      <c r="I40"/>
      <c r="J40"/>
      <c r="K40"/>
    </row>
    <row r="41" spans="3:11" x14ac:dyDescent="0.35">
      <c r="C41" s="21" t="s">
        <v>115</v>
      </c>
      <c r="D41" s="22" t="s">
        <v>116</v>
      </c>
      <c r="E41" s="2" t="s">
        <v>233</v>
      </c>
      <c r="F41" s="2" t="s">
        <v>234</v>
      </c>
      <c r="G41" s="29" t="s">
        <v>192</v>
      </c>
      <c r="I41"/>
      <c r="J41" t="s">
        <v>179</v>
      </c>
      <c r="K41" s="27">
        <f>F42</f>
        <v>10</v>
      </c>
    </row>
    <row r="42" spans="3:11" x14ac:dyDescent="0.35">
      <c r="C42" s="20">
        <f>SUM(F42)</f>
        <v>10</v>
      </c>
      <c r="D42" s="8">
        <f>SUM(G42)</f>
        <v>7.0921985815602842E-2</v>
      </c>
      <c r="E42" s="22" t="s">
        <v>179</v>
      </c>
      <c r="F42" s="6" cm="1">
        <f t="array" ref="F42">SUM(--ISNUMBER(FIND(K33,E2:AE29)))</f>
        <v>10</v>
      </c>
      <c r="G42" s="25">
        <f>F42/C38</f>
        <v>7.0921985815602842E-2</v>
      </c>
      <c r="I42"/>
      <c r="J42" t="s">
        <v>180</v>
      </c>
      <c r="K42">
        <f>F43</f>
        <v>21</v>
      </c>
    </row>
    <row r="43" spans="3:11" x14ac:dyDescent="0.35">
      <c r="C43" s="20" t="s">
        <v>115</v>
      </c>
      <c r="D43" s="6" t="s">
        <v>116</v>
      </c>
      <c r="E43" s="22" t="s">
        <v>180</v>
      </c>
      <c r="F43" s="6" cm="1">
        <f t="array" ref="F43">SUM(--ISNUMBER(FIND(K34,E2:AE29)))</f>
        <v>21</v>
      </c>
      <c r="G43" s="26" t="s">
        <v>181</v>
      </c>
      <c r="I43"/>
      <c r="J43" t="s">
        <v>191</v>
      </c>
      <c r="K43">
        <f>F44</f>
        <v>4</v>
      </c>
    </row>
    <row r="44" spans="3:11" x14ac:dyDescent="0.35">
      <c r="C44" s="20">
        <f>SUM(F43)</f>
        <v>21</v>
      </c>
      <c r="D44" s="8">
        <f>SUM(G44)</f>
        <v>0.14893617021276595</v>
      </c>
      <c r="E44" s="22" t="s">
        <v>191</v>
      </c>
      <c r="F44" s="6" cm="1">
        <f t="array" ref="F44">SUM(--ISNUMBER(FIND(K35,E2:AE29)))</f>
        <v>4</v>
      </c>
      <c r="G44" s="25">
        <f>F43/C38</f>
        <v>0.14893617021276595</v>
      </c>
      <c r="I44"/>
      <c r="J44" t="s">
        <v>230</v>
      </c>
      <c r="K44">
        <f>F45</f>
        <v>10</v>
      </c>
    </row>
    <row r="45" spans="3:11" x14ac:dyDescent="0.35">
      <c r="C45" s="20" t="s">
        <v>115</v>
      </c>
      <c r="D45" s="6" t="s">
        <v>116</v>
      </c>
      <c r="E45" s="22" t="s">
        <v>232</v>
      </c>
      <c r="F45" s="6" cm="1">
        <f t="array" ref="F45">SUM(--ISNUMBER(FIND(K36,G2:AG29)))</f>
        <v>10</v>
      </c>
      <c r="G45" s="26" t="s">
        <v>197</v>
      </c>
      <c r="I45"/>
      <c r="J45"/>
      <c r="K45"/>
    </row>
    <row r="46" spans="3:11" x14ac:dyDescent="0.35">
      <c r="C46" s="20">
        <f>SUM(F44)</f>
        <v>4</v>
      </c>
      <c r="D46" s="8">
        <f>SUM(G46)</f>
        <v>2.8368794326241134E-2</v>
      </c>
      <c r="G46" s="25">
        <f>F44/C38</f>
        <v>2.8368794326241134E-2</v>
      </c>
      <c r="I46"/>
      <c r="J46"/>
      <c r="K46"/>
    </row>
    <row r="47" spans="3:11" x14ac:dyDescent="0.35">
      <c r="C47" s="20" t="s">
        <v>115</v>
      </c>
      <c r="D47" s="6" t="s">
        <v>116</v>
      </c>
      <c r="G47" s="26" t="s">
        <v>231</v>
      </c>
      <c r="I47"/>
      <c r="J47"/>
      <c r="K47"/>
    </row>
    <row r="48" spans="3:11" x14ac:dyDescent="0.35">
      <c r="C48" s="20">
        <f>F45</f>
        <v>10</v>
      </c>
      <c r="D48" s="8">
        <f>G48</f>
        <v>7.0921985815602842E-2</v>
      </c>
      <c r="G48" s="25">
        <f>F45/C38</f>
        <v>7.0921985815602842E-2</v>
      </c>
      <c r="I48"/>
      <c r="J48"/>
      <c r="K48"/>
    </row>
    <row r="49" spans="3:11" x14ac:dyDescent="0.35">
      <c r="C49" s="23">
        <f>SUM(C42,C44,C46,C48)</f>
        <v>45</v>
      </c>
      <c r="D49" s="24">
        <f>SUM(D42,D44,D46,D48)</f>
        <v>0.31914893617021273</v>
      </c>
      <c r="E49" s="7"/>
      <c r="G49"/>
      <c r="H49" s="7"/>
      <c r="I49" s="7"/>
      <c r="J49" s="7"/>
      <c r="K49" s="7"/>
    </row>
    <row r="50" spans="3:11" x14ac:dyDescent="0.35">
      <c r="C50" s="7"/>
      <c r="D50" s="7"/>
      <c r="E50" s="7"/>
      <c r="F50" s="7"/>
      <c r="G50" s="7"/>
      <c r="H50" s="7"/>
      <c r="I50" s="7"/>
      <c r="J50" s="7"/>
      <c r="K50" s="7"/>
    </row>
    <row r="51" spans="3:11" x14ac:dyDescent="0.35">
      <c r="C51" s="7"/>
      <c r="D51" s="7"/>
      <c r="E51" s="7"/>
      <c r="F51" s="7"/>
      <c r="G51" s="7"/>
      <c r="H51" s="7"/>
      <c r="I51" s="7"/>
      <c r="J51" s="7"/>
      <c r="K51" s="7"/>
    </row>
    <row r="52" spans="3:11" x14ac:dyDescent="0.35">
      <c r="C52" s="7"/>
      <c r="D52" s="7"/>
      <c r="E52" s="7"/>
      <c r="F52" s="7"/>
      <c r="G52" s="7"/>
      <c r="H52" s="7"/>
      <c r="I52" s="7"/>
      <c r="J52" s="7"/>
      <c r="K52" s="7"/>
    </row>
    <row r="53" spans="3:11" x14ac:dyDescent="0.35">
      <c r="C53" s="7"/>
      <c r="D53" s="7"/>
      <c r="E53" s="7"/>
      <c r="F53" s="7"/>
      <c r="G53" s="7"/>
      <c r="H53" s="7"/>
      <c r="I53" s="7"/>
      <c r="J53" s="7"/>
      <c r="K53" s="7"/>
    </row>
    <row r="54" spans="3:11" x14ac:dyDescent="0.35">
      <c r="C54" s="7"/>
      <c r="D54" s="7"/>
      <c r="E54" s="7"/>
      <c r="F54" s="7"/>
      <c r="G54" s="7"/>
      <c r="H54" s="7"/>
      <c r="I54" s="7"/>
      <c r="J54" s="7"/>
      <c r="K54" s="7"/>
    </row>
  </sheetData>
  <sheetProtection algorithmName="SHA-512" hashValue="KRL/sbQnHj4ldH0EWmAZWiFqIUfXH2LITKUplBuqd8FNrJm/dvaCRMq2dfoCeo9StF2Si7ALGHeRHeJekl3PwA==" saltValue="U08GA5qMmYcQCbvz+iyD9A==" spinCount="100000" sheet="1" objects="1" scenarios="1"/>
  <phoneticPr fontId="4" type="noConversion"/>
  <conditionalFormatting sqref="E22:F22 E5:Q10 K11:Q11 E11:I11 E12:Q13 E17:L17 C31:H32 E37:H38 C34:H35 E3:AE4 H22:AE22 N17:AE17 E14:AE16 R5:AE13 E27:AE29 E26:K26 M26:AE26 E25:AE25 F23:AE24 E19:AE21 J18:AE18 E18:H18 J31:K36 G41:G48 C45:D48 C41:D42 E42:F45">
    <cfRule type="containsText" dxfId="256" priority="29" operator="containsText" text="OK">
      <formula>NOT(ISERROR(SEARCH("OK",C3)))</formula>
    </cfRule>
    <cfRule type="containsText" dxfId="255" priority="30" operator="containsText" text="PENDIENTE">
      <formula>NOT(ISERROR(SEARCH("PENDIENTE",C3)))</formula>
    </cfRule>
  </conditionalFormatting>
  <conditionalFormatting sqref="G22">
    <cfRule type="containsText" dxfId="254" priority="27" operator="containsText" text="OK">
      <formula>NOT(ISERROR(SEARCH("OK",G22)))</formula>
    </cfRule>
    <cfRule type="containsText" dxfId="253" priority="28" operator="containsText" text="PENDIENTE">
      <formula>NOT(ISERROR(SEARCH("PENDIENTE",G22)))</formula>
    </cfRule>
  </conditionalFormatting>
  <conditionalFormatting sqref="E2:AE2">
    <cfRule type="containsText" dxfId="252" priority="25" operator="containsText" text="OK">
      <formula>NOT(ISERROR(SEARCH("OK",E2)))</formula>
    </cfRule>
    <cfRule type="containsText" dxfId="251" priority="26" operator="containsText" text="PENDIENTE">
      <formula>NOT(ISERROR(SEARCH("PENDIENTE",E2)))</formula>
    </cfRule>
  </conditionalFormatting>
  <conditionalFormatting sqref="C38:D38">
    <cfRule type="containsText" dxfId="250" priority="19" operator="containsText" text="OK">
      <formula>NOT(ISERROR(SEARCH("OK",C38)))</formula>
    </cfRule>
    <cfRule type="containsText" dxfId="249" priority="20" operator="containsText" text="PENDIENTE">
      <formula>NOT(ISERROR(SEARCH("PENDIENTE",C38)))</formula>
    </cfRule>
  </conditionalFormatting>
  <conditionalFormatting sqref="C37:D37">
    <cfRule type="containsText" dxfId="248" priority="17" operator="containsText" text="OK">
      <formula>NOT(ISERROR(SEARCH("OK",C37)))</formula>
    </cfRule>
    <cfRule type="containsText" dxfId="247" priority="18" operator="containsText" text="PENDIENTE">
      <formula>NOT(ISERROR(SEARCH("PENDIENTE",C37)))</formula>
    </cfRule>
  </conditionalFormatting>
  <conditionalFormatting sqref="M17">
    <cfRule type="containsText" dxfId="246" priority="15" operator="containsText" text="OK">
      <formula>NOT(ISERROR(SEARCH("OK",M17)))</formula>
    </cfRule>
    <cfRule type="containsText" dxfId="245" priority="16" operator="containsText" text="PENDIENTE">
      <formula>NOT(ISERROR(SEARCH("PENDIENTE",M17)))</formula>
    </cfRule>
  </conditionalFormatting>
  <conditionalFormatting sqref="E23">
    <cfRule type="containsText" dxfId="244" priority="13" operator="containsText" text="OK">
      <formula>NOT(ISERROR(SEARCH("OK",E23)))</formula>
    </cfRule>
    <cfRule type="containsText" dxfId="243" priority="14" operator="containsText" text="PENDIENTE">
      <formula>NOT(ISERROR(SEARCH("PENDIENTE",E23)))</formula>
    </cfRule>
  </conditionalFormatting>
  <conditionalFormatting sqref="L26">
    <cfRule type="containsText" dxfId="242" priority="11" operator="containsText" text="OK">
      <formula>NOT(ISERROR(SEARCH("OK",L26)))</formula>
    </cfRule>
    <cfRule type="containsText" dxfId="241" priority="12" operator="containsText" text="PENDIENTE">
      <formula>NOT(ISERROR(SEARCH("PENDIENTE",L26)))</formula>
    </cfRule>
  </conditionalFormatting>
  <conditionalFormatting sqref="C43:D44">
    <cfRule type="containsText" dxfId="240" priority="3" operator="containsText" text="OK">
      <formula>NOT(ISERROR(SEARCH("OK",C43)))</formula>
    </cfRule>
    <cfRule type="containsText" dxfId="239" priority="4" operator="containsText" text="PENDIENTE">
      <formula>NOT(ISERROR(SEARCH("PENDIENTE",C43)))</formula>
    </cfRule>
  </conditionalFormatting>
  <conditionalFormatting sqref="E24">
    <cfRule type="containsText" dxfId="238" priority="1" operator="containsText" text="OK">
      <formula>NOT(ISERROR(SEARCH("OK",E24)))</formula>
    </cfRule>
    <cfRule type="containsText" dxfId="237" priority="2" operator="containsText" text="PENDIENTE">
      <formula>NOT(ISERROR(SEARCH("PENDIENTE",E24)))</formula>
    </cfRule>
  </conditionalFormatting>
  <pageMargins left="0.11811023622047245" right="0.11811023622047245" top="0.15748031496062992" bottom="0.15748031496062992" header="0.31496062992125984" footer="0.31496062992125984"/>
  <pageSetup scale="60" orientation="landscape" horizontalDpi="360" verticalDpi="360" r:id="rId1"/>
  <rowBreaks count="1" manualBreakCount="1">
    <brk id="29" max="16383" man="1"/>
  </rowBreaks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521F-DBC5-43D0-90E7-C98F604F72D7}">
  <dimension ref="A1:AH83"/>
  <sheetViews>
    <sheetView showGridLines="0" zoomScale="85" zoomScaleNormal="8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F86" sqref="F86"/>
    </sheetView>
  </sheetViews>
  <sheetFormatPr baseColWidth="10" defaultRowHeight="14.5" x14ac:dyDescent="0.35"/>
  <cols>
    <col min="1" max="1" width="8.26953125" style="2" customWidth="1"/>
    <col min="2" max="2" width="11.08984375" style="2" customWidth="1"/>
    <col min="3" max="3" width="10.90625" style="2" customWidth="1"/>
    <col min="4" max="4" width="10.54296875" style="2" customWidth="1"/>
    <col min="5" max="11" width="17.26953125" style="2" customWidth="1"/>
    <col min="12" max="19" width="17.26953125" customWidth="1"/>
    <col min="20" max="34" width="21.7265625" customWidth="1"/>
  </cols>
  <sheetData>
    <row r="1" spans="1:34" ht="24" x14ac:dyDescent="0.35">
      <c r="A1" s="4" t="s">
        <v>281</v>
      </c>
      <c r="B1" s="3" t="s">
        <v>97</v>
      </c>
      <c r="C1" s="4" t="s">
        <v>96</v>
      </c>
      <c r="D1" s="4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1" t="s">
        <v>7</v>
      </c>
      <c r="K1" s="11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2" t="s">
        <v>15</v>
      </c>
      <c r="S1" s="10" t="s">
        <v>334</v>
      </c>
      <c r="T1" s="10" t="s">
        <v>335</v>
      </c>
      <c r="U1" s="10" t="s">
        <v>336</v>
      </c>
      <c r="V1" s="10" t="s">
        <v>337</v>
      </c>
      <c r="W1" s="10" t="s">
        <v>338</v>
      </c>
      <c r="X1" s="10" t="s">
        <v>339</v>
      </c>
      <c r="Y1" s="10" t="s">
        <v>340</v>
      </c>
      <c r="Z1" s="10" t="s">
        <v>341</v>
      </c>
      <c r="AA1" s="10" t="s">
        <v>342</v>
      </c>
      <c r="AB1" s="10" t="s">
        <v>343</v>
      </c>
      <c r="AC1" s="10" t="s">
        <v>344</v>
      </c>
      <c r="AD1" s="10" t="s">
        <v>345</v>
      </c>
      <c r="AE1" s="10" t="s">
        <v>346</v>
      </c>
      <c r="AF1" s="10" t="s">
        <v>349</v>
      </c>
      <c r="AG1" s="10" t="s">
        <v>347</v>
      </c>
      <c r="AH1" s="10" t="s">
        <v>348</v>
      </c>
    </row>
    <row r="2" spans="1:34" ht="24" x14ac:dyDescent="0.35">
      <c r="A2" s="1">
        <v>175</v>
      </c>
      <c r="B2" s="28" cm="1">
        <f t="array" ref="B2">SUM(--ISNUMBER(FIND($K$33,Tabla14[[#This Row],[Novedades 1 Bitacoras]:[Novedades 27 Bitacoras]])))</f>
        <v>0</v>
      </c>
      <c r="C2" s="1" cm="1">
        <f t="array" ref="C2">SUM(--ISNUMBER(FIND($K$32,Tabla14[[#This Row],[Novedades 1 Bitacoras]:[Novedades 27 Bitacoras]])))</f>
        <v>2</v>
      </c>
      <c r="D2" s="1"/>
      <c r="E2" s="13" t="s">
        <v>330</v>
      </c>
      <c r="F2" s="13" t="s">
        <v>387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9"/>
      <c r="AG2" s="19"/>
      <c r="AH2" s="19"/>
    </row>
    <row r="3" spans="1:34" ht="50.5" customHeight="1" x14ac:dyDescent="0.35">
      <c r="A3" s="1">
        <v>177</v>
      </c>
      <c r="B3" s="28" cm="1">
        <f t="array" ref="B3">SUM(--ISNUMBER(FIND($K$33,Tabla14[[#This Row],[Novedades 1 Bitacoras]:[Novedades 27 Bitacoras]])))</f>
        <v>4</v>
      </c>
      <c r="C3" s="1" cm="1">
        <f t="array" ref="C3">SUM(--ISNUMBER(FIND($K$32,Tabla14[[#This Row],[Novedades 1 Bitacoras]:[Novedades 27 Bitacoras]])))</f>
        <v>3</v>
      </c>
      <c r="D3" s="1"/>
      <c r="E3" s="13" t="s">
        <v>317</v>
      </c>
      <c r="F3" s="13" t="s">
        <v>392</v>
      </c>
      <c r="G3" s="13" t="s">
        <v>331</v>
      </c>
      <c r="H3" s="13" t="s">
        <v>313</v>
      </c>
      <c r="I3" s="13" t="s">
        <v>441</v>
      </c>
      <c r="J3" s="13" t="s">
        <v>18</v>
      </c>
      <c r="K3" s="13" t="s">
        <v>361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r="4" spans="1:34" ht="60" x14ac:dyDescent="0.35">
      <c r="A4" s="1">
        <v>178</v>
      </c>
      <c r="B4" s="28" cm="1">
        <f t="array" ref="B4">SUM(--ISNUMBER(FIND($K$33,Tabla14[[#This Row],[Novedades 1 Bitacoras]:[Novedades 27 Bitacoras]])))</f>
        <v>13</v>
      </c>
      <c r="C4" s="1" cm="1">
        <f t="array" ref="C4">SUM(--ISNUMBER(FIND($K$32,Tabla14[[#This Row],[Novedades 1 Bitacoras]:[Novedades 27 Bitacoras]])))</f>
        <v>4</v>
      </c>
      <c r="D4" s="1"/>
      <c r="E4" s="13" t="s">
        <v>389</v>
      </c>
      <c r="F4" s="13" t="s">
        <v>187</v>
      </c>
      <c r="G4" s="13" t="s">
        <v>248</v>
      </c>
      <c r="H4" s="13" t="s">
        <v>260</v>
      </c>
      <c r="I4" s="13" t="s">
        <v>384</v>
      </c>
      <c r="J4" s="13" t="s">
        <v>18</v>
      </c>
      <c r="K4" s="13" t="s">
        <v>328</v>
      </c>
      <c r="L4" s="13" t="s">
        <v>376</v>
      </c>
      <c r="M4" s="13" t="s">
        <v>401</v>
      </c>
      <c r="N4" s="13" t="s">
        <v>314</v>
      </c>
      <c r="O4" s="13" t="s">
        <v>391</v>
      </c>
      <c r="P4" s="13" t="s">
        <v>315</v>
      </c>
      <c r="Q4" s="13" t="s">
        <v>425</v>
      </c>
      <c r="R4" s="13" t="s">
        <v>390</v>
      </c>
      <c r="S4" s="13" t="s">
        <v>382</v>
      </c>
      <c r="T4" s="13" t="s">
        <v>383</v>
      </c>
      <c r="U4" s="13" t="s">
        <v>402</v>
      </c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spans="1:34" ht="50.5" customHeight="1" x14ac:dyDescent="0.35">
      <c r="A5" s="1">
        <v>179</v>
      </c>
      <c r="B5" s="28" cm="1">
        <f t="array" ref="B5">SUM(--ISNUMBER(FIND($K$33,Tabla14[[#This Row],[Novedades 1 Bitacoras]:[Novedades 27 Bitacoras]])))</f>
        <v>11</v>
      </c>
      <c r="C5" s="1" cm="1">
        <f t="array" ref="C5">SUM(--ISNUMBER(FIND($K$32,Tabla14[[#This Row],[Novedades 1 Bitacoras]:[Novedades 27 Bitacoras]])))</f>
        <v>3</v>
      </c>
      <c r="D5" s="1"/>
      <c r="E5" s="13" t="s">
        <v>262</v>
      </c>
      <c r="F5" s="13" t="s">
        <v>404</v>
      </c>
      <c r="G5" s="13" t="s">
        <v>202</v>
      </c>
      <c r="H5" s="13" t="s">
        <v>403</v>
      </c>
      <c r="I5" s="13" t="s">
        <v>399</v>
      </c>
      <c r="J5" s="13" t="s">
        <v>261</v>
      </c>
      <c r="K5" s="13" t="s">
        <v>18</v>
      </c>
      <c r="L5" s="13" t="s">
        <v>258</v>
      </c>
      <c r="M5" s="13" t="s">
        <v>263</v>
      </c>
      <c r="N5" s="13" t="s">
        <v>477</v>
      </c>
      <c r="O5" s="13" t="s">
        <v>398</v>
      </c>
      <c r="P5" s="13" t="s">
        <v>430</v>
      </c>
      <c r="Q5" s="13" t="s">
        <v>484</v>
      </c>
      <c r="R5" s="13" t="s">
        <v>472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 x14ac:dyDescent="0.35">
      <c r="A6" s="1">
        <v>186</v>
      </c>
      <c r="B6" s="28" cm="1">
        <f t="array" ref="B6">SUM(--ISNUMBER(FIND($K$33,Tabla14[[#This Row],[Novedades 1 Bitacoras]:[Novedades 27 Bitacoras]])))</f>
        <v>0</v>
      </c>
      <c r="C6" s="1" cm="1">
        <f t="array" ref="C6">SUM(--ISNUMBER(FIND($K$32,Tabla14[[#This Row],[Novedades 1 Bitacoras]:[Novedades 27 Bitacoras]])))</f>
        <v>1</v>
      </c>
      <c r="D6" s="1"/>
      <c r="E6" s="13" t="s">
        <v>17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 x14ac:dyDescent="0.35">
      <c r="A7" s="1">
        <v>275</v>
      </c>
      <c r="B7" s="28" cm="1">
        <f t="array" ref="B7">SUM(--ISNUMBER(FIND($K$33,Tabla14[[#This Row],[Novedades 1 Bitacoras]:[Novedades 27 Bitacoras]])))</f>
        <v>0</v>
      </c>
      <c r="C7" s="1" cm="1">
        <f t="array" ref="C7">SUM(--ISNUMBER(FIND($K$32,Tabla14[[#This Row],[Novedades 1 Bitacoras]:[Novedades 27 Bitacoras]])))</f>
        <v>1</v>
      </c>
      <c r="D7" s="1"/>
      <c r="E7" s="13" t="s">
        <v>17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spans="1:34" x14ac:dyDescent="0.35">
      <c r="A8" s="1">
        <v>276</v>
      </c>
      <c r="B8" s="28" cm="1">
        <f t="array" ref="B8">SUM(--ISNUMBER(FIND($K$33,Tabla14[[#This Row],[Novedades 1 Bitacoras]:[Novedades 27 Bitacoras]])))</f>
        <v>0</v>
      </c>
      <c r="C8" s="1" cm="1">
        <f t="array" ref="C8">SUM(--ISNUMBER(FIND($K$32,Tabla14[[#This Row],[Novedades 1 Bitacoras]:[Novedades 27 Bitacoras]])))</f>
        <v>1</v>
      </c>
      <c r="D8" s="1"/>
      <c r="E8" s="13" t="s">
        <v>18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spans="1:34" ht="36" x14ac:dyDescent="0.35">
      <c r="A9" s="1">
        <v>377</v>
      </c>
      <c r="B9" s="28" cm="1">
        <f t="array" ref="B9">SUM(--ISNUMBER(FIND($K$33,Tabla14[[#This Row],[Novedades 1 Bitacoras]:[Novedades 27 Bitacoras]])))</f>
        <v>5</v>
      </c>
      <c r="C9" s="1" cm="1">
        <f t="array" ref="C9">SUM(--ISNUMBER(FIND($K$32,Tabla14[[#This Row],[Novedades 1 Bitacoras]:[Novedades 27 Bitacoras]])))</f>
        <v>7</v>
      </c>
      <c r="D9" s="1"/>
      <c r="E9" s="13" t="s">
        <v>34</v>
      </c>
      <c r="F9" s="13" t="s">
        <v>48</v>
      </c>
      <c r="G9" s="13" t="s">
        <v>269</v>
      </c>
      <c r="H9" s="13" t="s">
        <v>461</v>
      </c>
      <c r="I9" s="13" t="s">
        <v>187</v>
      </c>
      <c r="J9" s="13" t="s">
        <v>18</v>
      </c>
      <c r="K9" s="13" t="s">
        <v>386</v>
      </c>
      <c r="L9" s="13" t="s">
        <v>459</v>
      </c>
      <c r="M9" s="13" t="s">
        <v>460</v>
      </c>
      <c r="N9" s="13" t="s">
        <v>462</v>
      </c>
      <c r="O9" s="13" t="s">
        <v>463</v>
      </c>
      <c r="P9" s="13" t="s">
        <v>464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spans="1:34" ht="36" x14ac:dyDescent="0.35">
      <c r="A10" s="1">
        <v>378</v>
      </c>
      <c r="B10" s="28" cm="1">
        <f t="array" ref="B10">SUM(--ISNUMBER(FIND($K$33,Tabla14[[#This Row],[Novedades 1 Bitacoras]:[Novedades 27 Bitacoras]])))</f>
        <v>6</v>
      </c>
      <c r="C10" s="1" cm="1">
        <f t="array" ref="C10">SUM(--ISNUMBER(FIND($K$32,Tabla14[[#This Row],[Novedades 1 Bitacoras]:[Novedades 27 Bitacoras]])))</f>
        <v>2</v>
      </c>
      <c r="D10" s="1"/>
      <c r="E10" s="13" t="s">
        <v>34</v>
      </c>
      <c r="F10" s="13" t="s">
        <v>49</v>
      </c>
      <c r="G10" s="13" t="s">
        <v>62</v>
      </c>
      <c r="H10" s="13" t="s">
        <v>77</v>
      </c>
      <c r="I10" s="13" t="s">
        <v>84</v>
      </c>
      <c r="J10" s="13" t="s">
        <v>90</v>
      </c>
      <c r="K10" s="13" t="s">
        <v>187</v>
      </c>
      <c r="L10" s="13" t="s">
        <v>18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spans="1:34" ht="48" x14ac:dyDescent="0.35">
      <c r="A11" s="1">
        <v>379</v>
      </c>
      <c r="B11" s="28" cm="1">
        <f t="array" ref="B11">SUM(--ISNUMBER(FIND($K$33,Tabla14[[#This Row],[Novedades 1 Bitacoras]:[Novedades 27 Bitacoras]])))</f>
        <v>5</v>
      </c>
      <c r="C11" s="1" cm="1">
        <f t="array" ref="C11">SUM(--ISNUMBER(FIND($K$32,Tabla14[[#This Row],[Novedades 1 Bitacoras]:[Novedades 27 Bitacoras]])))</f>
        <v>4</v>
      </c>
      <c r="D11" s="1"/>
      <c r="E11" s="13" t="s">
        <v>319</v>
      </c>
      <c r="F11" s="13" t="s">
        <v>318</v>
      </c>
      <c r="G11" s="13" t="s">
        <v>270</v>
      </c>
      <c r="H11" s="13" t="s">
        <v>313</v>
      </c>
      <c r="I11" s="13" t="s">
        <v>18</v>
      </c>
      <c r="J11" s="13" t="s">
        <v>312</v>
      </c>
      <c r="K11" s="13" t="s">
        <v>320</v>
      </c>
      <c r="L11" s="13" t="s">
        <v>374</v>
      </c>
      <c r="M11" s="13" t="s">
        <v>373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spans="1:34" ht="36" x14ac:dyDescent="0.35">
      <c r="A12" s="1">
        <v>380</v>
      </c>
      <c r="B12" s="28" cm="1">
        <f t="array" ref="B12">SUM(--ISNUMBER(FIND($K$33,Tabla14[[#This Row],[Novedades 1 Bitacoras]:[Novedades 27 Bitacoras]])))</f>
        <v>3</v>
      </c>
      <c r="C12" s="1" cm="1">
        <f t="array" ref="C12">SUM(--ISNUMBER(FIND($K$32,Tabla14[[#This Row],[Novedades 1 Bitacoras]:[Novedades 27 Bitacoras]])))</f>
        <v>2</v>
      </c>
      <c r="D12" s="1"/>
      <c r="E12" s="13" t="s">
        <v>36</v>
      </c>
      <c r="F12" s="13" t="s">
        <v>434</v>
      </c>
      <c r="G12" s="13" t="s">
        <v>187</v>
      </c>
      <c r="H12" s="13" t="s">
        <v>433</v>
      </c>
      <c r="I12" s="13" t="s">
        <v>18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1:34" ht="77.5" customHeight="1" x14ac:dyDescent="0.35">
      <c r="A13" s="1">
        <v>381</v>
      </c>
      <c r="B13" s="28" cm="1">
        <f t="array" ref="B13">SUM(--ISNUMBER(FIND($K$33,Tabla14[[#This Row],[Novedades 1 Bitacoras]:[Novedades 27 Bitacoras]])))</f>
        <v>14</v>
      </c>
      <c r="C13" s="1" cm="1">
        <f t="array" ref="C13">SUM(--ISNUMBER(FIND($K$32,Tabla14[[#This Row],[Novedades 1 Bitacoras]:[Novedades 27 Bitacoras]])))</f>
        <v>5</v>
      </c>
      <c r="D13" s="1"/>
      <c r="E13" s="13" t="s">
        <v>405</v>
      </c>
      <c r="F13" s="13" t="s">
        <v>432</v>
      </c>
      <c r="G13" s="13" t="s">
        <v>413</v>
      </c>
      <c r="H13" s="13" t="s">
        <v>414</v>
      </c>
      <c r="I13" s="13" t="s">
        <v>415</v>
      </c>
      <c r="J13" s="13" t="s">
        <v>406</v>
      </c>
      <c r="K13" s="13" t="s">
        <v>313</v>
      </c>
      <c r="L13" s="13" t="s">
        <v>18</v>
      </c>
      <c r="M13" s="13" t="s">
        <v>431</v>
      </c>
      <c r="N13" s="13" t="s">
        <v>444</v>
      </c>
      <c r="O13" s="13" t="s">
        <v>407</v>
      </c>
      <c r="P13" s="13" t="s">
        <v>445</v>
      </c>
      <c r="Q13" s="13" t="s">
        <v>446</v>
      </c>
      <c r="R13" s="13" t="s">
        <v>450</v>
      </c>
      <c r="S13" s="13" t="s">
        <v>408</v>
      </c>
      <c r="T13" s="13" t="s">
        <v>485</v>
      </c>
      <c r="U13" s="13" t="s">
        <v>438</v>
      </c>
      <c r="V13" s="13" t="s">
        <v>412</v>
      </c>
      <c r="W13" s="13" t="s">
        <v>442</v>
      </c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spans="1:34" ht="60" x14ac:dyDescent="0.35">
      <c r="A14" s="1">
        <v>382</v>
      </c>
      <c r="B14" s="28" cm="1">
        <f t="array" ref="B14">SUM(--ISNUMBER(FIND($K$33,Tabla14[[#This Row],[Novedades 1 Bitacoras]:[Novedades 27 Bitacoras]])))</f>
        <v>6</v>
      </c>
      <c r="C14" s="1" cm="1">
        <f t="array" ref="C14">SUM(--ISNUMBER(FIND($K$32,Tabla14[[#This Row],[Novedades 1 Bitacoras]:[Novedades 27 Bitacoras]])))</f>
        <v>9</v>
      </c>
      <c r="D14" s="1"/>
      <c r="E14" s="13" t="s">
        <v>409</v>
      </c>
      <c r="F14" s="13" t="s">
        <v>424</v>
      </c>
      <c r="G14" s="13" t="s">
        <v>333</v>
      </c>
      <c r="H14" s="13" t="s">
        <v>362</v>
      </c>
      <c r="I14" s="13" t="s">
        <v>52</v>
      </c>
      <c r="J14" s="13" t="s">
        <v>363</v>
      </c>
      <c r="K14" s="13" t="s">
        <v>410</v>
      </c>
      <c r="L14" s="13" t="s">
        <v>394</v>
      </c>
      <c r="M14" s="13" t="s">
        <v>411</v>
      </c>
      <c r="N14" s="13" t="s">
        <v>19</v>
      </c>
      <c r="O14" s="13" t="s">
        <v>187</v>
      </c>
      <c r="P14" s="13" t="s">
        <v>259</v>
      </c>
      <c r="Q14" s="13" t="s">
        <v>332</v>
      </c>
      <c r="R14" s="13" t="s">
        <v>395</v>
      </c>
      <c r="S14" s="13" t="s">
        <v>365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4" ht="48" x14ac:dyDescent="0.35">
      <c r="A15" s="1">
        <v>383</v>
      </c>
      <c r="B15" s="28" cm="1">
        <f t="array" ref="B15">SUM(--ISNUMBER(FIND($K$33,Tabla14[[#This Row],[Novedades 1 Bitacoras]:[Novedades 27 Bitacoras]])))</f>
        <v>20</v>
      </c>
      <c r="C15" s="1" cm="1">
        <f t="array" ref="C15">SUM(--ISNUMBER(FIND($K$32,Tabla14[[#This Row],[Novedades 1 Bitacoras]:[Novedades 27 Bitacoras]])))</f>
        <v>7</v>
      </c>
      <c r="D15" s="1"/>
      <c r="E15" s="13" t="s">
        <v>280</v>
      </c>
      <c r="F15" s="13" t="s">
        <v>235</v>
      </c>
      <c r="G15" s="13" t="s">
        <v>236</v>
      </c>
      <c r="H15" s="13" t="s">
        <v>172</v>
      </c>
      <c r="I15" s="13" t="s">
        <v>237</v>
      </c>
      <c r="J15" s="13" t="s">
        <v>246</v>
      </c>
      <c r="K15" s="13" t="s">
        <v>238</v>
      </c>
      <c r="L15" s="13" t="s">
        <v>222</v>
      </c>
      <c r="M15" s="13" t="s">
        <v>239</v>
      </c>
      <c r="N15" s="13" t="s">
        <v>240</v>
      </c>
      <c r="O15" s="13" t="s">
        <v>187</v>
      </c>
      <c r="P15" s="13" t="s">
        <v>245</v>
      </c>
      <c r="Q15" s="13" t="s">
        <v>296</v>
      </c>
      <c r="R15" s="13" t="s">
        <v>155</v>
      </c>
      <c r="S15" s="13" t="s">
        <v>294</v>
      </c>
      <c r="T15" s="13" t="s">
        <v>322</v>
      </c>
      <c r="U15" s="13" t="s">
        <v>321</v>
      </c>
      <c r="V15" s="13" t="s">
        <v>297</v>
      </c>
      <c r="W15" s="13" t="s">
        <v>323</v>
      </c>
      <c r="X15" s="13" t="s">
        <v>298</v>
      </c>
      <c r="Y15" s="13" t="s">
        <v>379</v>
      </c>
      <c r="Z15" s="13" t="s">
        <v>381</v>
      </c>
      <c r="AA15" s="13" t="s">
        <v>385</v>
      </c>
      <c r="AB15" s="13" t="s">
        <v>380</v>
      </c>
      <c r="AC15" s="13" t="s">
        <v>388</v>
      </c>
      <c r="AD15" s="13" t="s">
        <v>427</v>
      </c>
      <c r="AE15" s="13" t="s">
        <v>440</v>
      </c>
      <c r="AF15" s="13"/>
      <c r="AG15" s="13"/>
      <c r="AH15" s="13"/>
    </row>
    <row r="16" spans="1:34" ht="36" x14ac:dyDescent="0.35">
      <c r="A16" s="1">
        <v>384</v>
      </c>
      <c r="B16" s="28" cm="1">
        <f t="array" ref="B16">SUM(--ISNUMBER(FIND($K$33,Tabla14[[#This Row],[Novedades 1 Bitacoras]:[Novedades 27 Bitacoras]])))</f>
        <v>5</v>
      </c>
      <c r="C16" s="1" cm="1">
        <f t="array" ref="C16">SUM(--ISNUMBER(FIND($K$32,Tabla14[[#This Row],[Novedades 1 Bitacoras]:[Novedades 27 Bitacoras]])))</f>
        <v>4</v>
      </c>
      <c r="D16" s="1"/>
      <c r="E16" s="13" t="s">
        <v>280</v>
      </c>
      <c r="F16" s="13" t="s">
        <v>396</v>
      </c>
      <c r="G16" s="13" t="s">
        <v>187</v>
      </c>
      <c r="H16" s="13" t="s">
        <v>393</v>
      </c>
      <c r="I16" s="13" t="s">
        <v>397</v>
      </c>
      <c r="J16" s="13" t="s">
        <v>20</v>
      </c>
      <c r="K16" s="13" t="s">
        <v>435</v>
      </c>
      <c r="L16" s="13" t="s">
        <v>436</v>
      </c>
      <c r="M16" s="13" t="s">
        <v>451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spans="1:34" ht="47.5" customHeight="1" x14ac:dyDescent="0.35">
      <c r="A17" s="1">
        <v>385</v>
      </c>
      <c r="B17" s="28" cm="1">
        <f t="array" ref="B17">SUM(--ISNUMBER(FIND($K$33,Tabla14[[#This Row],[Novedades 1 Bitacoras]:[Novedades 27 Bitacoras]])))</f>
        <v>11</v>
      </c>
      <c r="C17" s="1" cm="1">
        <f t="array" ref="C17">SUM(--ISNUMBER(FIND($K$32,Tabla14[[#This Row],[Novedades 1 Bitacoras]:[Novedades 27 Bitacoras]])))</f>
        <v>5</v>
      </c>
      <c r="D17" s="1"/>
      <c r="E17" s="13" t="s">
        <v>358</v>
      </c>
      <c r="F17" s="13" t="s">
        <v>241</v>
      </c>
      <c r="G17" s="13" t="s">
        <v>366</v>
      </c>
      <c r="H17" s="13" t="s">
        <v>67</v>
      </c>
      <c r="I17" s="13" t="s">
        <v>65</v>
      </c>
      <c r="J17" s="13" t="s">
        <v>271</v>
      </c>
      <c r="K17" s="13" t="s">
        <v>94</v>
      </c>
      <c r="L17" s="13" t="s">
        <v>367</v>
      </c>
      <c r="M17" s="13" t="s">
        <v>187</v>
      </c>
      <c r="N17" s="13" t="s">
        <v>437</v>
      </c>
      <c r="O17" s="13" t="s">
        <v>242</v>
      </c>
      <c r="P17" s="13" t="s">
        <v>19</v>
      </c>
      <c r="Q17" s="13" t="s">
        <v>288</v>
      </c>
      <c r="R17" s="13" t="s">
        <v>326</v>
      </c>
      <c r="S17" s="13" t="s">
        <v>368</v>
      </c>
      <c r="T17" s="13" t="s">
        <v>369</v>
      </c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spans="1:34" ht="24" customHeight="1" x14ac:dyDescent="0.35">
      <c r="A18" s="1">
        <v>396</v>
      </c>
      <c r="B18" s="28" cm="1">
        <f t="array" ref="B18">SUM(--ISNUMBER(FIND($K$33,Tabla14[[#This Row],[Novedades 1 Bitacoras]:[Novedades 27 Bitacoras]])))</f>
        <v>0</v>
      </c>
      <c r="C18" s="32" cm="1">
        <f t="array" ref="C18">SUM(--ISNUMBER(FIND($K$32,Tabla14[[#This Row],[Novedades 1 Bitacoras]:[Novedades 27 Bitacoras]])))</f>
        <v>1</v>
      </c>
      <c r="D18" s="1"/>
      <c r="E18" s="13" t="s">
        <v>18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spans="1:34" ht="24" x14ac:dyDescent="0.35">
      <c r="A19" s="1">
        <v>397</v>
      </c>
      <c r="B19" s="28" cm="1">
        <f t="array" ref="B19">SUM(--ISNUMBER(FIND($K$33,Tabla14[[#This Row],[Novedades 1 Bitacoras]:[Novedades 27 Bitacoras]])))</f>
        <v>1</v>
      </c>
      <c r="C19" s="1" cm="1">
        <f t="array" ref="C19">SUM(--ISNUMBER(FIND($K$32,Tabla14[[#This Row],[Novedades 1 Bitacoras]:[Novedades 27 Bitacoras]])))</f>
        <v>3</v>
      </c>
      <c r="D19" s="1"/>
      <c r="E19" s="13" t="s">
        <v>19</v>
      </c>
      <c r="F19" s="13" t="s">
        <v>269</v>
      </c>
      <c r="G19" s="13" t="s">
        <v>452</v>
      </c>
      <c r="H19" s="13" t="s">
        <v>187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  <row r="20" spans="1:34" ht="36" x14ac:dyDescent="0.35">
      <c r="A20" s="1">
        <v>398</v>
      </c>
      <c r="B20" s="28" cm="1">
        <f t="array" ref="B20">SUM(--ISNUMBER(FIND($K$33,Tabla14[[#This Row],[Novedades 1 Bitacoras]:[Novedades 27 Bitacoras]])))</f>
        <v>1</v>
      </c>
      <c r="C20" s="1" cm="1">
        <f t="array" ref="C20">SUM(--ISNUMBER(FIND($K$32,Tabla14[[#This Row],[Novedades 1 Bitacoras]:[Novedades 27 Bitacoras]])))</f>
        <v>4</v>
      </c>
      <c r="D20" s="1"/>
      <c r="E20" s="13" t="s">
        <v>18</v>
      </c>
      <c r="F20" s="13" t="s">
        <v>187</v>
      </c>
      <c r="G20" s="13" t="s">
        <v>465</v>
      </c>
      <c r="H20" s="13" t="s">
        <v>466</v>
      </c>
      <c r="I20" s="13" t="s">
        <v>467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spans="1:34" ht="36" x14ac:dyDescent="0.35">
      <c r="A21" s="1">
        <v>399</v>
      </c>
      <c r="B21" s="28" cm="1">
        <f t="array" ref="B21">SUM(--ISNUMBER(FIND($K$33,Tabla14[[#This Row],[Novedades 1 Bitacoras]:[Novedades 27 Bitacoras]])))</f>
        <v>5</v>
      </c>
      <c r="C21" s="1" cm="1">
        <f t="array" ref="C21">SUM(--ISNUMBER(FIND($K$32,Tabla14[[#This Row],[Novedades 1 Bitacoras]:[Novedades 27 Bitacoras]])))</f>
        <v>3</v>
      </c>
      <c r="D21" s="1"/>
      <c r="E21" s="13" t="s">
        <v>18</v>
      </c>
      <c r="F21" s="13" t="s">
        <v>36</v>
      </c>
      <c r="G21" s="13" t="s">
        <v>56</v>
      </c>
      <c r="H21" s="13" t="s">
        <v>68</v>
      </c>
      <c r="I21" s="13" t="s">
        <v>453</v>
      </c>
      <c r="J21" s="13" t="s">
        <v>187</v>
      </c>
      <c r="K21" s="13" t="s">
        <v>61</v>
      </c>
      <c r="L21" s="13" t="s">
        <v>468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spans="1:34" ht="48" x14ac:dyDescent="0.35">
      <c r="A22" s="1">
        <v>400</v>
      </c>
      <c r="B22" s="28" cm="1">
        <f t="array" ref="B22">SUM(--ISNUMBER(FIND($K$33,Tabla14[[#This Row],[Novedades 1 Bitacoras]:[Novedades 27 Bitacoras]])))</f>
        <v>4</v>
      </c>
      <c r="C22" s="1" cm="1">
        <f t="array" ref="C22">SUM(--ISNUMBER(FIND($K$32,Tabla14[[#This Row],[Novedades 1 Bitacoras]:[Novedades 27 Bitacoras]])))</f>
        <v>4</v>
      </c>
      <c r="D22" s="1"/>
      <c r="E22" s="13" t="s">
        <v>18</v>
      </c>
      <c r="F22" s="13" t="s">
        <v>41</v>
      </c>
      <c r="G22" s="13" t="s">
        <v>57</v>
      </c>
      <c r="H22" s="13" t="s">
        <v>69</v>
      </c>
      <c r="I22" s="13" t="s">
        <v>187</v>
      </c>
      <c r="J22" s="13" t="s">
        <v>36</v>
      </c>
      <c r="K22" s="13" t="s">
        <v>469</v>
      </c>
      <c r="L22" s="13" t="s">
        <v>470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spans="1:34" ht="57" customHeight="1" x14ac:dyDescent="0.35">
      <c r="A23" s="1">
        <v>411</v>
      </c>
      <c r="B23" s="28" cm="1">
        <f t="array" ref="B23">SUM(--ISNUMBER(FIND($K$33,Tabla14[[#This Row],[Novedades 1 Bitacoras]:[Novedades 27 Bitacoras]])))</f>
        <v>11</v>
      </c>
      <c r="C23" s="1" cm="1">
        <f t="array" ref="C23">SUM(--ISNUMBER(FIND($K$32,Tabla14[[#This Row],[Novedades 1 Bitacoras]:[Novedades 27 Bitacoras]])))</f>
        <v>10</v>
      </c>
      <c r="D23" s="1"/>
      <c r="E23" s="13" t="s">
        <v>272</v>
      </c>
      <c r="F23" s="13" t="s">
        <v>290</v>
      </c>
      <c r="G23" s="13" t="s">
        <v>291</v>
      </c>
      <c r="H23" s="13" t="s">
        <v>70</v>
      </c>
      <c r="I23" s="13" t="s">
        <v>81</v>
      </c>
      <c r="J23" s="13" t="s">
        <v>88</v>
      </c>
      <c r="K23" s="13" t="s">
        <v>439</v>
      </c>
      <c r="L23" s="13" t="s">
        <v>223</v>
      </c>
      <c r="M23" s="13" t="s">
        <v>268</v>
      </c>
      <c r="N23" s="13" t="s">
        <v>187</v>
      </c>
      <c r="O23" s="13" t="s">
        <v>209</v>
      </c>
      <c r="P23" s="13" t="s">
        <v>292</v>
      </c>
      <c r="Q23" s="13" t="s">
        <v>293</v>
      </c>
      <c r="R23" s="13" t="s">
        <v>250</v>
      </c>
      <c r="S23" s="13" t="s">
        <v>280</v>
      </c>
      <c r="T23" s="13" t="s">
        <v>377</v>
      </c>
      <c r="U23" s="13" t="s">
        <v>478</v>
      </c>
      <c r="V23" s="13" t="s">
        <v>426</v>
      </c>
      <c r="W23" s="13" t="s">
        <v>479</v>
      </c>
      <c r="X23" s="13" t="s">
        <v>480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1:34" ht="47.5" customHeight="1" x14ac:dyDescent="0.35">
      <c r="A24" s="1">
        <v>412</v>
      </c>
      <c r="B24" s="28" cm="1">
        <f t="array" ref="B24">SUM(--ISNUMBER(FIND($K$33,Tabla14[[#This Row],[Novedades 1 Bitacoras]:[Novedades 27 Bitacoras]])))</f>
        <v>6</v>
      </c>
      <c r="C24" s="1" cm="1">
        <f t="array" ref="C24">SUM(--ISNUMBER(FIND($K$32,Tabla14[[#This Row],[Novedades 1 Bitacoras]:[Novedades 27 Bitacoras]])))</f>
        <v>6</v>
      </c>
      <c r="D24" s="1"/>
      <c r="E24" s="13" t="s">
        <v>429</v>
      </c>
      <c r="F24" s="13" t="s">
        <v>187</v>
      </c>
      <c r="G24" s="13" t="s">
        <v>454</v>
      </c>
      <c r="H24" s="13" t="s">
        <v>352</v>
      </c>
      <c r="I24" s="13" t="s">
        <v>360</v>
      </c>
      <c r="J24" s="13" t="s">
        <v>350</v>
      </c>
      <c r="K24" s="13" t="s">
        <v>351</v>
      </c>
      <c r="L24" s="13" t="s">
        <v>364</v>
      </c>
      <c r="M24" s="13" t="s">
        <v>455</v>
      </c>
      <c r="N24" s="13" t="s">
        <v>378</v>
      </c>
      <c r="O24" s="13" t="s">
        <v>428</v>
      </c>
      <c r="P24" s="13" t="s">
        <v>474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1:34" ht="34" customHeight="1" x14ac:dyDescent="0.35">
      <c r="A25" s="1">
        <v>413</v>
      </c>
      <c r="B25" s="28" cm="1">
        <f t="array" ref="B25">SUM(--ISNUMBER(FIND($K$33,Tabla14[[#This Row],[Novedades 1 Bitacoras]:[Novedades 27 Bitacoras]])))</f>
        <v>5</v>
      </c>
      <c r="C25" s="1" cm="1">
        <f t="array" ref="C25">SUM(--ISNUMBER(FIND($K$32,Tabla14[[#This Row],[Novedades 1 Bitacoras]:[Novedades 27 Bitacoras]])))</f>
        <v>8</v>
      </c>
      <c r="D25" s="1"/>
      <c r="E25" s="13" t="s">
        <v>273</v>
      </c>
      <c r="F25" s="13" t="s">
        <v>243</v>
      </c>
      <c r="G25" s="13" t="s">
        <v>187</v>
      </c>
      <c r="H25" s="13" t="s">
        <v>447</v>
      </c>
      <c r="I25" s="13" t="s">
        <v>264</v>
      </c>
      <c r="J25" s="13" t="s">
        <v>329</v>
      </c>
      <c r="K25" s="13" t="s">
        <v>327</v>
      </c>
      <c r="L25" s="13" t="s">
        <v>375</v>
      </c>
      <c r="M25" s="13" t="s">
        <v>448</v>
      </c>
      <c r="N25" s="13" t="s">
        <v>456</v>
      </c>
      <c r="O25" s="13" t="s">
        <v>457</v>
      </c>
      <c r="P25" s="13" t="s">
        <v>458</v>
      </c>
      <c r="Q25" s="13" t="s">
        <v>471</v>
      </c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spans="1:34" ht="36" x14ac:dyDescent="0.35">
      <c r="A26" s="1">
        <v>414</v>
      </c>
      <c r="B26" s="28" cm="1">
        <f t="array" ref="B26">SUM(--ISNUMBER(FIND($K$33,Tabla14[[#This Row],[Novedades 1 Bitacoras]:[Novedades 27 Bitacoras]])))</f>
        <v>4</v>
      </c>
      <c r="C26" s="1" cm="1">
        <f t="array" ref="C26">SUM(--ISNUMBER(FIND($K$32,Tabla14[[#This Row],[Novedades 1 Bitacoras]:[Novedades 27 Bitacoras]])))</f>
        <v>12</v>
      </c>
      <c r="D26" s="1"/>
      <c r="E26" s="13" t="s">
        <v>416</v>
      </c>
      <c r="F26" s="13" t="s">
        <v>417</v>
      </c>
      <c r="G26" s="13" t="s">
        <v>371</v>
      </c>
      <c r="H26" s="13" t="s">
        <v>187</v>
      </c>
      <c r="I26" s="13" t="s">
        <v>257</v>
      </c>
      <c r="J26" s="13" t="s">
        <v>370</v>
      </c>
      <c r="K26" s="13" t="s">
        <v>372</v>
      </c>
      <c r="L26" s="13" t="s">
        <v>280</v>
      </c>
      <c r="M26" s="13" t="s">
        <v>418</v>
      </c>
      <c r="N26" s="13" t="s">
        <v>481</v>
      </c>
      <c r="O26" s="13" t="s">
        <v>443</v>
      </c>
      <c r="P26" s="13" t="s">
        <v>449</v>
      </c>
      <c r="Q26" s="13" t="s">
        <v>473</v>
      </c>
      <c r="R26" s="13" t="s">
        <v>476</v>
      </c>
      <c r="S26" s="13" t="s">
        <v>482</v>
      </c>
      <c r="T26" s="13" t="s">
        <v>483</v>
      </c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spans="1:34" ht="72" x14ac:dyDescent="0.35">
      <c r="A27" s="1">
        <v>418</v>
      </c>
      <c r="B27" s="28" cm="1">
        <f t="array" ref="B27">SUM(--ISNUMBER(FIND($K$33,Tabla14[[#This Row],[Novedades 1 Bitacoras]:[Novedades 27 Bitacoras]])))</f>
        <v>7</v>
      </c>
      <c r="C27" s="1" cm="1">
        <f t="array" ref="C27">SUM(--ISNUMBER(FIND($K$32,Tabla14[[#This Row],[Novedades 1 Bitacoras]:[Novedades 27 Bitacoras]])))</f>
        <v>6</v>
      </c>
      <c r="D27" s="1"/>
      <c r="E27" s="13" t="s">
        <v>283</v>
      </c>
      <c r="F27" s="13" t="s">
        <v>284</v>
      </c>
      <c r="G27" s="13" t="s">
        <v>285</v>
      </c>
      <c r="H27" s="13" t="s">
        <v>274</v>
      </c>
      <c r="I27" s="13" t="s">
        <v>286</v>
      </c>
      <c r="J27" s="13" t="s">
        <v>282</v>
      </c>
      <c r="K27" s="13" t="s">
        <v>287</v>
      </c>
      <c r="L27" s="13" t="s">
        <v>178</v>
      </c>
      <c r="M27" s="13" t="s">
        <v>187</v>
      </c>
      <c r="N27" s="13" t="s">
        <v>267</v>
      </c>
      <c r="O27" s="13" t="s">
        <v>356</v>
      </c>
      <c r="P27" s="13" t="s">
        <v>400</v>
      </c>
      <c r="Q27" s="13" t="s">
        <v>357</v>
      </c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</row>
    <row r="28" spans="1:34" ht="60" x14ac:dyDescent="0.35">
      <c r="A28" s="1">
        <v>419</v>
      </c>
      <c r="B28" s="28" cm="1">
        <f t="array" ref="B28">SUM(--ISNUMBER(FIND($K$33,Tabla14[[#This Row],[Novedades 1 Bitacoras]:[Novedades 27 Bitacoras]])))</f>
        <v>12</v>
      </c>
      <c r="C28" s="1" cm="1">
        <f t="array" ref="C28">SUM(--ISNUMBER(FIND($K$32,Tabla14[[#This Row],[Novedades 1 Bitacoras]:[Novedades 27 Bitacoras]])))</f>
        <v>6</v>
      </c>
      <c r="D28" s="1"/>
      <c r="E28" s="13" t="s">
        <v>325</v>
      </c>
      <c r="F28" s="13" t="s">
        <v>419</v>
      </c>
      <c r="G28" s="13" t="s">
        <v>275</v>
      </c>
      <c r="H28" s="13" t="s">
        <v>324</v>
      </c>
      <c r="I28" s="13" t="s">
        <v>72</v>
      </c>
      <c r="J28" s="13" t="s">
        <v>276</v>
      </c>
      <c r="K28" s="13" t="s">
        <v>277</v>
      </c>
      <c r="L28" s="13" t="s">
        <v>187</v>
      </c>
      <c r="M28" s="13" t="s">
        <v>295</v>
      </c>
      <c r="N28" s="13" t="s">
        <v>278</v>
      </c>
      <c r="O28" s="13" t="s">
        <v>279</v>
      </c>
      <c r="P28" s="13" t="s">
        <v>421</v>
      </c>
      <c r="Q28" s="13" t="s">
        <v>420</v>
      </c>
      <c r="R28" s="13" t="s">
        <v>316</v>
      </c>
      <c r="S28" s="13" t="s">
        <v>422</v>
      </c>
      <c r="T28" s="13" t="s">
        <v>423</v>
      </c>
      <c r="U28" s="13" t="s">
        <v>359</v>
      </c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</row>
    <row r="29" spans="1:34" ht="48" x14ac:dyDescent="0.35">
      <c r="A29" s="1">
        <v>420</v>
      </c>
      <c r="B29" s="28" cm="1">
        <f t="array" ref="B29">SUM(--ISNUMBER(FIND($K$33,Tabla14[[#This Row],[Novedades 1 Bitacoras]:[Novedades 27 Bitacoras]])))</f>
        <v>0</v>
      </c>
      <c r="C29" s="1" cm="1">
        <f t="array" ref="C29">SUM(--ISNUMBER(FIND($K$32,Tabla14[[#This Row],[Novedades 1 Bitacoras]:[Novedades 27 Bitacoras]])))</f>
        <v>4</v>
      </c>
      <c r="D29" s="1"/>
      <c r="E29" s="13" t="s">
        <v>28</v>
      </c>
      <c r="F29" s="13" t="s">
        <v>29</v>
      </c>
      <c r="G29" s="13" t="s">
        <v>354</v>
      </c>
      <c r="H29" s="13" t="s">
        <v>353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</row>
    <row r="30" spans="1:34" ht="48" x14ac:dyDescent="0.35">
      <c r="A30" s="5">
        <v>421</v>
      </c>
      <c r="B30" s="28" cm="1">
        <f t="array" ref="B30">SUM(--ISNUMBER(FIND($K$33,Tabla14[[#This Row],[Novedades 1 Bitacoras]:[Novedades 27 Bitacoras]])))</f>
        <v>0</v>
      </c>
      <c r="C30" s="1" cm="1">
        <f t="array" ref="C30">SUM(--ISNUMBER(FIND($K$32,Tabla14[[#This Row],[Novedades 1 Bitacoras]:[Novedades 27 Bitacoras]])))</f>
        <v>4</v>
      </c>
      <c r="D30" s="5"/>
      <c r="E30" s="13" t="s">
        <v>28</v>
      </c>
      <c r="F30" s="13" t="s">
        <v>29</v>
      </c>
      <c r="G30" s="13" t="s">
        <v>355</v>
      </c>
      <c r="H30" s="13" t="s">
        <v>353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7"/>
      <c r="AG30" s="17"/>
      <c r="AH30" s="17"/>
    </row>
    <row r="32" spans="1:34" ht="17" customHeight="1" x14ac:dyDescent="0.35">
      <c r="C32" s="6" t="s">
        <v>115</v>
      </c>
      <c r="D32" s="6" t="s">
        <v>116</v>
      </c>
      <c r="E32" s="6" t="s">
        <v>96</v>
      </c>
      <c r="F32" s="6" t="s">
        <v>113</v>
      </c>
      <c r="G32" s="6" t="s">
        <v>97</v>
      </c>
      <c r="H32" s="6" t="s">
        <v>114</v>
      </c>
      <c r="I32" s="7"/>
      <c r="J32" s="6" t="s">
        <v>100</v>
      </c>
      <c r="K32" s="6" t="s">
        <v>108</v>
      </c>
      <c r="L32" s="6" t="s">
        <v>265</v>
      </c>
      <c r="N32" s="33" t="s">
        <v>233</v>
      </c>
      <c r="O32" s="34" t="s">
        <v>234</v>
      </c>
    </row>
    <row r="33" spans="3:16" x14ac:dyDescent="0.35">
      <c r="C33" s="6">
        <f>SUM(E33,G33)</f>
        <v>290</v>
      </c>
      <c r="D33" s="8">
        <f>SUM(F33,H33)</f>
        <v>1</v>
      </c>
      <c r="E33" s="6" cm="1">
        <f t="array" ref="E33">SUM(--ISNUMBER(FIND(K32,E2:AE30)))</f>
        <v>131</v>
      </c>
      <c r="F33" s="8">
        <f>E33/C33</f>
        <v>0.4517241379310345</v>
      </c>
      <c r="G33" s="6" cm="1">
        <f t="array" ref="G33">SUM(--ISNUMBER(FIND(K33,E2:AE30)))</f>
        <v>159</v>
      </c>
      <c r="H33" s="8">
        <f>G33/C33</f>
        <v>0.5482758620689655</v>
      </c>
      <c r="I33" s="7"/>
      <c r="J33" s="6" t="s">
        <v>101</v>
      </c>
      <c r="K33" s="6" t="s">
        <v>109</v>
      </c>
      <c r="L33" s="6"/>
      <c r="N33" s="35" t="s">
        <v>179</v>
      </c>
      <c r="O33" s="35" cm="1">
        <f t="array" ref="O33">SUM(--ISNUMBER(FIND(K34,E2:AE30)))</f>
        <v>6</v>
      </c>
    </row>
    <row r="34" spans="3:16" x14ac:dyDescent="0.35">
      <c r="C34" s="7"/>
      <c r="D34" s="7"/>
      <c r="E34" s="7"/>
      <c r="F34" s="7"/>
      <c r="G34" s="7"/>
      <c r="H34" s="7"/>
      <c r="I34" s="7"/>
      <c r="J34" s="6" t="s">
        <v>102</v>
      </c>
      <c r="K34" s="6" t="s">
        <v>185</v>
      </c>
      <c r="L34" s="6"/>
      <c r="N34" s="1" t="s">
        <v>180</v>
      </c>
      <c r="O34" s="1" cm="1">
        <f t="array" ref="O34">SUM(--ISNUMBER(FIND(K35,E2:AE30)))</f>
        <v>21</v>
      </c>
    </row>
    <row r="35" spans="3:16" ht="24" x14ac:dyDescent="0.35">
      <c r="C35" s="6" t="s">
        <v>115</v>
      </c>
      <c r="D35" s="6" t="s">
        <v>116</v>
      </c>
      <c r="E35" s="6" t="s">
        <v>106</v>
      </c>
      <c r="F35" s="6" t="s">
        <v>117</v>
      </c>
      <c r="G35" s="6" t="s">
        <v>98</v>
      </c>
      <c r="H35" s="6" t="s">
        <v>118</v>
      </c>
      <c r="I35" s="7"/>
      <c r="J35" s="6" t="s">
        <v>103</v>
      </c>
      <c r="K35" s="6" t="s">
        <v>186</v>
      </c>
      <c r="L35" s="6"/>
      <c r="N35" s="35" t="s">
        <v>191</v>
      </c>
      <c r="O35" s="35" cm="1">
        <f t="array" ref="O35">SUM(--ISNUMBER(FIND(K36,E2:AE30)))</f>
        <v>6</v>
      </c>
    </row>
    <row r="36" spans="3:16" x14ac:dyDescent="0.35">
      <c r="C36" s="6">
        <f>SUM(E36,G36)</f>
        <v>122</v>
      </c>
      <c r="D36" s="8">
        <f>SUM(F36,H36)</f>
        <v>1</v>
      </c>
      <c r="E36" s="6" cm="1">
        <f t="array" ref="E36">SUM(--ISNUMBER(FIND(J34,E2:AE30)))</f>
        <v>74</v>
      </c>
      <c r="F36" s="8">
        <f>E36/C36</f>
        <v>0.60655737704918034</v>
      </c>
      <c r="G36" s="6" cm="1">
        <f t="array" ref="G36">SUM(--ISNUMBER(FIND(J35,E2:AE30)))</f>
        <v>48</v>
      </c>
      <c r="H36" s="8">
        <f>G36/C36</f>
        <v>0.39344262295081966</v>
      </c>
      <c r="I36" s="7"/>
      <c r="J36" s="6" t="s">
        <v>104</v>
      </c>
      <c r="K36" s="6" t="s">
        <v>190</v>
      </c>
      <c r="L36" s="6"/>
      <c r="N36" s="1" t="s">
        <v>232</v>
      </c>
      <c r="O36" s="1" cm="1">
        <f t="array" ref="O36">SUM(--ISNUMBER(FIND(K37,E2:AE30)))</f>
        <v>15</v>
      </c>
    </row>
    <row r="37" spans="3:16" x14ac:dyDescent="0.35">
      <c r="C37" s="7"/>
      <c r="D37" s="7"/>
      <c r="E37" s="7"/>
      <c r="F37" s="7"/>
      <c r="G37" s="7"/>
      <c r="H37" s="7"/>
      <c r="I37" s="9"/>
      <c r="J37" s="6" t="s">
        <v>105</v>
      </c>
      <c r="K37" s="6" t="s">
        <v>230</v>
      </c>
      <c r="L37" s="6"/>
      <c r="N37" s="35" t="s">
        <v>266</v>
      </c>
      <c r="O37" s="35" cm="1">
        <f t="array" ref="O37">SUM(--ISNUMBER(FIND(L32,E2:AE30)))</f>
        <v>7</v>
      </c>
    </row>
    <row r="38" spans="3:16" ht="24" x14ac:dyDescent="0.35">
      <c r="C38" s="6" t="s">
        <v>115</v>
      </c>
      <c r="D38" s="6" t="s">
        <v>116</v>
      </c>
      <c r="E38" s="6" t="s">
        <v>107</v>
      </c>
      <c r="F38" s="6" t="s">
        <v>119</v>
      </c>
      <c r="G38" s="6" t="s">
        <v>99</v>
      </c>
      <c r="H38" s="6" t="s">
        <v>99</v>
      </c>
      <c r="I38" s="7"/>
      <c r="J38" s="7"/>
      <c r="N38" s="1"/>
      <c r="O38" s="1"/>
    </row>
    <row r="39" spans="3:16" ht="15" thickBot="1" x14ac:dyDescent="0.4">
      <c r="C39" s="6">
        <f>SUM(E39,G39)</f>
        <v>149</v>
      </c>
      <c r="D39" s="8">
        <f>SUM(F39,H39)</f>
        <v>1</v>
      </c>
      <c r="E39" s="6" cm="1">
        <f t="array" ref="E39">SUM(--ISNUMBER(FIND(J36,E2:AE30)))</f>
        <v>94</v>
      </c>
      <c r="F39" s="8">
        <f>E39/C39</f>
        <v>0.63087248322147649</v>
      </c>
      <c r="G39" s="6" cm="1">
        <f t="array" ref="G39">SUM(--ISNUMBER(FIND(J37,E2:AE30)))</f>
        <v>55</v>
      </c>
      <c r="H39" s="8">
        <f>G39/C39</f>
        <v>0.36912751677852351</v>
      </c>
      <c r="I39" s="7"/>
      <c r="J39" s="7"/>
      <c r="N39" s="35"/>
      <c r="O39" s="35"/>
    </row>
    <row r="40" spans="3:16" ht="15" thickTop="1" x14ac:dyDescent="0.35">
      <c r="C40" s="7"/>
      <c r="D40" s="7"/>
      <c r="E40" s="7"/>
      <c r="F40" s="7"/>
      <c r="G40" s="7"/>
      <c r="H40" s="7"/>
      <c r="I40" s="7"/>
      <c r="J40" s="7"/>
      <c r="N40" s="46"/>
      <c r="O40" s="46"/>
    </row>
    <row r="41" spans="3:16" x14ac:dyDescent="0.35">
      <c r="G41"/>
      <c r="I41"/>
      <c r="J41"/>
      <c r="K41"/>
    </row>
    <row r="42" spans="3:16" x14ac:dyDescent="0.35">
      <c r="I42"/>
      <c r="J42"/>
      <c r="K42" s="27"/>
    </row>
    <row r="43" spans="3:16" x14ac:dyDescent="0.35">
      <c r="I43"/>
      <c r="J43"/>
      <c r="K43"/>
    </row>
    <row r="44" spans="3:16" x14ac:dyDescent="0.35">
      <c r="I44"/>
      <c r="J44"/>
      <c r="K44"/>
      <c r="N44" s="36" t="s">
        <v>299</v>
      </c>
      <c r="O44" s="36" t="s">
        <v>96</v>
      </c>
      <c r="P44" s="36" t="s">
        <v>97</v>
      </c>
    </row>
    <row r="45" spans="3:16" x14ac:dyDescent="0.35">
      <c r="I45"/>
      <c r="J45"/>
      <c r="K45"/>
      <c r="N45" s="36" t="s">
        <v>301</v>
      </c>
      <c r="O45" s="36">
        <f>' SR FEB 25'!E32</f>
        <v>76</v>
      </c>
      <c r="P45" s="39">
        <f>' SR FEB 25'!G32</f>
        <v>142</v>
      </c>
    </row>
    <row r="46" spans="3:16" x14ac:dyDescent="0.35">
      <c r="I46"/>
      <c r="J46"/>
      <c r="K46"/>
      <c r="N46" s="36" t="s">
        <v>302</v>
      </c>
      <c r="O46" s="36">
        <f>E33</f>
        <v>131</v>
      </c>
      <c r="P46" s="36">
        <f>G33</f>
        <v>159</v>
      </c>
    </row>
    <row r="47" spans="3:16" x14ac:dyDescent="0.35">
      <c r="I47"/>
      <c r="J47"/>
      <c r="K47"/>
      <c r="N47" s="36" t="s">
        <v>303</v>
      </c>
      <c r="O47" s="36">
        <v>0</v>
      </c>
      <c r="P47" s="36">
        <v>0</v>
      </c>
    </row>
    <row r="48" spans="3:16" x14ac:dyDescent="0.35">
      <c r="F48"/>
      <c r="G48"/>
      <c r="H48"/>
      <c r="I48"/>
      <c r="J48"/>
      <c r="K48"/>
      <c r="N48" s="36" t="s">
        <v>304</v>
      </c>
      <c r="O48" s="36">
        <v>0</v>
      </c>
      <c r="P48" s="36">
        <v>0</v>
      </c>
    </row>
    <row r="49" spans="6:16" x14ac:dyDescent="0.35">
      <c r="F49"/>
      <c r="G49"/>
      <c r="H49"/>
      <c r="I49"/>
      <c r="J49"/>
      <c r="K49"/>
      <c r="N49" s="36" t="s">
        <v>305</v>
      </c>
      <c r="O49" s="36">
        <v>0</v>
      </c>
      <c r="P49" s="36">
        <v>0</v>
      </c>
    </row>
    <row r="50" spans="6:16" x14ac:dyDescent="0.35">
      <c r="F50" s="7"/>
      <c r="G50" s="7"/>
      <c r="H50" s="7"/>
      <c r="I50"/>
      <c r="J50"/>
      <c r="K50"/>
      <c r="N50" s="36" t="s">
        <v>306</v>
      </c>
      <c r="O50" s="36">
        <v>0</v>
      </c>
      <c r="P50" s="36">
        <v>0</v>
      </c>
    </row>
    <row r="51" spans="6:16" x14ac:dyDescent="0.35">
      <c r="F51" s="7"/>
      <c r="G51" s="7"/>
      <c r="H51" s="7"/>
      <c r="I51"/>
      <c r="J51"/>
      <c r="K51"/>
      <c r="N51" s="36" t="s">
        <v>307</v>
      </c>
      <c r="O51" s="36">
        <v>0</v>
      </c>
      <c r="P51" s="36">
        <v>0</v>
      </c>
    </row>
    <row r="52" spans="6:16" x14ac:dyDescent="0.35">
      <c r="F52" s="7"/>
      <c r="G52" s="7"/>
      <c r="H52" s="7"/>
      <c r="I52"/>
      <c r="J52"/>
      <c r="K52"/>
      <c r="N52" s="36" t="s">
        <v>308</v>
      </c>
      <c r="O52" s="36">
        <v>0</v>
      </c>
      <c r="P52" s="36">
        <v>0</v>
      </c>
    </row>
    <row r="53" spans="6:16" x14ac:dyDescent="0.35">
      <c r="F53" s="7"/>
      <c r="G53" s="7"/>
      <c r="H53" s="7"/>
      <c r="I53"/>
      <c r="J53"/>
      <c r="K53"/>
      <c r="N53" s="36" t="s">
        <v>309</v>
      </c>
      <c r="O53" s="36">
        <v>0</v>
      </c>
      <c r="P53" s="36">
        <v>0</v>
      </c>
    </row>
    <row r="54" spans="6:16" x14ac:dyDescent="0.35">
      <c r="F54" s="7"/>
      <c r="G54" s="7"/>
      <c r="H54" s="7"/>
      <c r="I54"/>
      <c r="J54"/>
      <c r="K54"/>
      <c r="N54" s="36" t="s">
        <v>310</v>
      </c>
      <c r="O54" s="36">
        <v>0</v>
      </c>
      <c r="P54" s="36">
        <v>0</v>
      </c>
    </row>
    <row r="55" spans="6:16" x14ac:dyDescent="0.35">
      <c r="F55" s="7"/>
      <c r="G55" s="7"/>
      <c r="H55" s="7"/>
      <c r="I55"/>
      <c r="J55"/>
      <c r="K55"/>
      <c r="N55" s="36" t="s">
        <v>311</v>
      </c>
      <c r="O55" s="36">
        <v>0</v>
      </c>
      <c r="P55" s="36">
        <v>0</v>
      </c>
    </row>
    <row r="56" spans="6:16" x14ac:dyDescent="0.35">
      <c r="I56"/>
      <c r="J56"/>
      <c r="K56"/>
      <c r="N56" s="36" t="s">
        <v>300</v>
      </c>
      <c r="O56" s="36"/>
      <c r="P56" s="36"/>
    </row>
    <row r="58" spans="6:16" x14ac:dyDescent="0.35">
      <c r="N58" s="36" t="s">
        <v>299</v>
      </c>
      <c r="O58" s="36" t="s">
        <v>106</v>
      </c>
      <c r="P58" s="36" t="s">
        <v>107</v>
      </c>
    </row>
    <row r="59" spans="6:16" x14ac:dyDescent="0.35">
      <c r="N59" s="36" t="s">
        <v>301</v>
      </c>
      <c r="O59" s="36">
        <f>' SR FEB 25'!E35</f>
        <v>28</v>
      </c>
      <c r="P59" s="39">
        <f>' SR FEB 25'!E38</f>
        <v>51</v>
      </c>
    </row>
    <row r="60" spans="6:16" x14ac:dyDescent="0.35">
      <c r="N60" s="36" t="s">
        <v>302</v>
      </c>
      <c r="O60" s="36">
        <f>E36</f>
        <v>74</v>
      </c>
      <c r="P60" s="36">
        <f>E39</f>
        <v>94</v>
      </c>
    </row>
    <row r="61" spans="6:16" x14ac:dyDescent="0.35">
      <c r="N61" s="36" t="s">
        <v>303</v>
      </c>
      <c r="O61" s="36">
        <v>0</v>
      </c>
      <c r="P61" s="36">
        <v>0</v>
      </c>
    </row>
    <row r="62" spans="6:16" x14ac:dyDescent="0.35">
      <c r="N62" s="36" t="s">
        <v>304</v>
      </c>
      <c r="O62" s="36">
        <v>0</v>
      </c>
      <c r="P62" s="36">
        <v>0</v>
      </c>
    </row>
    <row r="63" spans="6:16" x14ac:dyDescent="0.35">
      <c r="N63" s="36" t="s">
        <v>305</v>
      </c>
      <c r="O63" s="36">
        <v>0</v>
      </c>
      <c r="P63" s="36">
        <v>0</v>
      </c>
    </row>
    <row r="64" spans="6:16" x14ac:dyDescent="0.35">
      <c r="N64" s="36" t="s">
        <v>306</v>
      </c>
      <c r="O64" s="36">
        <v>0</v>
      </c>
      <c r="P64" s="36">
        <v>0</v>
      </c>
    </row>
    <row r="65" spans="14:16" x14ac:dyDescent="0.35">
      <c r="N65" s="36" t="s">
        <v>307</v>
      </c>
      <c r="O65" s="36">
        <v>0</v>
      </c>
      <c r="P65" s="36">
        <v>0</v>
      </c>
    </row>
    <row r="66" spans="14:16" x14ac:dyDescent="0.35">
      <c r="N66" s="36" t="s">
        <v>308</v>
      </c>
      <c r="O66" s="36">
        <v>0</v>
      </c>
      <c r="P66" s="36">
        <v>0</v>
      </c>
    </row>
    <row r="67" spans="14:16" x14ac:dyDescent="0.35">
      <c r="N67" s="36" t="s">
        <v>309</v>
      </c>
      <c r="O67" s="36">
        <v>0</v>
      </c>
      <c r="P67" s="36">
        <v>0</v>
      </c>
    </row>
    <row r="68" spans="14:16" x14ac:dyDescent="0.35">
      <c r="N68" s="36" t="s">
        <v>310</v>
      </c>
      <c r="O68" s="36">
        <v>0</v>
      </c>
      <c r="P68" s="36">
        <v>0</v>
      </c>
    </row>
    <row r="69" spans="14:16" x14ac:dyDescent="0.35">
      <c r="N69" s="36" t="s">
        <v>311</v>
      </c>
      <c r="O69" s="36">
        <v>0</v>
      </c>
      <c r="P69" s="36">
        <v>0</v>
      </c>
    </row>
    <row r="70" spans="14:16" x14ac:dyDescent="0.35">
      <c r="N70" s="36" t="s">
        <v>300</v>
      </c>
      <c r="O70" s="36">
        <v>0</v>
      </c>
      <c r="P70" s="36">
        <v>0</v>
      </c>
    </row>
    <row r="72" spans="14:16" x14ac:dyDescent="0.35">
      <c r="N72" s="40" t="s">
        <v>299</v>
      </c>
      <c r="O72" s="37" t="s">
        <v>106</v>
      </c>
      <c r="P72" s="38" t="s">
        <v>107</v>
      </c>
    </row>
    <row r="73" spans="14:16" x14ac:dyDescent="0.35">
      <c r="N73" s="41" t="s">
        <v>301</v>
      </c>
      <c r="O73" s="42">
        <f>' SR FEB 25'!E49</f>
        <v>0</v>
      </c>
      <c r="P73" s="43">
        <f>' SR FEB 25'!E52</f>
        <v>0</v>
      </c>
    </row>
    <row r="74" spans="14:16" x14ac:dyDescent="0.35">
      <c r="N74" s="44" t="s">
        <v>302</v>
      </c>
      <c r="O74" s="39">
        <f>E50</f>
        <v>0</v>
      </c>
      <c r="P74" s="45">
        <f>E53</f>
        <v>0</v>
      </c>
    </row>
    <row r="75" spans="14:16" x14ac:dyDescent="0.35">
      <c r="N75" s="41" t="s">
        <v>303</v>
      </c>
      <c r="O75" s="42">
        <v>0</v>
      </c>
      <c r="P75" s="43">
        <v>0</v>
      </c>
    </row>
    <row r="76" spans="14:16" x14ac:dyDescent="0.35">
      <c r="N76" s="44" t="s">
        <v>304</v>
      </c>
      <c r="O76" s="39">
        <v>0</v>
      </c>
      <c r="P76" s="45">
        <v>0</v>
      </c>
    </row>
    <row r="77" spans="14:16" x14ac:dyDescent="0.35">
      <c r="N77" s="41" t="s">
        <v>305</v>
      </c>
      <c r="O77" s="42">
        <v>0</v>
      </c>
      <c r="P77" s="43">
        <v>0</v>
      </c>
    </row>
    <row r="78" spans="14:16" x14ac:dyDescent="0.35">
      <c r="N78" s="44" t="s">
        <v>306</v>
      </c>
      <c r="O78" s="39">
        <v>0</v>
      </c>
      <c r="P78" s="45">
        <v>0</v>
      </c>
    </row>
    <row r="79" spans="14:16" x14ac:dyDescent="0.35">
      <c r="N79" s="41" t="s">
        <v>307</v>
      </c>
      <c r="O79" s="42">
        <v>0</v>
      </c>
      <c r="P79" s="43">
        <v>0</v>
      </c>
    </row>
    <row r="80" spans="14:16" x14ac:dyDescent="0.35">
      <c r="N80" s="44" t="s">
        <v>308</v>
      </c>
      <c r="O80" s="39">
        <v>0</v>
      </c>
      <c r="P80" s="45">
        <v>0</v>
      </c>
    </row>
    <row r="81" spans="14:16" x14ac:dyDescent="0.35">
      <c r="N81" s="41" t="s">
        <v>309</v>
      </c>
      <c r="O81" s="42">
        <v>0</v>
      </c>
      <c r="P81" s="43">
        <v>0</v>
      </c>
    </row>
    <row r="82" spans="14:16" x14ac:dyDescent="0.35">
      <c r="N82" s="44" t="s">
        <v>310</v>
      </c>
      <c r="O82" s="39">
        <v>0</v>
      </c>
      <c r="P82" s="45">
        <v>0</v>
      </c>
    </row>
    <row r="83" spans="14:16" x14ac:dyDescent="0.35">
      <c r="N83" s="41" t="s">
        <v>311</v>
      </c>
      <c r="O83" s="42">
        <v>0</v>
      </c>
      <c r="P83" s="43">
        <v>0</v>
      </c>
    </row>
  </sheetData>
  <sheetProtection algorithmName="SHA-512" hashValue="2a54xd1zfJEnT+cBl6BKEa9DJMT/VWe5mPzvMKUHjEhv8mGGxLIk4rU7nDXj/itvwifaddJlTOXOKPMnrRZhhQ==" saltValue="h9UoiLQwwmyh7/oElNtMEg==" spinCount="100000" sheet="1" objects="1" scenarios="1"/>
  <phoneticPr fontId="4" type="noConversion"/>
  <conditionalFormatting sqref="E24:I24 E25:AE25 E27:AE30 E16:AE23 L16:AE25 E15:R15 E14 L2:AE12 N26:AE26 E26:L26 AF2:AH14 T15:AB15 E3:AE6 E8:AE12 G7:AE7 F2 E7 I14:AE14 Q16:AH30 E13:S13 U13:AE13">
    <cfRule type="containsText" dxfId="188" priority="45" operator="containsText" text="OK">
      <formula>NOT(ISERROR(SEARCH("OK",E2)))</formula>
    </cfRule>
    <cfRule type="containsText" dxfId="187" priority="46" operator="containsText" text="PENDIENTE">
      <formula>NOT(ISERROR(SEARCH("PENDIENTE",E2)))</formula>
    </cfRule>
  </conditionalFormatting>
  <conditionalFormatting sqref="E23:F23 E17:L18 C32:H33 E38:H39 C35:H36 E27:K27 J19:P19 E19:H19 J32:K37 O33:O36">
    <cfRule type="containsText" dxfId="186" priority="63" operator="containsText" text="OK">
      <formula>NOT(ISERROR(SEARCH("OK",C17)))</formula>
    </cfRule>
    <cfRule type="containsText" dxfId="185" priority="64" operator="containsText" text="PENDIENTE">
      <formula>NOT(ISERROR(SEARCH("PENDIENTE",C17)))</formula>
    </cfRule>
  </conditionalFormatting>
  <conditionalFormatting sqref="G23">
    <cfRule type="containsText" dxfId="184" priority="61" operator="containsText" text="OK">
      <formula>NOT(ISERROR(SEARCH("OK",G23)))</formula>
    </cfRule>
    <cfRule type="containsText" dxfId="183" priority="62" operator="containsText" text="PENDIENTE">
      <formula>NOT(ISERROR(SEARCH("PENDIENTE",G23)))</formula>
    </cfRule>
  </conditionalFormatting>
  <conditionalFormatting sqref="F2:P2">
    <cfRule type="containsText" dxfId="182" priority="59" operator="containsText" text="OK">
      <formula>NOT(ISERROR(SEARCH("OK",F2)))</formula>
    </cfRule>
    <cfRule type="containsText" dxfId="181" priority="60" operator="containsText" text="PENDIENTE">
      <formula>NOT(ISERROR(SEARCH("PENDIENTE",F2)))</formula>
    </cfRule>
  </conditionalFormatting>
  <conditionalFormatting sqref="C39:D39">
    <cfRule type="containsText" dxfId="180" priority="57" operator="containsText" text="OK">
      <formula>NOT(ISERROR(SEARCH("OK",C39)))</formula>
    </cfRule>
    <cfRule type="containsText" dxfId="179" priority="58" operator="containsText" text="PENDIENTE">
      <formula>NOT(ISERROR(SEARCH("PENDIENTE",C39)))</formula>
    </cfRule>
  </conditionalFormatting>
  <conditionalFormatting sqref="C38:D38">
    <cfRule type="containsText" dxfId="178" priority="55" operator="containsText" text="OK">
      <formula>NOT(ISERROR(SEARCH("OK",C38)))</formula>
    </cfRule>
    <cfRule type="containsText" dxfId="177" priority="56" operator="containsText" text="PENDIENTE">
      <formula>NOT(ISERROR(SEARCH("PENDIENTE",C38)))</formula>
    </cfRule>
  </conditionalFormatting>
  <conditionalFormatting sqref="E2">
    <cfRule type="containsText" dxfId="176" priority="43" operator="containsText" text="OK">
      <formula>NOT(ISERROR(SEARCH("OK",E2)))</formula>
    </cfRule>
    <cfRule type="containsText" dxfId="175" priority="44" operator="containsText" text="PENDIENTE">
      <formula>NOT(ISERROR(SEARCH("PENDIENTE",E2)))</formula>
    </cfRule>
  </conditionalFormatting>
  <conditionalFormatting sqref="H28">
    <cfRule type="containsText" dxfId="174" priority="37" operator="containsText" text="OK">
      <formula>NOT(ISERROR(SEARCH("OK",H28)))</formula>
    </cfRule>
    <cfRule type="containsText" dxfId="173" priority="38" operator="containsText" text="PENDIENTE">
      <formula>NOT(ISERROR(SEARCH("PENDIENTE",H28)))</formula>
    </cfRule>
  </conditionalFormatting>
  <conditionalFormatting sqref="P15">
    <cfRule type="containsText" dxfId="172" priority="35" operator="containsText" text="OK">
      <formula>NOT(ISERROR(SEARCH("OK",P15)))</formula>
    </cfRule>
    <cfRule type="containsText" dxfId="171" priority="36" operator="containsText" text="PENDIENTE">
      <formula>NOT(ISERROR(SEARCH("PENDIENTE",P15)))</formula>
    </cfRule>
  </conditionalFormatting>
  <conditionalFormatting sqref="N27">
    <cfRule type="containsText" dxfId="170" priority="33" operator="containsText" text="OK">
      <formula>NOT(ISERROR(SEARCH("OK",N27)))</formula>
    </cfRule>
    <cfRule type="containsText" dxfId="169" priority="34" operator="containsText" text="PENDIENTE">
      <formula>NOT(ISERROR(SEARCH("PENDIENTE",N27)))</formula>
    </cfRule>
  </conditionalFormatting>
  <conditionalFormatting sqref="J24">
    <cfRule type="containsText" dxfId="168" priority="31" operator="containsText" text="OK">
      <formula>NOT(ISERROR(SEARCH("OK",J24)))</formula>
    </cfRule>
    <cfRule type="containsText" dxfId="167" priority="32" operator="containsText" text="PENDIENTE">
      <formula>NOT(ISERROR(SEARCH("PENDIENTE",J24)))</formula>
    </cfRule>
  </conditionalFormatting>
  <conditionalFormatting sqref="L32:L37">
    <cfRule type="containsText" dxfId="166" priority="29" operator="containsText" text="OK">
      <formula>NOT(ISERROR(SEARCH("OK",L32)))</formula>
    </cfRule>
    <cfRule type="containsText" dxfId="165" priority="30" operator="containsText" text="PENDIENTE">
      <formula>NOT(ISERROR(SEARCH("PENDIENTE",L32)))</formula>
    </cfRule>
  </conditionalFormatting>
  <conditionalFormatting sqref="N33:N39">
    <cfRule type="containsText" dxfId="164" priority="25" operator="containsText" text="OK">
      <formula>NOT(ISERROR(SEARCH("OK",N33)))</formula>
    </cfRule>
    <cfRule type="containsText" dxfId="163" priority="26" operator="containsText" text="PENDIENTE">
      <formula>NOT(ISERROR(SEARCH("PENDIENTE",N33)))</formula>
    </cfRule>
  </conditionalFormatting>
  <conditionalFormatting sqref="O37:O39">
    <cfRule type="containsText" dxfId="162" priority="27" operator="containsText" text="OK">
      <formula>NOT(ISERROR(SEARCH("OK",O37)))</formula>
    </cfRule>
    <cfRule type="containsText" dxfId="161" priority="28" operator="containsText" text="PENDIENTE">
      <formula>NOT(ISERROR(SEARCH("PENDIENTE",O37)))</formula>
    </cfRule>
  </conditionalFormatting>
  <conditionalFormatting sqref="S15">
    <cfRule type="containsText" dxfId="160" priority="23" operator="containsText" text="OK">
      <formula>NOT(ISERROR(SEARCH("OK",S15)))</formula>
    </cfRule>
    <cfRule type="containsText" dxfId="159" priority="24" operator="containsText" text="PENDIENTE">
      <formula>NOT(ISERROR(SEARCH("PENDIENTE",S15)))</formula>
    </cfRule>
  </conditionalFormatting>
  <conditionalFormatting sqref="K26">
    <cfRule type="containsText" dxfId="158" priority="13" operator="containsText" text="OK">
      <formula>NOT(ISERROR(SEARCH("OK",K26)))</formula>
    </cfRule>
    <cfRule type="containsText" dxfId="157" priority="14" operator="containsText" text="PENDIENTE">
      <formula>NOT(ISERROR(SEARCH("PENDIENTE",K26)))</formula>
    </cfRule>
  </conditionalFormatting>
  <conditionalFormatting sqref="G14:H14">
    <cfRule type="containsText" dxfId="156" priority="17" operator="containsText" text="OK">
      <formula>NOT(ISERROR(SEARCH("OK",G14)))</formula>
    </cfRule>
    <cfRule type="containsText" dxfId="155" priority="18" operator="containsText" text="PENDIENTE">
      <formula>NOT(ISERROR(SEARCH("PENDIENTE",G14)))</formula>
    </cfRule>
  </conditionalFormatting>
  <conditionalFormatting sqref="K24">
    <cfRule type="containsText" dxfId="154" priority="15" operator="containsText" text="OK">
      <formula>NOT(ISERROR(SEARCH("OK",K24)))</formula>
    </cfRule>
    <cfRule type="containsText" dxfId="153" priority="16" operator="containsText" text="PENDIENTE">
      <formula>NOT(ISERROR(SEARCH("PENDIENTE",K24)))</formula>
    </cfRule>
  </conditionalFormatting>
  <conditionalFormatting sqref="AC15">
    <cfRule type="containsText" dxfId="152" priority="11" operator="containsText" text="OK">
      <formula>NOT(ISERROR(SEARCH("OK",AC15)))</formula>
    </cfRule>
    <cfRule type="containsText" dxfId="151" priority="12" operator="containsText" text="PENDIENTE">
      <formula>NOT(ISERROR(SEARCH("PENDIENTE",AC15)))</formula>
    </cfRule>
  </conditionalFormatting>
  <conditionalFormatting sqref="M26">
    <cfRule type="containsText" dxfId="150" priority="9" operator="containsText" text="OK">
      <formula>NOT(ISERROR(SEARCH("OK",M26)))</formula>
    </cfRule>
    <cfRule type="containsText" dxfId="149" priority="10" operator="containsText" text="PENDIENTE">
      <formula>NOT(ISERROR(SEARCH("PENDIENTE",M26)))</formula>
    </cfRule>
  </conditionalFormatting>
  <conditionalFormatting sqref="F14">
    <cfRule type="containsText" dxfId="148" priority="7" operator="containsText" text="OK">
      <formula>NOT(ISERROR(SEARCH("OK",F14)))</formula>
    </cfRule>
    <cfRule type="containsText" dxfId="147" priority="8" operator="containsText" text="PENDIENTE">
      <formula>NOT(ISERROR(SEARCH("PENDIENTE",F14)))</formula>
    </cfRule>
  </conditionalFormatting>
  <conditionalFormatting sqref="AD15">
    <cfRule type="containsText" dxfId="146" priority="5" operator="containsText" text="OK">
      <formula>NOT(ISERROR(SEARCH("OK",AD15)))</formula>
    </cfRule>
    <cfRule type="containsText" dxfId="145" priority="6" operator="containsText" text="PENDIENTE">
      <formula>NOT(ISERROR(SEARCH("PENDIENTE",AD15)))</formula>
    </cfRule>
  </conditionalFormatting>
  <conditionalFormatting sqref="AE15:AH15">
    <cfRule type="containsText" dxfId="144" priority="3" operator="containsText" text="OK">
      <formula>NOT(ISERROR(SEARCH("OK",AE15)))</formula>
    </cfRule>
    <cfRule type="containsText" dxfId="143" priority="4" operator="containsText" text="PENDIENTE">
      <formula>NOT(ISERROR(SEARCH("PENDIENTE",AE15)))</formula>
    </cfRule>
  </conditionalFormatting>
  <conditionalFormatting sqref="T13">
    <cfRule type="containsText" dxfId="142" priority="1" operator="containsText" text="OK">
      <formula>NOT(ISERROR(SEARCH("OK",T13)))</formula>
    </cfRule>
    <cfRule type="containsText" dxfId="141" priority="2" operator="containsText" text="PENDIENTE">
      <formula>NOT(ISERROR(SEARCH("PENDIENTE",T13)))</formula>
    </cfRule>
  </conditionalFormatting>
  <pageMargins left="0" right="0" top="0.15748031496062992" bottom="0.15748031496062992" header="0.31496062992125984" footer="0.31496062992125984"/>
  <pageSetup paperSize="9" scale="90" orientation="landscape" horizontalDpi="0" verticalDpi="0" r:id="rId1"/>
  <ignoredErrors>
    <ignoredError sqref="O45:O46 P45 O59:P60 O47:P55 O61:P70" calculatedColumn="1"/>
  </ignoredErrors>
  <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8FEB-1EB4-4B04-95AF-BD67893993CF}">
  <dimension ref="A1:AH84"/>
  <sheetViews>
    <sheetView tabSelected="1" zoomScaleNormal="100"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N17" sqref="N17"/>
    </sheetView>
  </sheetViews>
  <sheetFormatPr baseColWidth="10" defaultRowHeight="14.5" x14ac:dyDescent="0.35"/>
  <cols>
    <col min="1" max="1" width="8.26953125" style="2" customWidth="1"/>
    <col min="2" max="2" width="11.08984375" style="2" customWidth="1"/>
    <col min="3" max="3" width="10.90625" style="2" customWidth="1"/>
    <col min="4" max="4" width="10.54296875" style="2" customWidth="1"/>
    <col min="5" max="11" width="17.26953125" style="2" customWidth="1"/>
    <col min="12" max="19" width="17.26953125" customWidth="1"/>
    <col min="20" max="34" width="21.7265625" customWidth="1"/>
  </cols>
  <sheetData>
    <row r="1" spans="1:34" x14ac:dyDescent="0.35">
      <c r="A1" s="4" t="s">
        <v>281</v>
      </c>
      <c r="B1" s="3" t="s">
        <v>97</v>
      </c>
      <c r="C1" s="4" t="s">
        <v>96</v>
      </c>
      <c r="D1" s="4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1" t="s">
        <v>7</v>
      </c>
      <c r="K1" s="11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2" t="s">
        <v>15</v>
      </c>
      <c r="S1" s="10" t="s">
        <v>334</v>
      </c>
      <c r="T1" s="10" t="s">
        <v>335</v>
      </c>
      <c r="U1" s="10" t="s">
        <v>336</v>
      </c>
      <c r="V1" s="10" t="s">
        <v>337</v>
      </c>
      <c r="W1" s="10" t="s">
        <v>338</v>
      </c>
      <c r="X1" s="10" t="s">
        <v>339</v>
      </c>
      <c r="Y1" s="10" t="s">
        <v>340</v>
      </c>
      <c r="Z1" s="10" t="s">
        <v>341</v>
      </c>
      <c r="AA1" s="10" t="s">
        <v>342</v>
      </c>
      <c r="AB1" s="10" t="s">
        <v>343</v>
      </c>
      <c r="AC1" s="10" t="s">
        <v>344</v>
      </c>
      <c r="AD1" s="10" t="s">
        <v>345</v>
      </c>
      <c r="AE1" s="10" t="s">
        <v>346</v>
      </c>
      <c r="AF1" s="10" t="s">
        <v>349</v>
      </c>
      <c r="AG1" s="10" t="s">
        <v>347</v>
      </c>
      <c r="AH1" s="10" t="s">
        <v>348</v>
      </c>
    </row>
    <row r="2" spans="1:34" ht="24" x14ac:dyDescent="0.35">
      <c r="A2" s="1">
        <v>175</v>
      </c>
      <c r="B2" s="28" cm="1">
        <f t="array" ref="B2">SUM(--ISNUMBER(FIND($K$34,Tabla147[[#This Row],[Novedades 1 Bitacoras]:[Novedades 27 Bitacoras]])))</f>
        <v>0</v>
      </c>
      <c r="C2" s="1" cm="1">
        <f t="array" ref="C2">SUM(--ISNUMBER(FIND($K$33,Tabla147[[#This Row],[Novedades 1 Bitacoras]:[Novedades 27 Bitacoras]])))</f>
        <v>1</v>
      </c>
      <c r="D2" s="1"/>
      <c r="E2" s="13" t="s">
        <v>536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</row>
    <row r="3" spans="1:34" ht="29" customHeight="1" x14ac:dyDescent="0.35">
      <c r="A3" s="1">
        <v>177</v>
      </c>
      <c r="B3" s="28" cm="1">
        <f t="array" ref="B3">SUM(--ISNUMBER(FIND($K$34,Tabla147[[#This Row],[Novedades 1 Bitacoras]:[Novedades 27 Bitacoras]])))</f>
        <v>0</v>
      </c>
      <c r="C3" s="1" cm="1">
        <f t="array" ref="C3">SUM(--ISNUMBER(FIND($K$33,Tabla147[[#This Row],[Novedades 1 Bitacoras]:[Novedades 27 Bitacoras]])))</f>
        <v>1</v>
      </c>
      <c r="D3" s="1"/>
      <c r="E3" s="13" t="s">
        <v>537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r="4" spans="1:34" ht="60" x14ac:dyDescent="0.35">
      <c r="A4" s="1">
        <v>178</v>
      </c>
      <c r="B4" s="28" cm="1">
        <f t="array" ref="B4">SUM(--ISNUMBER(FIND($K$34,Tabla147[[#This Row],[Novedades 1 Bitacoras]:[Novedades 27 Bitacoras]])))</f>
        <v>6</v>
      </c>
      <c r="C4" s="1" cm="1">
        <f t="array" ref="C4">SUM(--ISNUMBER(FIND($K$33,Tabla147[[#This Row],[Novedades 1 Bitacoras]:[Novedades 27 Bitacoras]])))</f>
        <v>8</v>
      </c>
      <c r="D4" s="1"/>
      <c r="E4" s="13" t="s">
        <v>314</v>
      </c>
      <c r="F4" s="13" t="s">
        <v>187</v>
      </c>
      <c r="G4" s="13" t="s">
        <v>315</v>
      </c>
      <c r="H4" s="13" t="s">
        <v>541</v>
      </c>
      <c r="I4" s="13" t="s">
        <v>547</v>
      </c>
      <c r="J4" s="13" t="s">
        <v>576</v>
      </c>
      <c r="K4" s="13" t="s">
        <v>526</v>
      </c>
      <c r="L4" s="13" t="s">
        <v>517</v>
      </c>
      <c r="M4" s="13" t="s">
        <v>564</v>
      </c>
      <c r="N4" s="13" t="s">
        <v>525</v>
      </c>
      <c r="O4" s="13" t="s">
        <v>548</v>
      </c>
      <c r="P4" s="13" t="s">
        <v>577</v>
      </c>
      <c r="Q4" s="13" t="s">
        <v>587</v>
      </c>
      <c r="R4" s="13" t="s">
        <v>609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spans="1:34" ht="50.5" customHeight="1" x14ac:dyDescent="0.35">
      <c r="A5" s="1">
        <v>179</v>
      </c>
      <c r="B5" s="28" cm="1">
        <f t="array" ref="B5">SUM(--ISNUMBER(FIND($K$34,Tabla147[[#This Row],[Novedades 1 Bitacoras]:[Novedades 27 Bitacoras]])))</f>
        <v>4</v>
      </c>
      <c r="C5" s="1" cm="1">
        <f t="array" ref="C5">SUM(--ISNUMBER(FIND($K$33,Tabla147[[#This Row],[Novedades 1 Bitacoras]:[Novedades 27 Bitacoras]])))</f>
        <v>5</v>
      </c>
      <c r="D5" s="1"/>
      <c r="E5" s="13" t="s">
        <v>588</v>
      </c>
      <c r="F5" s="13" t="s">
        <v>201</v>
      </c>
      <c r="G5" s="13" t="s">
        <v>568</v>
      </c>
      <c r="H5" s="13" t="s">
        <v>486</v>
      </c>
      <c r="I5" s="13" t="s">
        <v>280</v>
      </c>
      <c r="J5" s="13" t="s">
        <v>589</v>
      </c>
      <c r="K5" s="13" t="s">
        <v>534</v>
      </c>
      <c r="L5" s="13" t="s">
        <v>610</v>
      </c>
      <c r="M5" s="13" t="s">
        <v>608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 ht="24" x14ac:dyDescent="0.35">
      <c r="A6" s="1">
        <v>186</v>
      </c>
      <c r="B6" s="28" cm="1">
        <f t="array" ref="B6">SUM(--ISNUMBER(FIND($K$34,Tabla147[[#This Row],[Novedades 1 Bitacoras]:[Novedades 27 Bitacoras]])))</f>
        <v>0</v>
      </c>
      <c r="C6" s="1" cm="1">
        <f t="array" ref="C6">SUM(--ISNUMBER(FIND($K$33,Tabla147[[#This Row],[Novedades 1 Bitacoras]:[Novedades 27 Bitacoras]])))</f>
        <v>1</v>
      </c>
      <c r="D6" s="1"/>
      <c r="E6" s="13" t="s">
        <v>563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 x14ac:dyDescent="0.35">
      <c r="A7" s="1">
        <v>275</v>
      </c>
      <c r="B7" s="28" cm="1">
        <f t="array" ref="B7">SUM(--ISNUMBER(FIND($K$34,Tabla147[[#This Row],[Novedades 1 Bitacoras]:[Novedades 27 Bitacoras]])))</f>
        <v>0</v>
      </c>
      <c r="C7" s="1" cm="1">
        <f t="array" ref="C7">SUM(--ISNUMBER(FIND($K$33,Tabla147[[#This Row],[Novedades 1 Bitacoras]:[Novedades 27 Bitacoras]])))</f>
        <v>1</v>
      </c>
      <c r="D7" s="1"/>
      <c r="E7" s="13" t="s">
        <v>586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spans="1:34" x14ac:dyDescent="0.35">
      <c r="A8" s="1">
        <v>276</v>
      </c>
      <c r="B8" s="28" cm="1">
        <f t="array" ref="B8">SUM(--ISNUMBER(FIND($K$34,Tabla147[[#This Row],[Novedades 1 Bitacoras]:[Novedades 27 Bitacoras]])))</f>
        <v>0</v>
      </c>
      <c r="C8" s="1" cm="1">
        <f t="array" ref="C8">SUM(--ISNUMBER(FIND($K$33,Tabla147[[#This Row],[Novedades 1 Bitacoras]:[Novedades 27 Bitacoras]])))</f>
        <v>1</v>
      </c>
      <c r="D8" s="1"/>
      <c r="E8" s="13" t="s">
        <v>494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spans="1:34" ht="48" x14ac:dyDescent="0.35">
      <c r="A9" s="1">
        <v>377</v>
      </c>
      <c r="B9" s="28" cm="1">
        <f t="array" ref="B9">SUM(--ISNUMBER(FIND($K$34,Tabla147[[#This Row],[Novedades 1 Bitacoras]:[Novedades 27 Bitacoras]])))</f>
        <v>2</v>
      </c>
      <c r="C9" s="1" cm="1">
        <f t="array" ref="C9">SUM(--ISNUMBER(FIND($K$33,Tabla147[[#This Row],[Novedades 1 Bitacoras]:[Novedades 27 Bitacoras]])))</f>
        <v>12</v>
      </c>
      <c r="D9" s="1"/>
      <c r="E9" s="13" t="s">
        <v>570</v>
      </c>
      <c r="F9" s="13" t="s">
        <v>569</v>
      </c>
      <c r="G9" s="13" t="s">
        <v>313</v>
      </c>
      <c r="H9" s="13" t="s">
        <v>590</v>
      </c>
      <c r="I9" s="13" t="s">
        <v>567</v>
      </c>
      <c r="J9" s="13" t="s">
        <v>565</v>
      </c>
      <c r="K9" s="13" t="s">
        <v>566</v>
      </c>
      <c r="L9" s="13" t="s">
        <v>571</v>
      </c>
      <c r="M9" s="13" t="s">
        <v>578</v>
      </c>
      <c r="N9" s="13" t="s">
        <v>572</v>
      </c>
      <c r="O9" s="13" t="s">
        <v>591</v>
      </c>
      <c r="P9" s="13" t="s">
        <v>579</v>
      </c>
      <c r="Q9" s="13" t="s">
        <v>580</v>
      </c>
      <c r="R9" s="13" t="s">
        <v>592</v>
      </c>
      <c r="S9" s="13" t="s">
        <v>581</v>
      </c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spans="1:34" ht="36" x14ac:dyDescent="0.35">
      <c r="A10" s="1">
        <v>378</v>
      </c>
      <c r="B10" s="28" cm="1">
        <f t="array" ref="B10">SUM(--ISNUMBER(FIND($K$34,Tabla147[[#This Row],[Novedades 1 Bitacoras]:[Novedades 27 Bitacoras]])))</f>
        <v>3</v>
      </c>
      <c r="C10" s="1" cm="1">
        <f t="array" ref="C10">SUM(--ISNUMBER(FIND($K$33,Tabla147[[#This Row],[Novedades 1 Bitacoras]:[Novedades 27 Bitacoras]])))</f>
        <v>5</v>
      </c>
      <c r="D10" s="1"/>
      <c r="E10" s="13" t="s">
        <v>500</v>
      </c>
      <c r="F10" s="13" t="s">
        <v>501</v>
      </c>
      <c r="G10" s="13" t="s">
        <v>502</v>
      </c>
      <c r="H10" s="13" t="s">
        <v>77</v>
      </c>
      <c r="I10" s="13" t="s">
        <v>84</v>
      </c>
      <c r="J10" s="13" t="s">
        <v>90</v>
      </c>
      <c r="K10" s="13" t="s">
        <v>187</v>
      </c>
      <c r="L10" s="13" t="s">
        <v>487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spans="1:34" x14ac:dyDescent="0.35">
      <c r="A11" s="1">
        <v>379</v>
      </c>
      <c r="B11" s="28" cm="1">
        <f t="array" ref="B11">SUM(--ISNUMBER(FIND($K$34,Tabla147[[#This Row],[Novedades 1 Bitacoras]:[Novedades 27 Bitacoras]])))</f>
        <v>0</v>
      </c>
      <c r="C11" s="1" cm="1">
        <f t="array" ref="C11">SUM(--ISNUMBER(FIND($K$33,Tabla147[[#This Row],[Novedades 1 Bitacoras]:[Novedades 27 Bitacoras]])))</f>
        <v>1</v>
      </c>
      <c r="D11" s="1"/>
      <c r="E11" s="13" t="s">
        <v>495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spans="1:34" ht="36" x14ac:dyDescent="0.35">
      <c r="A12" s="1">
        <v>380</v>
      </c>
      <c r="B12" s="28" cm="1">
        <f t="array" ref="B12">SUM(--ISNUMBER(FIND($K$34,Tabla147[[#This Row],[Novedades 1 Bitacoras]:[Novedades 27 Bitacoras]])))</f>
        <v>1</v>
      </c>
      <c r="C12" s="1" cm="1">
        <f t="array" ref="C12">SUM(--ISNUMBER(FIND($K$33,Tabla147[[#This Row],[Novedades 1 Bitacoras]:[Novedades 27 Bitacoras]])))</f>
        <v>2</v>
      </c>
      <c r="D12" s="1"/>
      <c r="E12" s="13" t="s">
        <v>36</v>
      </c>
      <c r="F12" s="13" t="s">
        <v>187</v>
      </c>
      <c r="G12" s="13" t="s">
        <v>495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1:34" ht="37.5" customHeight="1" x14ac:dyDescent="0.35">
      <c r="A13" s="1">
        <v>381</v>
      </c>
      <c r="B13" s="28" cm="1">
        <f t="array" ref="B13">SUM(--ISNUMBER(FIND($K$34,Tabla147[[#This Row],[Novedades 1 Bitacoras]:[Novedades 27 Bitacoras]])))</f>
        <v>0</v>
      </c>
      <c r="C13" s="1" cm="1">
        <f t="array" ref="C13">SUM(--ISNUMBER(FIND($K$33,Tabla147[[#This Row],[Novedades 1 Bitacoras]:[Novedades 27 Bitacoras]])))</f>
        <v>2</v>
      </c>
      <c r="D13" s="1"/>
      <c r="E13" s="13" t="s">
        <v>554</v>
      </c>
      <c r="F13" s="13" t="s">
        <v>488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spans="1:34" ht="48" x14ac:dyDescent="0.35">
      <c r="A14" s="1">
        <v>382</v>
      </c>
      <c r="B14" s="28" cm="1">
        <f t="array" ref="B14">SUM(--ISNUMBER(FIND($K$34,Tabla147[[#This Row],[Novedades 1 Bitacoras]:[Novedades 27 Bitacoras]])))</f>
        <v>2</v>
      </c>
      <c r="C14" s="1" cm="1">
        <f t="array" ref="C14">SUM(--ISNUMBER(FIND($K$33,Tabla147[[#This Row],[Novedades 1 Bitacoras]:[Novedades 27 Bitacoras]])))</f>
        <v>8</v>
      </c>
      <c r="D14" s="1"/>
      <c r="E14" s="13" t="s">
        <v>503</v>
      </c>
      <c r="F14" s="13" t="s">
        <v>555</v>
      </c>
      <c r="G14" s="13" t="s">
        <v>187</v>
      </c>
      <c r="H14" s="13" t="s">
        <v>573</v>
      </c>
      <c r="I14" s="13" t="s">
        <v>556</v>
      </c>
      <c r="J14" s="13" t="s">
        <v>557</v>
      </c>
      <c r="K14" s="13" t="s">
        <v>558</v>
      </c>
      <c r="L14" s="13" t="s">
        <v>559</v>
      </c>
      <c r="M14" s="13" t="s">
        <v>560</v>
      </c>
      <c r="N14" s="13" t="s">
        <v>593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4" ht="60" x14ac:dyDescent="0.35">
      <c r="A15" s="1">
        <v>383</v>
      </c>
      <c r="B15" s="28" cm="1">
        <f t="array" ref="B15">SUM(--ISNUMBER(FIND($K$34,Tabla147[[#This Row],[Novedades 1 Bitacoras]:[Novedades 27 Bitacoras]])))</f>
        <v>5</v>
      </c>
      <c r="C15" s="1" cm="1">
        <f t="array" ref="C15">SUM(--ISNUMBER(FIND($K$33,Tabla147[[#This Row],[Novedades 1 Bitacoras]:[Novedades 27 Bitacoras]])))</f>
        <v>10</v>
      </c>
      <c r="D15" s="1"/>
      <c r="E15" s="13" t="s">
        <v>507</v>
      </c>
      <c r="F15" s="13" t="s">
        <v>508</v>
      </c>
      <c r="G15" s="13" t="s">
        <v>515</v>
      </c>
      <c r="H15" s="13" t="s">
        <v>187</v>
      </c>
      <c r="I15" s="13" t="s">
        <v>509</v>
      </c>
      <c r="J15" s="13" t="s">
        <v>510</v>
      </c>
      <c r="K15" s="13" t="s">
        <v>388</v>
      </c>
      <c r="L15" s="13" t="s">
        <v>504</v>
      </c>
      <c r="M15" s="13" t="s">
        <v>594</v>
      </c>
      <c r="N15" s="13" t="s">
        <v>506</v>
      </c>
      <c r="O15" s="13" t="s">
        <v>505</v>
      </c>
      <c r="P15" s="13" t="s">
        <v>516</v>
      </c>
      <c r="Q15" s="13" t="s">
        <v>511</v>
      </c>
      <c r="R15" s="13" t="s">
        <v>512</v>
      </c>
      <c r="S15" s="13" t="s">
        <v>575</v>
      </c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spans="1:34" ht="48" x14ac:dyDescent="0.35">
      <c r="A16" s="1">
        <v>384</v>
      </c>
      <c r="B16" s="28" cm="1">
        <f t="array" ref="B16">SUM(--ISNUMBER(FIND($K$34,Tabla147[[#This Row],[Novedades 1 Bitacoras]:[Novedades 27 Bitacoras]])))</f>
        <v>3</v>
      </c>
      <c r="C16" s="1" cm="1">
        <f t="array" ref="C16">SUM(--ISNUMBER(FIND($K$33,Tabla147[[#This Row],[Novedades 1 Bitacoras]:[Novedades 27 Bitacoras]])))</f>
        <v>7</v>
      </c>
      <c r="D16" s="1"/>
      <c r="E16" s="13" t="s">
        <v>187</v>
      </c>
      <c r="F16" s="13" t="s">
        <v>436</v>
      </c>
      <c r="G16" s="13" t="s">
        <v>604</v>
      </c>
      <c r="H16" s="13" t="s">
        <v>518</v>
      </c>
      <c r="I16" s="13" t="s">
        <v>603</v>
      </c>
      <c r="J16" s="13" t="s">
        <v>552</v>
      </c>
      <c r="K16" s="13" t="s">
        <v>605</v>
      </c>
      <c r="L16" s="13" t="s">
        <v>561</v>
      </c>
      <c r="M16" s="13" t="s">
        <v>595</v>
      </c>
      <c r="N16" s="13">
        <v>1167</v>
      </c>
      <c r="O16" s="13" t="s">
        <v>609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spans="1:34" ht="47.5" customHeight="1" x14ac:dyDescent="0.35">
      <c r="A17" s="1">
        <v>385</v>
      </c>
      <c r="B17" s="28" cm="1">
        <f t="array" ref="B17">SUM(--ISNUMBER(FIND($K$34,Tabla147[[#This Row],[Novedades 1 Bitacoras]:[Novedades 27 Bitacoras]])))</f>
        <v>4</v>
      </c>
      <c r="C17" s="1" cm="1">
        <f t="array" ref="C17">SUM(--ISNUMBER(FIND($K$33,Tabla147[[#This Row],[Novedades 1 Bitacoras]:[Novedades 27 Bitacoras]])))</f>
        <v>3</v>
      </c>
      <c r="D17" s="1"/>
      <c r="E17" s="13" t="s">
        <v>596</v>
      </c>
      <c r="F17" s="13" t="s">
        <v>65</v>
      </c>
      <c r="G17" s="13" t="s">
        <v>94</v>
      </c>
      <c r="H17" s="13" t="s">
        <v>187</v>
      </c>
      <c r="I17" s="13" t="s">
        <v>597</v>
      </c>
      <c r="J17" s="13" t="s">
        <v>598</v>
      </c>
      <c r="K17" s="13" t="s">
        <v>599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spans="1:34" ht="24" x14ac:dyDescent="0.35">
      <c r="A18" s="1">
        <v>397</v>
      </c>
      <c r="B18" s="28" cm="1">
        <f t="array" ref="B18">SUM(--ISNUMBER(FIND($K$34,Tabla147[[#This Row],[Novedades 1 Bitacoras]:[Novedades 27 Bitacoras]])))</f>
        <v>0</v>
      </c>
      <c r="C18" s="1" cm="1">
        <f t="array" ref="C18">SUM(--ISNUMBER(FIND($K$33,Tabla147[[#This Row],[Novedades 1 Bitacoras]:[Novedades 27 Bitacoras]])))</f>
        <v>2</v>
      </c>
      <c r="D18" s="1"/>
      <c r="E18" s="13" t="s">
        <v>187</v>
      </c>
      <c r="F18" s="13" t="s">
        <v>492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spans="1:34" ht="36" x14ac:dyDescent="0.35">
      <c r="A19" s="1">
        <v>398</v>
      </c>
      <c r="B19" s="28" cm="1">
        <f t="array" ref="B19">SUM(--ISNUMBER(FIND($K$34,Tabla147[[#This Row],[Novedades 1 Bitacoras]:[Novedades 27 Bitacoras]])))</f>
        <v>1</v>
      </c>
      <c r="C19" s="1" cm="1">
        <f t="array" ref="C19">SUM(--ISNUMBER(FIND($K$33,Tabla147[[#This Row],[Novedades 1 Bitacoras]:[Novedades 27 Bitacoras]])))</f>
        <v>3</v>
      </c>
      <c r="D19" s="1"/>
      <c r="E19" s="13" t="s">
        <v>187</v>
      </c>
      <c r="F19" s="13" t="s">
        <v>466</v>
      </c>
      <c r="G19" s="13" t="s">
        <v>467</v>
      </c>
      <c r="H19" s="13" t="s">
        <v>538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  <row r="20" spans="1:34" ht="36" x14ac:dyDescent="0.35">
      <c r="A20" s="1">
        <v>399</v>
      </c>
      <c r="B20" s="28" cm="1">
        <f t="array" ref="B20">SUM(--ISNUMBER(FIND($K$34,Tabla147[[#This Row],[Novedades 1 Bitacoras]:[Novedades 27 Bitacoras]])))</f>
        <v>4</v>
      </c>
      <c r="C20" s="1" cm="1">
        <f t="array" ref="C20">SUM(--ISNUMBER(FIND($K$33,Tabla147[[#This Row],[Novedades 1 Bitacoras]:[Novedades 27 Bitacoras]])))</f>
        <v>3</v>
      </c>
      <c r="D20" s="1"/>
      <c r="E20" s="13" t="s">
        <v>36</v>
      </c>
      <c r="F20" s="13" t="s">
        <v>56</v>
      </c>
      <c r="G20" s="13" t="s">
        <v>68</v>
      </c>
      <c r="H20" s="13" t="s">
        <v>187</v>
      </c>
      <c r="I20" s="13" t="s">
        <v>61</v>
      </c>
      <c r="J20" s="13" t="s">
        <v>600</v>
      </c>
      <c r="K20" s="13" t="s">
        <v>492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spans="1:34" ht="48" x14ac:dyDescent="0.35">
      <c r="A21" s="1">
        <v>400</v>
      </c>
      <c r="B21" s="28" cm="1">
        <f t="array" ref="B21">SUM(--ISNUMBER(FIND($K$34,Tabla147[[#This Row],[Novedades 1 Bitacoras]:[Novedades 27 Bitacoras]])))</f>
        <v>4</v>
      </c>
      <c r="C21" s="1" cm="1">
        <f t="array" ref="C21">SUM(--ISNUMBER(FIND($K$33,Tabla147[[#This Row],[Novedades 1 Bitacoras]:[Novedades 27 Bitacoras]])))</f>
        <v>4</v>
      </c>
      <c r="D21" s="1"/>
      <c r="E21" s="13" t="s">
        <v>41</v>
      </c>
      <c r="F21" s="13" t="s">
        <v>57</v>
      </c>
      <c r="G21" s="13" t="s">
        <v>69</v>
      </c>
      <c r="H21" s="13" t="s">
        <v>187</v>
      </c>
      <c r="I21" s="13" t="s">
        <v>36</v>
      </c>
      <c r="J21" s="13" t="s">
        <v>606</v>
      </c>
      <c r="K21" s="13" t="s">
        <v>470</v>
      </c>
      <c r="L21" s="13" t="s">
        <v>607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spans="1:34" x14ac:dyDescent="0.35">
      <c r="A22" s="1">
        <v>406</v>
      </c>
      <c r="B22" s="28" cm="1">
        <f t="array" ref="B22">SUM(--ISNUMBER(FIND($K$34,Tabla147[[#This Row],[Novedades 1 Bitacoras]:[Novedades 27 Bitacoras]])))</f>
        <v>0</v>
      </c>
      <c r="C22" s="32" cm="1">
        <f t="array" ref="C22">SUM(--ISNUMBER(FIND($K$33,Tabla147[[#This Row],[Novedades 1 Bitacoras]:[Novedades 27 Bitacoras]])))</f>
        <v>1</v>
      </c>
      <c r="D22" s="1"/>
      <c r="E22" s="13" t="s">
        <v>493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spans="1:34" ht="24" x14ac:dyDescent="0.35">
      <c r="A23" s="1">
        <v>408</v>
      </c>
      <c r="B23" s="28" cm="1">
        <f t="array" ref="B23">SUM(--ISNUMBER(FIND($K$34,Tabla147[[#This Row],[Novedades 1 Bitacoras]:[Novedades 27 Bitacoras]])))</f>
        <v>2</v>
      </c>
      <c r="C23" s="32" cm="1">
        <f t="array" ref="C23">SUM(--ISNUMBER(FIND($K$33,Tabla147[[#This Row],[Novedades 1 Bitacoras]:[Novedades 27 Bitacoras]])))</f>
        <v>1</v>
      </c>
      <c r="D23" s="1"/>
      <c r="E23" s="13" t="s">
        <v>491</v>
      </c>
      <c r="F23" s="13" t="s">
        <v>601</v>
      </c>
      <c r="G23" s="13" t="s">
        <v>539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1:34" ht="57" customHeight="1" x14ac:dyDescent="0.35">
      <c r="A24" s="1">
        <v>411</v>
      </c>
      <c r="B24" s="28" cm="1">
        <f t="array" ref="B24">SUM(--ISNUMBER(FIND($K$34,Tabla147[[#This Row],[Novedades 1 Bitacoras]:[Novedades 27 Bitacoras]])))</f>
        <v>9</v>
      </c>
      <c r="C24" s="1" cm="1">
        <f t="array" ref="C24">SUM(--ISNUMBER(FIND($K$33,Tabla147[[#This Row],[Novedades 1 Bitacoras]:[Novedades 27 Bitacoras]])))</f>
        <v>7</v>
      </c>
      <c r="D24" s="1"/>
      <c r="E24" s="13" t="s">
        <v>549</v>
      </c>
      <c r="F24" s="13" t="s">
        <v>70</v>
      </c>
      <c r="G24" s="13" t="s">
        <v>81</v>
      </c>
      <c r="H24" s="13" t="s">
        <v>88</v>
      </c>
      <c r="I24" s="13" t="s">
        <v>223</v>
      </c>
      <c r="J24" s="13" t="s">
        <v>187</v>
      </c>
      <c r="K24" s="13" t="s">
        <v>550</v>
      </c>
      <c r="L24" s="13" t="s">
        <v>250</v>
      </c>
      <c r="M24" s="13" t="s">
        <v>478</v>
      </c>
      <c r="N24" s="13" t="s">
        <v>426</v>
      </c>
      <c r="O24" s="13" t="s">
        <v>479</v>
      </c>
      <c r="P24" s="13" t="s">
        <v>551</v>
      </c>
      <c r="Q24" s="13" t="s">
        <v>489</v>
      </c>
      <c r="R24" s="13" t="s">
        <v>527</v>
      </c>
      <c r="S24" s="13" t="s">
        <v>531</v>
      </c>
      <c r="T24" s="13" t="s">
        <v>585</v>
      </c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1:34" ht="47.5" customHeight="1" x14ac:dyDescent="0.35">
      <c r="A25" s="1">
        <v>412</v>
      </c>
      <c r="B25" s="28" cm="1">
        <f t="array" ref="B25">SUM(--ISNUMBER(FIND($K$34,Tabla147[[#This Row],[Novedades 1 Bitacoras]:[Novedades 27 Bitacoras]])))</f>
        <v>4</v>
      </c>
      <c r="C25" s="1" cm="1">
        <f t="array" ref="C25">SUM(--ISNUMBER(FIND($K$33,Tabla147[[#This Row],[Novedades 1 Bitacoras]:[Novedades 27 Bitacoras]])))</f>
        <v>5</v>
      </c>
      <c r="D25" s="1"/>
      <c r="E25" s="13" t="s">
        <v>187</v>
      </c>
      <c r="F25" s="13" t="s">
        <v>378</v>
      </c>
      <c r="G25" s="13" t="s">
        <v>474</v>
      </c>
      <c r="H25" s="13" t="s">
        <v>496</v>
      </c>
      <c r="I25" s="13" t="s">
        <v>535</v>
      </c>
      <c r="J25" s="13" t="s">
        <v>532</v>
      </c>
      <c r="K25" s="13" t="s">
        <v>533</v>
      </c>
      <c r="L25" s="13" t="s">
        <v>542</v>
      </c>
      <c r="M25" s="13" t="s">
        <v>611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spans="1:34" ht="45" customHeight="1" x14ac:dyDescent="0.35">
      <c r="A26" s="1">
        <v>413</v>
      </c>
      <c r="B26" s="28" cm="1">
        <f t="array" ref="B26">SUM(--ISNUMBER(FIND($K$34,Tabla147[[#This Row],[Novedades 1 Bitacoras]:[Novedades 27 Bitacoras]])))</f>
        <v>3</v>
      </c>
      <c r="C26" s="1" cm="1">
        <f t="array" ref="C26">SUM(--ISNUMBER(FIND($K$33,Tabla147[[#This Row],[Novedades 1 Bitacoras]:[Novedades 27 Bitacoras]])))</f>
        <v>3</v>
      </c>
      <c r="D26" s="1"/>
      <c r="E26" s="13" t="s">
        <v>273</v>
      </c>
      <c r="F26" s="13" t="s">
        <v>187</v>
      </c>
      <c r="G26" s="13" t="s">
        <v>264</v>
      </c>
      <c r="H26" s="13" t="s">
        <v>471</v>
      </c>
      <c r="I26" s="13" t="s">
        <v>497</v>
      </c>
      <c r="J26" s="13" t="s">
        <v>540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spans="1:34" ht="48" x14ac:dyDescent="0.35">
      <c r="A27" s="1">
        <v>414</v>
      </c>
      <c r="B27" s="28" cm="1">
        <f t="array" ref="B27">SUM(--ISNUMBER(FIND($K$34,Tabla147[[#This Row],[Novedades 1 Bitacoras]:[Novedades 27 Bitacoras]])))</f>
        <v>2</v>
      </c>
      <c r="C27" s="1" cm="1">
        <f t="array" ref="C27">SUM(--ISNUMBER(FIND($K$33,Tabla147[[#This Row],[Novedades 1 Bitacoras]:[Novedades 27 Bitacoras]])))</f>
        <v>6</v>
      </c>
      <c r="D27" s="1"/>
      <c r="E27" s="13" t="s">
        <v>187</v>
      </c>
      <c r="F27" s="13" t="s">
        <v>562</v>
      </c>
      <c r="G27" s="13" t="s">
        <v>522</v>
      </c>
      <c r="H27" s="13" t="s">
        <v>475</v>
      </c>
      <c r="I27" s="13" t="s">
        <v>521</v>
      </c>
      <c r="J27" s="13" t="s">
        <v>540</v>
      </c>
      <c r="K27" s="13" t="s">
        <v>602</v>
      </c>
      <c r="L27" s="13" t="s">
        <v>584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</row>
    <row r="28" spans="1:34" ht="84" x14ac:dyDescent="0.35">
      <c r="A28" s="1">
        <v>418</v>
      </c>
      <c r="B28" s="28" cm="1">
        <f t="array" ref="B28">SUM(--ISNUMBER(FIND($K$34,Tabla147[[#This Row],[Novedades 1 Bitacoras]:[Novedades 27 Bitacoras]])))</f>
        <v>9</v>
      </c>
      <c r="C28" s="1" cm="1">
        <f t="array" ref="C28">SUM(--ISNUMBER(FIND($K$33,Tabla147[[#This Row],[Novedades 1 Bitacoras]:[Novedades 27 Bitacoras]])))</f>
        <v>6</v>
      </c>
      <c r="D28" s="1"/>
      <c r="E28" s="13" t="s">
        <v>523</v>
      </c>
      <c r="F28" s="13" t="s">
        <v>513</v>
      </c>
      <c r="G28" s="13" t="s">
        <v>514</v>
      </c>
      <c r="H28" s="13" t="s">
        <v>419</v>
      </c>
      <c r="I28" s="13" t="s">
        <v>520</v>
      </c>
      <c r="J28" s="13" t="s">
        <v>178</v>
      </c>
      <c r="K28" s="13" t="s">
        <v>187</v>
      </c>
      <c r="L28" s="13" t="s">
        <v>524</v>
      </c>
      <c r="M28" s="13" t="s">
        <v>357</v>
      </c>
      <c r="N28" s="13" t="s">
        <v>528</v>
      </c>
      <c r="O28" s="13" t="s">
        <v>519</v>
      </c>
      <c r="P28" s="13" t="s">
        <v>530</v>
      </c>
      <c r="Q28" s="13" t="s">
        <v>529</v>
      </c>
      <c r="R28" s="13" t="s">
        <v>544</v>
      </c>
      <c r="S28" s="13" t="s">
        <v>545</v>
      </c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</row>
    <row r="29" spans="1:34" ht="48" x14ac:dyDescent="0.35">
      <c r="A29" s="1">
        <v>419</v>
      </c>
      <c r="B29" s="28" cm="1">
        <f t="array" ref="B29">SUM(--ISNUMBER(FIND($K$34,Tabla147[[#This Row],[Novedades 1 Bitacoras]:[Novedades 27 Bitacoras]])))</f>
        <v>2</v>
      </c>
      <c r="C29" s="1" cm="1">
        <f t="array" ref="C29">SUM(--ISNUMBER(FIND($K$33,Tabla147[[#This Row],[Novedades 1 Bitacoras]:[Novedades 27 Bitacoras]])))</f>
        <v>8</v>
      </c>
      <c r="D29" s="1"/>
      <c r="E29" s="13" t="s">
        <v>72</v>
      </c>
      <c r="F29" s="13" t="s">
        <v>187</v>
      </c>
      <c r="G29" s="13" t="s">
        <v>359</v>
      </c>
      <c r="H29" s="13" t="s">
        <v>490</v>
      </c>
      <c r="I29" s="13" t="s">
        <v>582</v>
      </c>
      <c r="J29" s="13" t="s">
        <v>543</v>
      </c>
      <c r="K29" s="13" t="s">
        <v>546</v>
      </c>
      <c r="L29" s="13" t="s">
        <v>553</v>
      </c>
      <c r="M29" s="13" t="s">
        <v>574</v>
      </c>
      <c r="N29" s="13" t="s">
        <v>583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</row>
    <row r="30" spans="1:34" ht="48" x14ac:dyDescent="0.35">
      <c r="A30" s="1">
        <v>420</v>
      </c>
      <c r="B30" s="28" cm="1">
        <f t="array" ref="B30">SUM(--ISNUMBER(FIND($K$34,Tabla147[[#This Row],[Novedades 1 Bitacoras]:[Novedades 27 Bitacoras]])))</f>
        <v>0</v>
      </c>
      <c r="C30" s="1" cm="1">
        <f t="array" ref="C30">SUM(--ISNUMBER(FIND($K$33,Tabla147[[#This Row],[Novedades 1 Bitacoras]:[Novedades 27 Bitacoras]])))</f>
        <v>3</v>
      </c>
      <c r="D30" s="1"/>
      <c r="E30" s="13" t="s">
        <v>28</v>
      </c>
      <c r="F30" s="13" t="s">
        <v>29</v>
      </c>
      <c r="G30" s="13" t="s">
        <v>498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</row>
    <row r="31" spans="1:34" ht="48" x14ac:dyDescent="0.35">
      <c r="A31" s="5">
        <v>421</v>
      </c>
      <c r="B31" s="28" cm="1">
        <f t="array" ref="B31">SUM(--ISNUMBER(FIND($K$34,Tabla147[[#This Row],[Novedades 1 Bitacoras]:[Novedades 27 Bitacoras]])))</f>
        <v>0</v>
      </c>
      <c r="C31" s="1" cm="1">
        <f t="array" ref="C31">SUM(--ISNUMBER(FIND($K$33,Tabla147[[#This Row],[Novedades 1 Bitacoras]:[Novedades 27 Bitacoras]])))</f>
        <v>3</v>
      </c>
      <c r="D31" s="5"/>
      <c r="E31" s="13" t="s">
        <v>28</v>
      </c>
      <c r="F31" s="13" t="s">
        <v>29</v>
      </c>
      <c r="G31" s="13" t="s">
        <v>499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</row>
    <row r="33" spans="3:16" ht="17" customHeight="1" x14ac:dyDescent="0.35">
      <c r="C33" s="6" t="s">
        <v>115</v>
      </c>
      <c r="D33" s="6" t="s">
        <v>116</v>
      </c>
      <c r="E33" s="6" t="s">
        <v>96</v>
      </c>
      <c r="F33" s="6" t="s">
        <v>113</v>
      </c>
      <c r="G33" s="6" t="s">
        <v>97</v>
      </c>
      <c r="H33" s="6" t="s">
        <v>114</v>
      </c>
      <c r="I33" s="7"/>
      <c r="J33" s="6" t="s">
        <v>100</v>
      </c>
      <c r="K33" s="6" t="s">
        <v>108</v>
      </c>
      <c r="L33" s="6" t="s">
        <v>265</v>
      </c>
      <c r="N33" s="33" t="s">
        <v>233</v>
      </c>
      <c r="O33" s="34" t="s">
        <v>234</v>
      </c>
    </row>
    <row r="34" spans="3:16" x14ac:dyDescent="0.35">
      <c r="C34" s="6">
        <f>SUM(E34,G34)</f>
        <v>193</v>
      </c>
      <c r="D34" s="8">
        <f>SUM(F34,H34)</f>
        <v>1</v>
      </c>
      <c r="E34" s="6" cm="1">
        <f t="array" ref="E34">SUM(--ISNUMBER(FIND(K33,E2:AE31)))</f>
        <v>123</v>
      </c>
      <c r="F34" s="8">
        <f>E34/C34</f>
        <v>0.63730569948186533</v>
      </c>
      <c r="G34" s="6" cm="1">
        <f t="array" ref="G34">SUM(--ISNUMBER(FIND(K34,E2:AE31)))</f>
        <v>70</v>
      </c>
      <c r="H34" s="8">
        <f>G34/C34</f>
        <v>0.36269430051813473</v>
      </c>
      <c r="I34" s="7"/>
      <c r="J34" s="6" t="s">
        <v>101</v>
      </c>
      <c r="K34" s="6" t="s">
        <v>109</v>
      </c>
      <c r="L34" s="6"/>
      <c r="N34" s="35" t="s">
        <v>179</v>
      </c>
      <c r="O34" s="35" cm="1">
        <f t="array" ref="O34">SUM(--ISNUMBER(FIND(K35,E2:AE31)))</f>
        <v>1</v>
      </c>
    </row>
    <row r="35" spans="3:16" x14ac:dyDescent="0.35">
      <c r="C35" s="7"/>
      <c r="D35" s="7"/>
      <c r="E35" s="7"/>
      <c r="F35" s="7"/>
      <c r="G35" s="7"/>
      <c r="H35" s="7"/>
      <c r="I35" s="7"/>
      <c r="J35" s="6" t="s">
        <v>102</v>
      </c>
      <c r="K35" s="6" t="s">
        <v>185</v>
      </c>
      <c r="L35" s="6"/>
      <c r="N35" s="1" t="s">
        <v>180</v>
      </c>
      <c r="O35" s="1" cm="1">
        <f t="array" ref="O35">SUM(--ISNUMBER(FIND(K36,E2:AE31)))</f>
        <v>18</v>
      </c>
    </row>
    <row r="36" spans="3:16" ht="24" x14ac:dyDescent="0.35">
      <c r="C36" s="6" t="s">
        <v>115</v>
      </c>
      <c r="D36" s="6" t="s">
        <v>116</v>
      </c>
      <c r="E36" s="6" t="s">
        <v>106</v>
      </c>
      <c r="F36" s="6" t="s">
        <v>117</v>
      </c>
      <c r="G36" s="6" t="s">
        <v>98</v>
      </c>
      <c r="H36" s="6" t="s">
        <v>118</v>
      </c>
      <c r="I36" s="7"/>
      <c r="J36" s="6" t="s">
        <v>103</v>
      </c>
      <c r="K36" s="6" t="s">
        <v>186</v>
      </c>
      <c r="L36" s="6"/>
      <c r="N36" s="35" t="s">
        <v>191</v>
      </c>
      <c r="O36" s="35" cm="1">
        <f t="array" ref="O36">SUM(--ISNUMBER(FIND(K37,E2:AE31)))</f>
        <v>3</v>
      </c>
    </row>
    <row r="37" spans="3:16" x14ac:dyDescent="0.35">
      <c r="C37" s="6">
        <f>SUM(E37,G37)</f>
        <v>101</v>
      </c>
      <c r="D37" s="8">
        <f>SUM(F37,H37)</f>
        <v>1</v>
      </c>
      <c r="E37" s="6" cm="1">
        <f t="array" ref="E37">SUM(--ISNUMBER(FIND(J35,E2:AE31)))</f>
        <v>46</v>
      </c>
      <c r="F37" s="8">
        <f>E37/C37</f>
        <v>0.45544554455445546</v>
      </c>
      <c r="G37" s="6" cm="1">
        <f t="array" ref="G37">SUM(--ISNUMBER(FIND(J36,E2:AE31)))</f>
        <v>55</v>
      </c>
      <c r="H37" s="8">
        <f>G37/C37</f>
        <v>0.54455445544554459</v>
      </c>
      <c r="I37" s="7"/>
      <c r="J37" s="6" t="s">
        <v>104</v>
      </c>
      <c r="K37" s="6" t="s">
        <v>190</v>
      </c>
      <c r="L37" s="6"/>
      <c r="N37" s="1" t="s">
        <v>232</v>
      </c>
      <c r="O37" s="1" cm="1">
        <f t="array" ref="O37">SUM(--ISNUMBER(FIND(K38,E2:AE31)))</f>
        <v>12</v>
      </c>
    </row>
    <row r="38" spans="3:16" x14ac:dyDescent="0.35">
      <c r="C38" s="7"/>
      <c r="D38" s="7"/>
      <c r="E38" s="7"/>
      <c r="F38" s="7"/>
      <c r="G38" s="7"/>
      <c r="H38" s="7"/>
      <c r="I38" s="9"/>
      <c r="J38" s="6" t="s">
        <v>105</v>
      </c>
      <c r="K38" s="6" t="s">
        <v>230</v>
      </c>
      <c r="L38" s="6"/>
      <c r="N38" s="35" t="s">
        <v>266</v>
      </c>
      <c r="O38" s="35" cm="1">
        <f t="array" ref="O38">SUM(--ISNUMBER(FIND(L33,E2:AE31)))</f>
        <v>4</v>
      </c>
    </row>
    <row r="39" spans="3:16" ht="24" x14ac:dyDescent="0.35">
      <c r="C39" s="6" t="s">
        <v>115</v>
      </c>
      <c r="D39" s="6" t="s">
        <v>116</v>
      </c>
      <c r="E39" s="6" t="s">
        <v>107</v>
      </c>
      <c r="F39" s="6" t="s">
        <v>119</v>
      </c>
      <c r="G39" s="6" t="s">
        <v>99</v>
      </c>
      <c r="H39" s="6" t="s">
        <v>99</v>
      </c>
      <c r="I39" s="7"/>
      <c r="J39" s="7"/>
      <c r="N39" s="1"/>
      <c r="O39" s="1"/>
    </row>
    <row r="40" spans="3:16" ht="15" thickBot="1" x14ac:dyDescent="0.4">
      <c r="C40" s="6">
        <f>SUM(E40,G40)</f>
        <v>68</v>
      </c>
      <c r="D40" s="8">
        <f>SUM(F40,H40)</f>
        <v>1</v>
      </c>
      <c r="E40" s="6" cm="1">
        <f t="array" ref="E40">SUM(--ISNUMBER(FIND(J37,E2:AE31)))</f>
        <v>30</v>
      </c>
      <c r="F40" s="8">
        <f>E40/C40</f>
        <v>0.44117647058823528</v>
      </c>
      <c r="G40" s="6" cm="1">
        <f t="array" ref="G40">SUM(--ISNUMBER(FIND(J38,E2:AE31)))</f>
        <v>38</v>
      </c>
      <c r="H40" s="8">
        <f>G40/C40</f>
        <v>0.55882352941176472</v>
      </c>
      <c r="I40" s="7"/>
      <c r="J40" s="7"/>
      <c r="N40" s="35"/>
      <c r="O40" s="35"/>
    </row>
    <row r="41" spans="3:16" ht="15" thickTop="1" x14ac:dyDescent="0.35">
      <c r="C41" s="7"/>
      <c r="D41" s="7"/>
      <c r="E41" s="7"/>
      <c r="F41" s="7"/>
      <c r="G41" s="7"/>
      <c r="H41" s="7"/>
      <c r="I41" s="7"/>
      <c r="J41" s="7"/>
      <c r="N41" s="46"/>
      <c r="O41" s="46"/>
    </row>
    <row r="42" spans="3:16" x14ac:dyDescent="0.35">
      <c r="G42"/>
      <c r="I42"/>
      <c r="J42"/>
      <c r="K42"/>
    </row>
    <row r="43" spans="3:16" x14ac:dyDescent="0.35">
      <c r="I43"/>
      <c r="J43"/>
      <c r="K43" s="27"/>
    </row>
    <row r="44" spans="3:16" x14ac:dyDescent="0.35">
      <c r="I44"/>
      <c r="J44"/>
      <c r="K44"/>
    </row>
    <row r="45" spans="3:16" x14ac:dyDescent="0.35">
      <c r="I45"/>
      <c r="J45"/>
      <c r="K45"/>
      <c r="N45" s="36" t="s">
        <v>299</v>
      </c>
      <c r="O45" s="36" t="s">
        <v>96</v>
      </c>
      <c r="P45" s="36" t="s">
        <v>97</v>
      </c>
    </row>
    <row r="46" spans="3:16" x14ac:dyDescent="0.35">
      <c r="I46"/>
      <c r="J46"/>
      <c r="K46"/>
      <c r="N46" s="36" t="s">
        <v>301</v>
      </c>
      <c r="O46" s="36">
        <f>' SR FEB 25'!E32</f>
        <v>76</v>
      </c>
      <c r="P46" s="39">
        <f>' SR FEB 25'!G32</f>
        <v>142</v>
      </c>
    </row>
    <row r="47" spans="3:16" x14ac:dyDescent="0.35">
      <c r="I47"/>
      <c r="J47"/>
      <c r="K47"/>
      <c r="N47" s="36" t="s">
        <v>302</v>
      </c>
      <c r="O47" s="36">
        <f>'SR MAR 25'!O46</f>
        <v>131</v>
      </c>
      <c r="P47" s="36">
        <f>'SR MAR 25'!P46</f>
        <v>159</v>
      </c>
    </row>
    <row r="48" spans="3:16" x14ac:dyDescent="0.35">
      <c r="I48"/>
      <c r="J48"/>
      <c r="K48"/>
      <c r="N48" s="36" t="s">
        <v>303</v>
      </c>
      <c r="O48" s="36">
        <f>E34</f>
        <v>123</v>
      </c>
      <c r="P48" s="36">
        <f>G34</f>
        <v>70</v>
      </c>
    </row>
    <row r="49" spans="6:16" x14ac:dyDescent="0.35">
      <c r="F49"/>
      <c r="G49"/>
      <c r="H49"/>
      <c r="I49"/>
      <c r="J49"/>
      <c r="K49"/>
      <c r="N49" s="36" t="s">
        <v>304</v>
      </c>
      <c r="O49" s="36">
        <v>0</v>
      </c>
      <c r="P49" s="36">
        <v>0</v>
      </c>
    </row>
    <row r="50" spans="6:16" x14ac:dyDescent="0.35">
      <c r="F50"/>
      <c r="G50"/>
      <c r="H50"/>
      <c r="I50"/>
      <c r="J50"/>
      <c r="K50"/>
      <c r="N50" s="36" t="s">
        <v>305</v>
      </c>
      <c r="O50" s="36">
        <v>0</v>
      </c>
      <c r="P50" s="36">
        <v>0</v>
      </c>
    </row>
    <row r="51" spans="6:16" x14ac:dyDescent="0.35">
      <c r="F51" s="7"/>
      <c r="G51" s="7"/>
      <c r="H51" s="7"/>
      <c r="I51"/>
      <c r="J51"/>
      <c r="K51"/>
      <c r="N51" s="36" t="s">
        <v>306</v>
      </c>
      <c r="O51" s="36">
        <v>0</v>
      </c>
      <c r="P51" s="36">
        <v>0</v>
      </c>
    </row>
    <row r="52" spans="6:16" x14ac:dyDescent="0.35">
      <c r="F52" s="7"/>
      <c r="G52" s="7"/>
      <c r="H52" s="7"/>
      <c r="I52"/>
      <c r="J52"/>
      <c r="K52"/>
      <c r="N52" s="36" t="s">
        <v>307</v>
      </c>
      <c r="O52" s="36">
        <v>0</v>
      </c>
      <c r="P52" s="36">
        <v>0</v>
      </c>
    </row>
    <row r="53" spans="6:16" x14ac:dyDescent="0.35">
      <c r="F53" s="7"/>
      <c r="G53" s="7"/>
      <c r="H53" s="7"/>
      <c r="I53"/>
      <c r="J53"/>
      <c r="K53"/>
      <c r="N53" s="36" t="s">
        <v>308</v>
      </c>
      <c r="O53" s="36">
        <v>0</v>
      </c>
      <c r="P53" s="36">
        <v>0</v>
      </c>
    </row>
    <row r="54" spans="6:16" x14ac:dyDescent="0.35">
      <c r="F54" s="7"/>
      <c r="G54" s="7"/>
      <c r="H54" s="7"/>
      <c r="I54"/>
      <c r="J54"/>
      <c r="K54"/>
      <c r="N54" s="36" t="s">
        <v>309</v>
      </c>
      <c r="O54" s="36">
        <v>0</v>
      </c>
      <c r="P54" s="36">
        <v>0</v>
      </c>
    </row>
    <row r="55" spans="6:16" x14ac:dyDescent="0.35">
      <c r="F55" s="7"/>
      <c r="G55" s="7"/>
      <c r="H55" s="7"/>
      <c r="I55"/>
      <c r="J55"/>
      <c r="K55"/>
      <c r="N55" s="36" t="s">
        <v>310</v>
      </c>
      <c r="O55" s="36">
        <v>0</v>
      </c>
      <c r="P55" s="36">
        <v>0</v>
      </c>
    </row>
    <row r="56" spans="6:16" x14ac:dyDescent="0.35">
      <c r="F56" s="7"/>
      <c r="G56" s="7"/>
      <c r="H56" s="7"/>
      <c r="I56"/>
      <c r="J56"/>
      <c r="K56"/>
      <c r="N56" s="36" t="s">
        <v>311</v>
      </c>
      <c r="O56" s="36">
        <v>0</v>
      </c>
      <c r="P56" s="36">
        <v>0</v>
      </c>
    </row>
    <row r="57" spans="6:16" x14ac:dyDescent="0.35">
      <c r="I57"/>
      <c r="J57"/>
      <c r="K57"/>
      <c r="N57" s="36" t="s">
        <v>300</v>
      </c>
      <c r="O57" s="36"/>
      <c r="P57" s="36"/>
    </row>
    <row r="59" spans="6:16" x14ac:dyDescent="0.35">
      <c r="N59" s="36" t="s">
        <v>299</v>
      </c>
      <c r="O59" s="36" t="s">
        <v>106</v>
      </c>
      <c r="P59" s="36" t="s">
        <v>107</v>
      </c>
    </row>
    <row r="60" spans="6:16" x14ac:dyDescent="0.35">
      <c r="N60" s="36" t="s">
        <v>301</v>
      </c>
      <c r="O60" s="36">
        <f>' SR FEB 25'!E35</f>
        <v>28</v>
      </c>
      <c r="P60" s="39">
        <f>' SR FEB 25'!E38</f>
        <v>51</v>
      </c>
    </row>
    <row r="61" spans="6:16" x14ac:dyDescent="0.35">
      <c r="N61" s="36" t="s">
        <v>302</v>
      </c>
      <c r="O61" s="36">
        <f>'SR MAR 25'!E36</f>
        <v>74</v>
      </c>
      <c r="P61" s="36">
        <f>'SR MAR 25'!E39</f>
        <v>94</v>
      </c>
    </row>
    <row r="62" spans="6:16" x14ac:dyDescent="0.35">
      <c r="N62" s="36" t="s">
        <v>303</v>
      </c>
      <c r="O62" s="36">
        <v>0</v>
      </c>
      <c r="P62" s="36">
        <v>0</v>
      </c>
    </row>
    <row r="63" spans="6:16" x14ac:dyDescent="0.35">
      <c r="N63" s="36" t="s">
        <v>304</v>
      </c>
      <c r="O63" s="36">
        <v>0</v>
      </c>
      <c r="P63" s="36">
        <v>0</v>
      </c>
    </row>
    <row r="64" spans="6:16" x14ac:dyDescent="0.35">
      <c r="N64" s="36" t="s">
        <v>305</v>
      </c>
      <c r="O64" s="36">
        <v>0</v>
      </c>
      <c r="P64" s="36">
        <v>0</v>
      </c>
    </row>
    <row r="65" spans="14:16" x14ac:dyDescent="0.35">
      <c r="N65" s="36" t="s">
        <v>306</v>
      </c>
      <c r="O65" s="36">
        <v>0</v>
      </c>
      <c r="P65" s="36">
        <v>0</v>
      </c>
    </row>
    <row r="66" spans="14:16" x14ac:dyDescent="0.35">
      <c r="N66" s="36" t="s">
        <v>307</v>
      </c>
      <c r="O66" s="36">
        <v>0</v>
      </c>
      <c r="P66" s="36">
        <v>0</v>
      </c>
    </row>
    <row r="67" spans="14:16" x14ac:dyDescent="0.35">
      <c r="N67" s="36" t="s">
        <v>308</v>
      </c>
      <c r="O67" s="36">
        <v>0</v>
      </c>
      <c r="P67" s="36">
        <v>0</v>
      </c>
    </row>
    <row r="68" spans="14:16" x14ac:dyDescent="0.35">
      <c r="N68" s="36" t="s">
        <v>309</v>
      </c>
      <c r="O68" s="36">
        <v>0</v>
      </c>
      <c r="P68" s="36">
        <v>0</v>
      </c>
    </row>
    <row r="69" spans="14:16" x14ac:dyDescent="0.35">
      <c r="N69" s="36" t="s">
        <v>310</v>
      </c>
      <c r="O69" s="36">
        <v>0</v>
      </c>
      <c r="P69" s="36">
        <v>0</v>
      </c>
    </row>
    <row r="70" spans="14:16" x14ac:dyDescent="0.35">
      <c r="N70" s="36" t="s">
        <v>311</v>
      </c>
      <c r="O70" s="36">
        <v>0</v>
      </c>
      <c r="P70" s="36">
        <v>0</v>
      </c>
    </row>
    <row r="71" spans="14:16" x14ac:dyDescent="0.35">
      <c r="N71" s="36" t="s">
        <v>300</v>
      </c>
      <c r="O71" s="36">
        <v>0</v>
      </c>
      <c r="P71" s="36">
        <v>0</v>
      </c>
    </row>
    <row r="73" spans="14:16" x14ac:dyDescent="0.35">
      <c r="N73" s="40" t="s">
        <v>299</v>
      </c>
      <c r="O73" s="37" t="s">
        <v>106</v>
      </c>
      <c r="P73" s="38" t="s">
        <v>107</v>
      </c>
    </row>
    <row r="74" spans="14:16" x14ac:dyDescent="0.35">
      <c r="N74" s="41" t="s">
        <v>301</v>
      </c>
      <c r="O74" s="42">
        <f>' SR FEB 25'!E49</f>
        <v>0</v>
      </c>
      <c r="P74" s="43">
        <f>' SR FEB 25'!E52</f>
        <v>0</v>
      </c>
    </row>
    <row r="75" spans="14:16" x14ac:dyDescent="0.35">
      <c r="N75" s="44" t="s">
        <v>302</v>
      </c>
      <c r="O75" s="39">
        <f>E51</f>
        <v>0</v>
      </c>
      <c r="P75" s="45">
        <f>E54</f>
        <v>0</v>
      </c>
    </row>
    <row r="76" spans="14:16" x14ac:dyDescent="0.35">
      <c r="N76" s="41" t="s">
        <v>303</v>
      </c>
      <c r="O76" s="42">
        <v>0</v>
      </c>
      <c r="P76" s="43">
        <v>0</v>
      </c>
    </row>
    <row r="77" spans="14:16" x14ac:dyDescent="0.35">
      <c r="N77" s="44" t="s">
        <v>304</v>
      </c>
      <c r="O77" s="39">
        <v>0</v>
      </c>
      <c r="P77" s="45">
        <v>0</v>
      </c>
    </row>
    <row r="78" spans="14:16" x14ac:dyDescent="0.35">
      <c r="N78" s="41" t="s">
        <v>305</v>
      </c>
      <c r="O78" s="42">
        <v>0</v>
      </c>
      <c r="P78" s="43">
        <v>0</v>
      </c>
    </row>
    <row r="79" spans="14:16" x14ac:dyDescent="0.35">
      <c r="N79" s="44" t="s">
        <v>306</v>
      </c>
      <c r="O79" s="39">
        <v>0</v>
      </c>
      <c r="P79" s="45">
        <v>0</v>
      </c>
    </row>
    <row r="80" spans="14:16" x14ac:dyDescent="0.35">
      <c r="N80" s="41" t="s">
        <v>307</v>
      </c>
      <c r="O80" s="42">
        <v>0</v>
      </c>
      <c r="P80" s="43">
        <v>0</v>
      </c>
    </row>
    <row r="81" spans="14:16" x14ac:dyDescent="0.35">
      <c r="N81" s="44" t="s">
        <v>308</v>
      </c>
      <c r="O81" s="39">
        <v>0</v>
      </c>
      <c r="P81" s="45">
        <v>0</v>
      </c>
    </row>
    <row r="82" spans="14:16" x14ac:dyDescent="0.35">
      <c r="N82" s="41" t="s">
        <v>309</v>
      </c>
      <c r="O82" s="42">
        <v>0</v>
      </c>
      <c r="P82" s="43">
        <v>0</v>
      </c>
    </row>
    <row r="83" spans="14:16" x14ac:dyDescent="0.35">
      <c r="N83" s="44" t="s">
        <v>310</v>
      </c>
      <c r="O83" s="39">
        <v>0</v>
      </c>
      <c r="P83" s="45">
        <v>0</v>
      </c>
    </row>
    <row r="84" spans="14:16" x14ac:dyDescent="0.35">
      <c r="N84" s="41" t="s">
        <v>311</v>
      </c>
      <c r="O84" s="42">
        <v>0</v>
      </c>
      <c r="P84" s="43">
        <v>0</v>
      </c>
    </row>
  </sheetData>
  <conditionalFormatting sqref="E24:Q24 E26:AH31 E25:H25 J25:AH25 S24:AH24 E2:AH23">
    <cfRule type="containsText" dxfId="92" priority="42" operator="containsText" text="OK">
      <formula>NOT(ISERROR(SEARCH("OK",E2)))</formula>
    </cfRule>
    <cfRule type="containsText" dxfId="91" priority="43" operator="containsText" text="PENDIENTE">
      <formula>NOT(ISERROR(SEARCH("PENDIENTE",E2)))</formula>
    </cfRule>
  </conditionalFormatting>
  <conditionalFormatting sqref="E24:F24 C33:H34 E39:H40 C36:H37 J18:P18 J33:K38 O34:O37">
    <cfRule type="containsText" dxfId="90" priority="52" operator="containsText" text="OK">
      <formula>NOT(ISERROR(SEARCH("OK",C18)))</formula>
    </cfRule>
    <cfRule type="containsText" dxfId="89" priority="53" operator="containsText" text="PENDIENTE">
      <formula>NOT(ISERROR(SEARCH("PENDIENTE",C18)))</formula>
    </cfRule>
  </conditionalFormatting>
  <conditionalFormatting sqref="G24">
    <cfRule type="containsText" dxfId="88" priority="50" operator="containsText" text="OK">
      <formula>NOT(ISERROR(SEARCH("OK",G24)))</formula>
    </cfRule>
    <cfRule type="containsText" dxfId="87" priority="51" operator="containsText" text="PENDIENTE">
      <formula>NOT(ISERROR(SEARCH("PENDIENTE",G24)))</formula>
    </cfRule>
  </conditionalFormatting>
  <conditionalFormatting sqref="F2:P2">
    <cfRule type="containsText" dxfId="86" priority="48" operator="containsText" text="OK">
      <formula>NOT(ISERROR(SEARCH("OK",F2)))</formula>
    </cfRule>
    <cfRule type="containsText" dxfId="85" priority="49" operator="containsText" text="PENDIENTE">
      <formula>NOT(ISERROR(SEARCH("PENDIENTE",F2)))</formula>
    </cfRule>
  </conditionalFormatting>
  <conditionalFormatting sqref="C40:D40">
    <cfRule type="containsText" dxfId="84" priority="46" operator="containsText" text="OK">
      <formula>NOT(ISERROR(SEARCH("OK",C40)))</formula>
    </cfRule>
    <cfRule type="containsText" dxfId="83" priority="47" operator="containsText" text="PENDIENTE">
      <formula>NOT(ISERROR(SEARCH("PENDIENTE",C40)))</formula>
    </cfRule>
  </conditionalFormatting>
  <conditionalFormatting sqref="C39:D39">
    <cfRule type="containsText" dxfId="82" priority="44" operator="containsText" text="OK">
      <formula>NOT(ISERROR(SEARCH("OK",C39)))</formula>
    </cfRule>
    <cfRule type="containsText" dxfId="81" priority="45" operator="containsText" text="PENDIENTE">
      <formula>NOT(ISERROR(SEARCH("PENDIENTE",C39)))</formula>
    </cfRule>
  </conditionalFormatting>
  <conditionalFormatting sqref="E2">
    <cfRule type="containsText" dxfId="80" priority="40" operator="containsText" text="OK">
      <formula>NOT(ISERROR(SEARCH("OK",E2)))</formula>
    </cfRule>
    <cfRule type="containsText" dxfId="79" priority="41" operator="containsText" text="PENDIENTE">
      <formula>NOT(ISERROR(SEARCH("PENDIENTE",E2)))</formula>
    </cfRule>
  </conditionalFormatting>
  <conditionalFormatting sqref="H29">
    <cfRule type="containsText" dxfId="78" priority="38" operator="containsText" text="OK">
      <formula>NOT(ISERROR(SEARCH("OK",H29)))</formula>
    </cfRule>
    <cfRule type="containsText" dxfId="77" priority="39" operator="containsText" text="PENDIENTE">
      <formula>NOT(ISERROR(SEARCH("PENDIENTE",H29)))</formula>
    </cfRule>
  </conditionalFormatting>
  <conditionalFormatting sqref="L28">
    <cfRule type="containsText" dxfId="76" priority="34" operator="containsText" text="OK">
      <formula>NOT(ISERROR(SEARCH("OK",L28)))</formula>
    </cfRule>
    <cfRule type="containsText" dxfId="75" priority="35" operator="containsText" text="PENDIENTE">
      <formula>NOT(ISERROR(SEARCH("PENDIENTE",L28)))</formula>
    </cfRule>
  </conditionalFormatting>
  <conditionalFormatting sqref="J25">
    <cfRule type="containsText" dxfId="74" priority="32" operator="containsText" text="OK">
      <formula>NOT(ISERROR(SEARCH("OK",J25)))</formula>
    </cfRule>
    <cfRule type="containsText" dxfId="73" priority="33" operator="containsText" text="PENDIENTE">
      <formula>NOT(ISERROR(SEARCH("PENDIENTE",J25)))</formula>
    </cfRule>
  </conditionalFormatting>
  <conditionalFormatting sqref="L33:L38">
    <cfRule type="containsText" dxfId="72" priority="30" operator="containsText" text="OK">
      <formula>NOT(ISERROR(SEARCH("OK",L33)))</formula>
    </cfRule>
    <cfRule type="containsText" dxfId="71" priority="31" operator="containsText" text="PENDIENTE">
      <formula>NOT(ISERROR(SEARCH("PENDIENTE",L33)))</formula>
    </cfRule>
  </conditionalFormatting>
  <conditionalFormatting sqref="N34:N40">
    <cfRule type="containsText" dxfId="70" priority="26" operator="containsText" text="OK">
      <formula>NOT(ISERROR(SEARCH("OK",N34)))</formula>
    </cfRule>
    <cfRule type="containsText" dxfId="69" priority="27" operator="containsText" text="PENDIENTE">
      <formula>NOT(ISERROR(SEARCH("PENDIENTE",N34)))</formula>
    </cfRule>
  </conditionalFormatting>
  <conditionalFormatting sqref="O38:O40">
    <cfRule type="containsText" dxfId="68" priority="28" operator="containsText" text="OK">
      <formula>NOT(ISERROR(SEARCH("OK",O38)))</formula>
    </cfRule>
    <cfRule type="containsText" dxfId="67" priority="29" operator="containsText" text="PENDIENTE">
      <formula>NOT(ISERROR(SEARCH("PENDIENTE",O38)))</formula>
    </cfRule>
  </conditionalFormatting>
  <conditionalFormatting sqref="K27">
    <cfRule type="containsText" dxfId="66" priority="18" operator="containsText" text="OK">
      <formula>NOT(ISERROR(SEARCH("OK",K27)))</formula>
    </cfRule>
    <cfRule type="containsText" dxfId="65" priority="19" operator="containsText" text="PENDIENTE">
      <formula>NOT(ISERROR(SEARCH("PENDIENTE",K27)))</formula>
    </cfRule>
  </conditionalFormatting>
  <conditionalFormatting sqref="G14:H14">
    <cfRule type="containsText" dxfId="64" priority="22" operator="containsText" text="OK">
      <formula>NOT(ISERROR(SEARCH("OK",G14)))</formula>
    </cfRule>
    <cfRule type="containsText" dxfId="63" priority="23" operator="containsText" text="PENDIENTE">
      <formula>NOT(ISERROR(SEARCH("PENDIENTE",G14)))</formula>
    </cfRule>
  </conditionalFormatting>
  <conditionalFormatting sqref="K25">
    <cfRule type="containsText" dxfId="62" priority="20" operator="containsText" text="OK">
      <formula>NOT(ISERROR(SEARCH("OK",K25)))</formula>
    </cfRule>
    <cfRule type="containsText" dxfId="61" priority="21" operator="containsText" text="PENDIENTE">
      <formula>NOT(ISERROR(SEARCH("PENDIENTE",K25)))</formula>
    </cfRule>
  </conditionalFormatting>
  <conditionalFormatting sqref="K15">
    <cfRule type="containsText" dxfId="60" priority="16" operator="containsText" text="OK">
      <formula>NOT(ISERROR(SEARCH("OK",K15)))</formula>
    </cfRule>
    <cfRule type="containsText" dxfId="59" priority="17" operator="containsText" text="PENDIENTE">
      <formula>NOT(ISERROR(SEARCH("PENDIENTE",K15)))</formula>
    </cfRule>
  </conditionalFormatting>
  <conditionalFormatting sqref="M27">
    <cfRule type="containsText" dxfId="58" priority="14" operator="containsText" text="OK">
      <formula>NOT(ISERROR(SEARCH("OK",M27)))</formula>
    </cfRule>
    <cfRule type="containsText" dxfId="57" priority="15" operator="containsText" text="PENDIENTE">
      <formula>NOT(ISERROR(SEARCH("PENDIENTE",M27)))</formula>
    </cfRule>
  </conditionalFormatting>
  <conditionalFormatting sqref="L15">
    <cfRule type="containsText" dxfId="56" priority="10" operator="containsText" text="OK">
      <formula>NOT(ISERROR(SEARCH("OK",L15)))</formula>
    </cfRule>
    <cfRule type="containsText" dxfId="55" priority="11" operator="containsText" text="PENDIENTE">
      <formula>NOT(ISERROR(SEARCH("PENDIENTE",L15)))</formula>
    </cfRule>
  </conditionalFormatting>
  <conditionalFormatting sqref="O15">
    <cfRule type="containsText" dxfId="54" priority="6" operator="containsText" text="OK">
      <formula>NOT(ISERROR(SEARCH("OK",O15)))</formula>
    </cfRule>
    <cfRule type="containsText" dxfId="53" priority="7" operator="containsText" text="PENDIENTE">
      <formula>NOT(ISERROR(SEARCH("PENDIENTE",O15)))</formula>
    </cfRule>
  </conditionalFormatting>
  <conditionalFormatting sqref="R24">
    <cfRule type="containsText" dxfId="52" priority="4" operator="containsText" text="OK">
      <formula>NOT(ISERROR(SEARCH("OK",R24)))</formula>
    </cfRule>
    <cfRule type="containsText" dxfId="51" priority="5" operator="containsText" text="PENDIENTE">
      <formula>NOT(ISERROR(SEARCH("PENDIENTE",R24)))</formula>
    </cfRule>
  </conditionalFormatting>
  <conditionalFormatting sqref="I25">
    <cfRule type="containsText" dxfId="50" priority="2" operator="containsText" text="OK">
      <formula>NOT(ISERROR(SEARCH("OK",I25)))</formula>
    </cfRule>
    <cfRule type="containsText" dxfId="49" priority="3" operator="containsText" text="PENDIENTE">
      <formula>NOT(ISERROR(SEARCH("PENDIENTE",I25)))</formula>
    </cfRule>
  </conditionalFormatting>
  <conditionalFormatting sqref="E2:AH31">
    <cfRule type="containsText" dxfId="48" priority="1" operator="containsText" text="URGENTE">
      <formula>NOT(ISERROR(SEARCH("URGENTE",E2)))</formula>
    </cfRule>
  </conditionalFormatting>
  <pageMargins left="0.11811023622047245" right="0.11811023622047245" top="0.15748031496062992" bottom="0.15748031496062992" header="0.31496062992125984" footer="0.31496062992125984"/>
  <pageSetup paperSize="9" scale="75" orientation="landscape" horizontalDpi="0" verticalDpi="0" r:id="rId1"/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6436-623E-49FE-A447-BEA3188E1A6D}">
  <dimension ref="A1:S4"/>
  <sheetViews>
    <sheetView showGridLines="0" zoomScale="120" zoomScaleNormal="120" zoomScaleSheetLayoutView="120" workbookViewId="0">
      <selection activeCell="F21" sqref="F21"/>
    </sheetView>
  </sheetViews>
  <sheetFormatPr baseColWidth="10" defaultRowHeight="14.5" x14ac:dyDescent="0.35"/>
  <cols>
    <col min="1" max="18" width="10.90625" style="30"/>
    <col min="19" max="19" width="14.90625" style="30" customWidth="1"/>
    <col min="20" max="16384" width="10.90625" style="30"/>
  </cols>
  <sheetData>
    <row r="1" spans="1:19" ht="14.5" customHeight="1" x14ac:dyDescent="0.35">
      <c r="A1" s="47" t="s">
        <v>122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</row>
    <row r="2" spans="1:19" ht="14.5" customHeight="1" x14ac:dyDescent="0.3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</row>
    <row r="3" spans="1:19" ht="14.5" customHeight="1" x14ac:dyDescent="0.3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</row>
    <row r="4" spans="1:19" ht="14.5" customHeight="1" x14ac:dyDescent="0.35">
      <c r="H4" s="31"/>
      <c r="I4" s="31"/>
      <c r="J4" s="31"/>
      <c r="K4" s="31"/>
      <c r="L4" s="31"/>
      <c r="M4" s="31"/>
      <c r="N4" s="31"/>
      <c r="O4" s="31"/>
      <c r="P4" s="31"/>
    </row>
  </sheetData>
  <sheetProtection algorithmName="SHA-512" hashValue="OiHYubMa4r0hmxg2+xvmTmW9lVcIw2tasZ6/yvGyGYfkOQkgEBk+WoyTszi1kjt6b2WMpnAgR6Ny0qoFdmqzpA==" saltValue="qktNkIRcrGArpY/gR1aeXg==" spinCount="100000" sheet="1" objects="1" scenarios="1"/>
  <mergeCells count="1">
    <mergeCell ref="A1:S3"/>
  </mergeCells>
  <pageMargins left="0.7" right="0.7" top="0.75" bottom="0.75" header="0.3" footer="0.3"/>
  <pageSetup paperSize="9" scale="3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 SR FEB 25</vt:lpstr>
      <vt:lpstr>SR MAR 25</vt:lpstr>
      <vt:lpstr>SR ABR 25</vt:lpstr>
      <vt:lpstr>DASH BOARD SR</vt:lpstr>
      <vt:lpstr>DB</vt:lpstr>
      <vt:lpstr>SR</vt:lpstr>
      <vt:lpstr>'SR MAR 25'!Títulos_a_imprimir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Miranda</dc:creator>
  <cp:lastModifiedBy>Gabriel Avalos</cp:lastModifiedBy>
  <cp:lastPrinted>2025-04-03T13:33:17Z</cp:lastPrinted>
  <dcterms:created xsi:type="dcterms:W3CDTF">2024-06-05T16:13:48Z</dcterms:created>
  <dcterms:modified xsi:type="dcterms:W3CDTF">2025-06-11T16:03:19Z</dcterms:modified>
</cp:coreProperties>
</file>