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D48BDD06-F29D-496D-8EC0-32110AE20357}" xr6:coauthVersionLast="47" xr6:coauthVersionMax="47" xr10:uidLastSave="{00000000-0000-0000-0000-000000000000}"/>
  <bookViews>
    <workbookView xWindow="-120" yWindow="-120" windowWidth="20730" windowHeight="11040" xr2:uid="{D80457AD-DBBD-437C-8342-A4628F3C3305}"/>
  </bookViews>
  <sheets>
    <sheet name="APP" sheetId="1" r:id="rId1"/>
    <sheet name="Tabela" sheetId="2" r:id="rId2"/>
  </sheets>
  <definedNames>
    <definedName name="aporte">APP!$C$16</definedName>
    <definedName name="patrimonio">APP!$C$19</definedName>
    <definedName name="qtd_anos">APP!$C$17</definedName>
    <definedName name="rendimento_cardteira">APP!$D$12</definedName>
    <definedName name="salario">APP!$D$11</definedName>
    <definedName name="sugestao_investimento">APP!$D$13</definedName>
    <definedName name="taxa_mensal">APP!$C$18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4" i="1"/>
  <c r="C35" i="1"/>
  <c r="D35" i="1" s="1"/>
  <c r="C36" i="1"/>
  <c r="C37" i="1"/>
  <c r="D37" i="1" s="1"/>
  <c r="C38" i="1"/>
  <c r="C33" i="1"/>
  <c r="D33" i="1" s="1"/>
  <c r="H3" i="2"/>
  <c r="D38" i="1" l="1"/>
  <c r="D36" i="1"/>
  <c r="D34" i="1"/>
  <c r="A20" i="2" l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13" i="1"/>
  <c r="D25" i="1"/>
  <c r="D27" i="1"/>
  <c r="C24" i="1"/>
  <c r="D24" i="1" s="1"/>
  <c r="C25" i="1"/>
  <c r="C26" i="1"/>
  <c r="D26" i="1" s="1"/>
  <c r="C27" i="1"/>
  <c r="C23" i="1"/>
  <c r="D23" i="1" s="1"/>
  <c r="D39" i="1" l="1"/>
  <c r="C19" i="1"/>
  <c r="C20" i="1" s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<sst xmlns="http://schemas.openxmlformats.org/spreadsheetml/2006/main" count="71" uniqueCount="34">
  <si>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</si>
  <si>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</si>
  <si>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</si>
  <si>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</si>
  <si>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</si>
  <si>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</si>
  <si>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 xml:space="preserve"> Cenários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</si>
  <si>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</si>
  <si>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</si>
  <si>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</si>
  <si>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</si>
  <si>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</si>
  <si>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</si>
  <si>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Salário</t>
  </si>
  <si>
    <t>Rendimento Carteira</t>
  </si>
  <si>
    <t>Sugestão de Investimento (30%)</t>
  </si>
  <si>
    <t>CONFIGURAÇÃO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</si>
  <si>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</si>
  <si>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</si>
  <si>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</si>
  <si>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</si>
  <si>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</si>
  <si>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</si>
  <si>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</si>
  <si>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</si>
  <si>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</si>
  <si>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</si>
  <si>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</si>
  <si>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</si>
  <si>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</si>
  <si>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CHAVE</t>
  </si>
  <si>
    <t>%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</si>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</sst>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6">
    <font>
      <sz val="11"/>
      <color theme="1"/>
      <name val="Calibri"/>
      <family val="2"/>
      <scheme val="minor"/>
    </font>
    <font>
      <sz val="20"/>
      <color theme="0"/>
      <name val="Segoe UI Semi BOLD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Segoe UI Semibold"/>
      <family val="2"/>
    </font>
    <font>
      <sz val="20"/>
      <color theme="0"/>
      <name val="Segoe UI Semibold"/>
      <family val="2"/>
    </font>
    <font>
      <sz val="15"/>
      <color theme="0"/>
      <name val="Segoe UI Semibold"/>
      <family val="2"/>
    </font>
    <font>
      <sz val="13"/>
      <color theme="1"/>
      <name val="Segoe UI"/>
      <family val="2"/>
    </font>
    <font>
      <sz val="11"/>
      <color theme="1"/>
      <name val="Aptos Narrow"/>
      <family val="2"/>
    </font>
    <font>
      <sz val="11"/>
      <color theme="0"/>
      <name val="Aptos Narrow"/>
      <family val="2"/>
    </font>
    <font>
      <sz val="13"/>
      <color rgb="FF9C5700"/>
      <name val="Segoe UI Semibold"/>
      <family val="2"/>
    </font>
    <font>
      <b/>
      <sz val="13"/>
      <color theme="1"/>
      <name val="Segoe UI Semibold"/>
      <family val="2"/>
    </font>
    <font>
      <sz val="13"/>
      <color theme="1"/>
      <name val="Segoe UI Semi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3743705557422"/>
      </right>
      <top/>
      <bottom style="hair">
        <color theme="0" tint="-0.14993743705557422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medium">
        <color indexed="64"/>
      </right>
      <top/>
      <bottom style="hair">
        <color theme="0" tint="-0.14993743705557422"/>
      </bottom>
      <diagonal/>
    </border>
    <border>
      <left style="hair">
        <color theme="0" tint="-0.14996795556505021"/>
      </left>
      <right style="hair">
        <color theme="0" tint="-0.14993743705557422"/>
      </right>
      <top style="hair">
        <color theme="0" tint="-0.14993743705557422"/>
      </top>
      <bottom style="medium">
        <color indexed="64"/>
      </bottom>
      <diagonal/>
    </border>
    <border>
      <left style="hair">
        <color theme="0" tint="-0.14993743705557422"/>
      </left>
      <right style="medium">
        <color indexed="64"/>
      </right>
      <top style="hair">
        <color theme="0" tint="-0.1499374370555742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63">
    <xf numFmtId="0" fontId="0" fillId="0" borderId="0" xfId="0"/>
    <xf numFmtId="0" fontId="9" fillId="5" borderId="2" xfId="0" applyFont="1" applyFill="1" applyBorder="1" applyAlignment="1">
      <alignment horizontal="center" vertical="center"/>
    </xf>
    <xf numFmtId="164" fontId="2" fillId="7" borderId="24" xfId="0" applyNumberFormat="1" applyFont="1" applyFill="1" applyBorder="1" applyAlignment="1">
      <alignment horizontal="center" vertical="center"/>
    </xf>
    <xf numFmtId="9" fontId="2" fillId="7" borderId="25" xfId="0" applyNumberFormat="1" applyFont="1" applyFill="1" applyBorder="1" applyAlignment="1">
      <alignment horizontal="center" vertical="center"/>
    </xf>
    <xf numFmtId="164" fontId="2" fillId="7" borderId="26" xfId="0" applyNumberFormat="1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 indent="3"/>
    </xf>
    <xf numFmtId="0" fontId="2" fillId="2" borderId="5" xfId="0" applyFont="1" applyFill="1" applyBorder="1" applyAlignment="1">
      <alignment horizontal="left" vertical="center" indent="3"/>
    </xf>
    <xf numFmtId="0" fontId="3" fillId="2" borderId="5" xfId="0" applyFont="1" applyFill="1" applyBorder="1" applyAlignment="1">
      <alignment horizontal="left" vertical="center" indent="3"/>
    </xf>
    <xf numFmtId="0" fontId="3" fillId="2" borderId="7" xfId="0" applyFont="1" applyFill="1" applyBorder="1" applyAlignment="1">
      <alignment horizontal="left" vertical="center" indent="3"/>
    </xf>
    <xf numFmtId="0" fontId="5" fillId="3" borderId="0" xfId="3"/>
    <xf numFmtId="0" fontId="11" fillId="0" borderId="0" xfId="0" applyFont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9" fontId="11" fillId="0" borderId="0" xfId="0" applyNumberFormat="1" applyFont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9" fontId="11" fillId="0" borderId="27" xfId="0" applyNumberFormat="1" applyFont="1" applyBorder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9" fontId="11" fillId="6" borderId="0" xfId="0" applyNumberFormat="1" applyFont="1" applyFill="1" applyAlignment="1">
      <alignment horizontal="left" vertical="center"/>
    </xf>
    <xf numFmtId="9" fontId="5" fillId="3" borderId="0" xfId="2" applyFont="1" applyFill="1"/>
    <xf numFmtId="0" fontId="10" fillId="4" borderId="10" xfId="0" applyFont="1" applyFill="1" applyBorder="1" applyAlignment="1">
      <alignment horizontal="left" indent="3"/>
    </xf>
    <xf numFmtId="164" fontId="10" fillId="4" borderId="13" xfId="0" applyNumberFormat="1" applyFont="1" applyFill="1" applyBorder="1" applyAlignment="1">
      <alignment horizontal="center"/>
    </xf>
    <xf numFmtId="164" fontId="2" fillId="4" borderId="15" xfId="0" applyNumberFormat="1" applyFont="1" applyFill="1" applyBorder="1"/>
    <xf numFmtId="0" fontId="10" fillId="4" borderId="11" xfId="0" applyFont="1" applyFill="1" applyBorder="1" applyAlignment="1">
      <alignment horizontal="left" indent="3"/>
    </xf>
    <xf numFmtId="164" fontId="10" fillId="4" borderId="14" xfId="0" applyNumberFormat="1" applyFont="1" applyFill="1" applyBorder="1" applyAlignment="1">
      <alignment horizontal="center"/>
    </xf>
    <xf numFmtId="0" fontId="10" fillId="4" borderId="12" xfId="0" applyFont="1" applyFill="1" applyBorder="1" applyAlignment="1">
      <alignment horizontal="left" indent="3"/>
    </xf>
    <xf numFmtId="164" fontId="10" fillId="4" borderId="16" xfId="0" applyNumberFormat="1" applyFont="1" applyFill="1" applyBorder="1" applyAlignment="1">
      <alignment horizontal="center"/>
    </xf>
    <xf numFmtId="164" fontId="2" fillId="4" borderId="17" xfId="0" applyNumberFormat="1" applyFont="1" applyFill="1" applyBorder="1"/>
    <xf numFmtId="0" fontId="13" fillId="3" borderId="1" xfId="3" applyFont="1" applyBorder="1"/>
    <xf numFmtId="0" fontId="13" fillId="3" borderId="9" xfId="3" applyFont="1" applyBorder="1" applyAlignment="1">
      <alignment horizontal="center"/>
    </xf>
    <xf numFmtId="0" fontId="13" fillId="3" borderId="2" xfId="3" applyFont="1" applyBorder="1"/>
    <xf numFmtId="0" fontId="14" fillId="7" borderId="28" xfId="0" applyFont="1" applyFill="1" applyBorder="1"/>
    <xf numFmtId="164" fontId="14" fillId="7" borderId="0" xfId="1" applyNumberFormat="1" applyFont="1" applyFill="1" applyBorder="1" applyAlignment="1">
      <alignment horizontal="center"/>
    </xf>
    <xf numFmtId="0" fontId="14" fillId="7" borderId="29" xfId="0" applyFont="1" applyFill="1" applyBorder="1"/>
    <xf numFmtId="0" fontId="15" fillId="0" borderId="28" xfId="0" applyFont="1" applyBorder="1"/>
    <xf numFmtId="0" fontId="15" fillId="0" borderId="0" xfId="0" applyFont="1" applyBorder="1"/>
    <xf numFmtId="0" fontId="15" fillId="0" borderId="29" xfId="0" applyFont="1" applyBorder="1"/>
    <xf numFmtId="0" fontId="14" fillId="10" borderId="28" xfId="0" applyFont="1" applyFill="1" applyBorder="1" applyAlignment="1">
      <alignment horizontal="center"/>
    </xf>
    <xf numFmtId="0" fontId="14" fillId="10" borderId="0" xfId="0" applyFont="1" applyFill="1" applyBorder="1" applyAlignment="1">
      <alignment horizontal="center"/>
    </xf>
    <xf numFmtId="0" fontId="14" fillId="10" borderId="29" xfId="0" applyFont="1" applyFill="1" applyBorder="1" applyAlignment="1">
      <alignment horizontal="center"/>
    </xf>
    <xf numFmtId="0" fontId="15" fillId="0" borderId="28" xfId="0" applyFont="1" applyBorder="1" applyAlignment="1">
      <alignment horizontal="center"/>
    </xf>
    <xf numFmtId="9" fontId="15" fillId="0" borderId="0" xfId="0" applyNumberFormat="1" applyFont="1" applyBorder="1" applyAlignment="1">
      <alignment horizontal="center"/>
    </xf>
    <xf numFmtId="164" fontId="15" fillId="7" borderId="29" xfId="0" applyNumberFormat="1" applyFont="1" applyFill="1" applyBorder="1" applyAlignment="1">
      <alignment horizontal="center"/>
    </xf>
    <xf numFmtId="0" fontId="14" fillId="10" borderId="30" xfId="0" applyFont="1" applyFill="1" applyBorder="1"/>
    <xf numFmtId="0" fontId="14" fillId="10" borderId="27" xfId="0" applyFont="1" applyFill="1" applyBorder="1"/>
    <xf numFmtId="164" fontId="14" fillId="10" borderId="31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0" fontId="2" fillId="2" borderId="6" xfId="2" applyNumberFormat="1" applyFont="1" applyFill="1" applyBorder="1" applyAlignment="1">
      <alignment horizontal="center" vertical="center"/>
    </xf>
    <xf numFmtId="8" fontId="2" fillId="2" borderId="6" xfId="0" applyNumberFormat="1" applyFont="1" applyFill="1" applyBorder="1" applyAlignment="1">
      <alignment horizontal="center" vertical="center"/>
    </xf>
    <xf numFmtId="8" fontId="2" fillId="2" borderId="8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left" indent="3"/>
    </xf>
    <xf numFmtId="0" fontId="10" fillId="7" borderId="19" xfId="0" applyFont="1" applyFill="1" applyBorder="1" applyAlignment="1">
      <alignment horizontal="left" indent="3"/>
    </xf>
    <xf numFmtId="0" fontId="10" fillId="7" borderId="20" xfId="0" applyFont="1" applyFill="1" applyBorder="1" applyAlignment="1">
      <alignment horizontal="left" indent="3"/>
    </xf>
    <xf numFmtId="0" fontId="10" fillId="7" borderId="21" xfId="0" applyFont="1" applyFill="1" applyBorder="1" applyAlignment="1">
      <alignment horizontal="left" indent="3"/>
    </xf>
    <xf numFmtId="0" fontId="10" fillId="7" borderId="22" xfId="0" applyFont="1" applyFill="1" applyBorder="1" applyAlignment="1">
      <alignment horizontal="left" indent="3"/>
    </xf>
    <xf numFmtId="0" fontId="10" fillId="7" borderId="23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C000"/>
      <color rgb="FFFFD700"/>
      <color rgb="FFCCBA34"/>
      <color rgb="FFEDE313"/>
      <color rgb="FFFFFF00"/>
      <color rgb="FFFF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91-4E36-92E4-D0FE75A26C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91-4E36-92E4-D0FE75A26C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91-4E36-92E4-D0FE75A26C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91-4E36-92E4-D0FE75A26C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91-4E36-92E4-D0FE75A26C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91-4E36-92E4-D0FE75A26C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1-45B0-AE2C-4952AA0F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39</xdr:row>
      <xdr:rowOff>142875</xdr:rowOff>
    </xdr:from>
    <xdr:to>
      <xdr:col>4</xdr:col>
      <xdr:colOff>9525</xdr:colOff>
      <xdr:row>54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FDEA3B-1B0A-3855-7F45-64704EF17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16384</xdr:col>
      <xdr:colOff>0</xdr:colOff>
      <xdr:row>8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13723AE-062C-1916-D64D-539B3D7A8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77175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26A0-8CC1-4C9F-8B40-0C3A2F70198E}">
  <dimension ref="A9:XFC64"/>
  <sheetViews>
    <sheetView showGridLines="0" tabSelected="1" topLeftCell="A37" zoomScaleNormal="100" workbookViewId="0">
      <selection activeCell="F47" sqref="F47"/>
    </sheetView>
  </sheetViews>
  <sheetFormatPr defaultColWidth="0" defaultRowHeight="15"/>
  <cols>
    <col min="1" max="1" width="9.140625" customWidth="1"/>
    <col min="2" max="2" width="41.28515625" bestFit="1" customWidth="1"/>
    <col min="3" max="3" width="23.7109375" bestFit="1" customWidth="1"/>
    <col min="4" max="4" width="19.7109375" bestFit="1" customWidth="1"/>
    <col min="5" max="6" width="9.140625" customWidth="1"/>
    <col min="7" max="16383" width="9.140625" hidden="1"/>
    <col min="16384" max="16384" width="6" customWidth="1"/>
  </cols>
  <sheetData>
    <row r="9" spans="2:4" ht="15.75" thickBot="1"/>
    <row r="10" spans="2:4" ht="31.5" customHeight="1">
      <c r="B10" s="50" t="s">
        <v>16</v>
      </c>
      <c r="C10" s="51"/>
      <c r="D10" s="52"/>
    </row>
    <row r="11" spans="2:4" ht="18.75">
      <c r="B11" s="57" t="s">
        <v>13</v>
      </c>
      <c r="C11" s="58"/>
      <c r="D11" s="2">
        <v>2000</v>
      </c>
    </row>
    <row r="12" spans="2:4" ht="18.75">
      <c r="B12" s="59" t="s">
        <v>14</v>
      </c>
      <c r="C12" s="60"/>
      <c r="D12" s="3">
        <v>0.01</v>
      </c>
    </row>
    <row r="13" spans="2:4" ht="19.5" thickBot="1">
      <c r="B13" s="61" t="s">
        <v>15</v>
      </c>
      <c r="C13" s="62"/>
      <c r="D13" s="4">
        <f>D11*30%</f>
        <v>600</v>
      </c>
    </row>
    <row r="14" spans="2:4" ht="15.75" thickBot="1"/>
    <row r="15" spans="2:4" ht="32.25" customHeight="1">
      <c r="B15" s="55" t="s">
        <v>5</v>
      </c>
      <c r="C15" s="56"/>
    </row>
    <row r="16" spans="2:4" ht="17.25">
      <c r="B16" s="6" t="s">
        <v>0</v>
      </c>
      <c r="C16" s="45">
        <v>200</v>
      </c>
    </row>
    <row r="17" spans="1:4" ht="17.25">
      <c r="B17" s="7" t="s">
        <v>1</v>
      </c>
      <c r="C17" s="46">
        <v>5</v>
      </c>
    </row>
    <row r="18" spans="1:4" ht="17.25">
      <c r="B18" s="7" t="s">
        <v>2</v>
      </c>
      <c r="C18" s="47">
        <v>1.0789999999999999E-2</v>
      </c>
    </row>
    <row r="19" spans="1:4" ht="17.25">
      <c r="B19" s="8" t="s">
        <v>3</v>
      </c>
      <c r="C19" s="48">
        <f>FV(C18,C17*12,C16*-1)</f>
        <v>16755.382799697527</v>
      </c>
    </row>
    <row r="20" spans="1:4" ht="18" thickBot="1">
      <c r="B20" s="9" t="s">
        <v>4</v>
      </c>
      <c r="C20" s="49">
        <f>C19*1%</f>
        <v>167.55382799697529</v>
      </c>
    </row>
    <row r="21" spans="1:4" ht="15.75" thickBot="1"/>
    <row r="22" spans="1:4" ht="30.75">
      <c r="B22" s="53" t="s">
        <v>6</v>
      </c>
      <c r="C22" s="54"/>
      <c r="D22" s="1" t="s">
        <v>12</v>
      </c>
    </row>
    <row r="23" spans="1:4" ht="18.75">
      <c r="A23" s="5">
        <v>2</v>
      </c>
      <c r="B23" s="19" t="s">
        <v>7</v>
      </c>
      <c r="C23" s="20">
        <f>FV($C$18,$A23*12,$C$16*-1)</f>
        <v>5445.5254595290435</v>
      </c>
      <c r="D23" s="21">
        <f>C23*rendimento_cardteira</f>
        <v>54.455254595290434</v>
      </c>
    </row>
    <row r="24" spans="1:4" ht="18.75">
      <c r="A24" s="5">
        <v>5</v>
      </c>
      <c r="B24" s="22" t="s">
        <v>8</v>
      </c>
      <c r="C24" s="23">
        <f t="shared" ref="C24:C27" si="0">FV($C$18,$A24*12,$C$16*-1)</f>
        <v>16755.382799697527</v>
      </c>
      <c r="D24" s="21">
        <f>C24*rendimento_cardteira</f>
        <v>167.55382799697529</v>
      </c>
    </row>
    <row r="25" spans="1:4" ht="18.75">
      <c r="A25" s="5">
        <v>10</v>
      </c>
      <c r="B25" s="22" t="s">
        <v>9</v>
      </c>
      <c r="C25" s="23">
        <f t="shared" si="0"/>
        <v>48656.842506034438</v>
      </c>
      <c r="D25" s="21">
        <f>C25*rendimento_cardteira</f>
        <v>486.5684250603444</v>
      </c>
    </row>
    <row r="26" spans="1:4" ht="18.75">
      <c r="A26" s="5">
        <v>20</v>
      </c>
      <c r="B26" s="22" t="s">
        <v>10</v>
      </c>
      <c r="C26" s="23">
        <f t="shared" si="0"/>
        <v>225039.68001941612</v>
      </c>
      <c r="D26" s="21">
        <f>C26*rendimento_cardteira</f>
        <v>2250.3968001941612</v>
      </c>
    </row>
    <row r="27" spans="1:4" ht="19.5" thickBot="1">
      <c r="A27" s="5">
        <v>30</v>
      </c>
      <c r="B27" s="24" t="s">
        <v>11</v>
      </c>
      <c r="C27" s="25">
        <f t="shared" si="0"/>
        <v>864433.93100094295</v>
      </c>
      <c r="D27" s="26">
        <f>C27*rendimento_cardteira</f>
        <v>8644.339310009429</v>
      </c>
    </row>
    <row r="28" spans="1:4" ht="15.75" thickBot="1"/>
    <row r="29" spans="1:4" ht="18.75">
      <c r="B29" s="27" t="s">
        <v>17</v>
      </c>
      <c r="C29" s="28" t="s">
        <v>32</v>
      </c>
      <c r="D29" s="29"/>
    </row>
    <row r="30" spans="1:4" ht="18.75">
      <c r="B30" s="30" t="s">
        <v>19</v>
      </c>
      <c r="C30" s="31">
        <f>aporte</f>
        <v>200</v>
      </c>
      <c r="D30" s="32"/>
    </row>
    <row r="31" spans="1:4" ht="18.75">
      <c r="B31" s="33"/>
      <c r="C31" s="34"/>
      <c r="D31" s="35"/>
    </row>
    <row r="32" spans="1:4" ht="18.75">
      <c r="B32" s="36" t="s">
        <v>20</v>
      </c>
      <c r="C32" s="37" t="s">
        <v>21</v>
      </c>
      <c r="D32" s="38" t="s">
        <v>22</v>
      </c>
    </row>
    <row r="33" spans="2:4" ht="18.75">
      <c r="B33" s="39" t="s">
        <v>23</v>
      </c>
      <c r="C33" s="40">
        <f>VLOOKUP($C$29&amp;"-"&amp;B33,Tabela!$A:$D,4,FALSE)</f>
        <v>0.5</v>
      </c>
      <c r="D33" s="41">
        <f>C33*$C$30</f>
        <v>100</v>
      </c>
    </row>
    <row r="34" spans="2:4" ht="18.75">
      <c r="B34" s="39" t="s">
        <v>24</v>
      </c>
      <c r="C34" s="40">
        <f>VLOOKUP($C$29&amp;"-"&amp;B34,Tabela!$A:$D,4,FALSE)</f>
        <v>0.1</v>
      </c>
      <c r="D34" s="41">
        <f t="shared" ref="D34:D38" si="1">C34*$C$30</f>
        <v>20</v>
      </c>
    </row>
    <row r="35" spans="2:4" ht="18.75">
      <c r="B35" s="39" t="s">
        <v>25</v>
      </c>
      <c r="C35" s="40">
        <f>VLOOKUP($C$29&amp;"-"&amp;B35,Tabela!$A:$D,4,FALSE)</f>
        <v>0.05</v>
      </c>
      <c r="D35" s="41">
        <f t="shared" si="1"/>
        <v>10</v>
      </c>
    </row>
    <row r="36" spans="2:4" ht="18.75">
      <c r="B36" s="39" t="s">
        <v>26</v>
      </c>
      <c r="C36" s="40">
        <f>VLOOKUP($C$29&amp;"-"&amp;B36,Tabela!$A:$D,4,FALSE)</f>
        <v>0.05</v>
      </c>
      <c r="D36" s="41">
        <f t="shared" si="1"/>
        <v>10</v>
      </c>
    </row>
    <row r="37" spans="2:4" ht="18.75">
      <c r="B37" s="39" t="s">
        <v>27</v>
      </c>
      <c r="C37" s="40">
        <f>VLOOKUP($C$29&amp;"-"&amp;B37,Tabela!$A:$D,4,FALSE)</f>
        <v>0.2</v>
      </c>
      <c r="D37" s="41">
        <f t="shared" si="1"/>
        <v>40</v>
      </c>
    </row>
    <row r="38" spans="2:4" ht="18.75">
      <c r="B38" s="39" t="s">
        <v>28</v>
      </c>
      <c r="C38" s="40">
        <f>VLOOKUP($C$29&amp;"-"&amp;B38,Tabela!$A:$D,4,FALSE)</f>
        <v>0.1</v>
      </c>
      <c r="D38" s="41">
        <f t="shared" si="1"/>
        <v>20</v>
      </c>
    </row>
    <row r="39" spans="2:4" ht="19.5" thickBot="1">
      <c r="B39" s="42"/>
      <c r="C39" s="43"/>
      <c r="D39" s="44">
        <f>SUM(D33:D38)</f>
        <v>200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</sheetData>
  <mergeCells count="6">
    <mergeCell ref="B10:D10"/>
    <mergeCell ref="B22:C22"/>
    <mergeCell ref="B15:C15"/>
    <mergeCell ref="B11:C11"/>
    <mergeCell ref="B12:C12"/>
    <mergeCell ref="B13:C13"/>
  </mergeCells>
  <dataValidations disablePrompts="1" count="1">
    <dataValidation type="list" allowBlank="1" showInputMessage="1" showErrorMessage="1" sqref="C29" xr:uid="{A67F4F01-E820-4747-A8EB-EDAE5FA40E52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22BC-DD58-4C72-826E-BE3A1E82AC29}">
  <dimension ref="A2:H20"/>
  <sheetViews>
    <sheetView showGridLines="0" workbookViewId="0">
      <selection activeCell="G11" sqref="G11"/>
    </sheetView>
  </sheetViews>
  <sheetFormatPr defaultRowHeight="15"/>
  <cols>
    <col min="1" max="1" width="31.28515625" bestFit="1" customWidth="1"/>
    <col min="2" max="2" width="12.140625" bestFit="1" customWidth="1"/>
    <col min="3" max="3" width="19" bestFit="1" customWidth="1"/>
    <col min="4" max="4" width="4.5703125" bestFit="1" customWidth="1"/>
    <col min="7" max="7" width="17" bestFit="1" customWidth="1"/>
    <col min="8" max="8" width="4.5703125" bestFit="1" customWidth="1"/>
  </cols>
  <sheetData>
    <row r="2" spans="1:8" ht="18" customHeight="1">
      <c r="A2" s="12" t="s">
        <v>30</v>
      </c>
      <c r="B2" s="12" t="s">
        <v>17</v>
      </c>
      <c r="C2" s="12" t="s">
        <v>20</v>
      </c>
      <c r="D2" s="12" t="s">
        <v>31</v>
      </c>
      <c r="H2" t="s">
        <v>31</v>
      </c>
    </row>
    <row r="3" spans="1:8" ht="18" customHeight="1">
      <c r="A3" s="11" t="str">
        <f>B3&amp;"-"&amp;C3</f>
        <v>Conservador-PAPEL</v>
      </c>
      <c r="B3" s="11" t="s">
        <v>29</v>
      </c>
      <c r="C3" s="11" t="s">
        <v>23</v>
      </c>
      <c r="D3" s="13">
        <v>0.3</v>
      </c>
      <c r="G3" s="10" t="s">
        <v>33</v>
      </c>
      <c r="H3" s="18">
        <f>VLOOKUP(G3,$A:$D,4,FALSE)</f>
        <v>0.35</v>
      </c>
    </row>
    <row r="4" spans="1:8" ht="18" customHeight="1">
      <c r="A4" s="11" t="str">
        <f t="shared" ref="A4:A20" si="0">B4&amp;"-"&amp;C4</f>
        <v>Conservador-TIJOLO</v>
      </c>
      <c r="B4" s="11" t="s">
        <v>29</v>
      </c>
      <c r="C4" s="11" t="s">
        <v>24</v>
      </c>
      <c r="D4" s="13">
        <v>0.5</v>
      </c>
    </row>
    <row r="5" spans="1:8" ht="18" customHeight="1">
      <c r="A5" s="11" t="str">
        <f t="shared" si="0"/>
        <v>Conservador-HÍBRIDOS</v>
      </c>
      <c r="B5" s="11" t="s">
        <v>29</v>
      </c>
      <c r="C5" s="11" t="s">
        <v>25</v>
      </c>
      <c r="D5" s="13">
        <v>0.1</v>
      </c>
    </row>
    <row r="6" spans="1:8" ht="19.5" customHeight="1">
      <c r="A6" s="11" t="str">
        <f t="shared" si="0"/>
        <v>Conservador-FOFs</v>
      </c>
      <c r="B6" s="11" t="s">
        <v>29</v>
      </c>
      <c r="C6" s="11" t="s">
        <v>26</v>
      </c>
      <c r="D6" s="13">
        <v>0.1</v>
      </c>
    </row>
    <row r="7" spans="1:8" ht="18" customHeight="1">
      <c r="A7" s="11" t="str">
        <f t="shared" si="0"/>
        <v>Conservador-DESENVOLVIMENTO</v>
      </c>
      <c r="B7" s="11" t="s">
        <v>29</v>
      </c>
      <c r="C7" s="11" t="s">
        <v>27</v>
      </c>
      <c r="D7" s="13">
        <v>0</v>
      </c>
    </row>
    <row r="8" spans="1:8" ht="18" customHeight="1" thickBot="1">
      <c r="A8" s="14" t="str">
        <f t="shared" si="0"/>
        <v>Conservador-HOTELARIAS</v>
      </c>
      <c r="B8" s="14" t="s">
        <v>29</v>
      </c>
      <c r="C8" s="14" t="s">
        <v>28</v>
      </c>
      <c r="D8" s="15">
        <v>0</v>
      </c>
    </row>
    <row r="9" spans="1:8" ht="18" customHeight="1">
      <c r="A9" s="11" t="str">
        <f t="shared" si="0"/>
        <v>Moderado-PAPEL</v>
      </c>
      <c r="B9" s="11" t="s">
        <v>18</v>
      </c>
      <c r="C9" s="11" t="s">
        <v>23</v>
      </c>
      <c r="D9" s="13">
        <v>0.32</v>
      </c>
    </row>
    <row r="10" spans="1:8" ht="18" customHeight="1">
      <c r="A10" s="16" t="str">
        <f t="shared" si="0"/>
        <v>Moderado-TIJOLO</v>
      </c>
      <c r="B10" s="16" t="s">
        <v>18</v>
      </c>
      <c r="C10" s="16" t="s">
        <v>24</v>
      </c>
      <c r="D10" s="17">
        <v>0.35</v>
      </c>
    </row>
    <row r="11" spans="1:8" ht="18" customHeight="1">
      <c r="A11" s="11" t="str">
        <f t="shared" si="0"/>
        <v>Moderado-HÍBRIDOS</v>
      </c>
      <c r="B11" s="11" t="s">
        <v>18</v>
      </c>
      <c r="C11" s="11" t="s">
        <v>25</v>
      </c>
      <c r="D11" s="13">
        <v>0.08</v>
      </c>
    </row>
    <row r="12" spans="1:8" ht="18" customHeight="1">
      <c r="A12" s="11" t="str">
        <f t="shared" si="0"/>
        <v>Moderado-FOFs</v>
      </c>
      <c r="B12" s="11" t="s">
        <v>18</v>
      </c>
      <c r="C12" s="11" t="s">
        <v>26</v>
      </c>
      <c r="D12" s="13">
        <v>0.05</v>
      </c>
    </row>
    <row r="13" spans="1:8" ht="18" customHeight="1">
      <c r="A13" s="11" t="str">
        <f t="shared" si="0"/>
        <v>Moderado-DESENVOLVIMENTO</v>
      </c>
      <c r="B13" s="11" t="s">
        <v>18</v>
      </c>
      <c r="C13" s="11" t="s">
        <v>27</v>
      </c>
      <c r="D13" s="13">
        <v>0.1</v>
      </c>
    </row>
    <row r="14" spans="1:8" ht="18" customHeight="1" thickBot="1">
      <c r="A14" s="14" t="str">
        <f t="shared" si="0"/>
        <v>Moderado-HOTELARIAS</v>
      </c>
      <c r="B14" s="14" t="s">
        <v>18</v>
      </c>
      <c r="C14" s="14" t="s">
        <v>28</v>
      </c>
      <c r="D14" s="15">
        <v>0.1</v>
      </c>
    </row>
    <row r="15" spans="1:8" ht="18" customHeight="1">
      <c r="A15" s="11" t="str">
        <f t="shared" si="0"/>
        <v>Agressivo-PAPEL</v>
      </c>
      <c r="B15" s="11" t="s">
        <v>32</v>
      </c>
      <c r="C15" s="11" t="s">
        <v>23</v>
      </c>
      <c r="D15" s="13">
        <v>0.5</v>
      </c>
    </row>
    <row r="16" spans="1:8" ht="18" customHeight="1">
      <c r="A16" s="11" t="str">
        <f t="shared" si="0"/>
        <v>Agressivo-TIJOLO</v>
      </c>
      <c r="B16" s="11" t="s">
        <v>32</v>
      </c>
      <c r="C16" s="11" t="s">
        <v>24</v>
      </c>
      <c r="D16" s="13">
        <v>0.1</v>
      </c>
    </row>
    <row r="17" spans="1:4" ht="18" customHeight="1">
      <c r="A17" s="11" t="str">
        <f t="shared" si="0"/>
        <v>Agressivo-HÍBRIDOS</v>
      </c>
      <c r="B17" s="11" t="s">
        <v>32</v>
      </c>
      <c r="C17" s="11" t="s">
        <v>25</v>
      </c>
      <c r="D17" s="13">
        <v>0.05</v>
      </c>
    </row>
    <row r="18" spans="1:4" ht="18" customHeight="1">
      <c r="A18" s="11" t="str">
        <f t="shared" si="0"/>
        <v>Agressivo-FOFs</v>
      </c>
      <c r="B18" s="11" t="s">
        <v>32</v>
      </c>
      <c r="C18" s="11" t="s">
        <v>26</v>
      </c>
      <c r="D18" s="13">
        <v>0.05</v>
      </c>
    </row>
    <row r="19" spans="1:4" ht="18" customHeight="1">
      <c r="A19" s="11" t="str">
        <f t="shared" si="0"/>
        <v>Agressivo-DESENVOLVIMENTO</v>
      </c>
      <c r="B19" s="11" t="s">
        <v>32</v>
      </c>
      <c r="C19" s="11" t="s">
        <v>27</v>
      </c>
      <c r="D19" s="13">
        <v>0.2</v>
      </c>
    </row>
    <row r="20" spans="1:4" ht="18" customHeight="1">
      <c r="A20" s="11" t="str">
        <f t="shared" si="0"/>
        <v>Agressivo-HOTELARIAS</v>
      </c>
      <c r="B20" s="11" t="s">
        <v>32</v>
      </c>
      <c r="C20" s="11" t="s">
        <v>28</v>
      </c>
      <c r="D20" s="1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</vt:lpstr>
      <vt:lpstr>aporte</vt:lpstr>
      <vt:lpstr>patrimonio</vt:lpstr>
      <vt:lpstr>qtd_anos</vt:lpstr>
      <vt:lpstr>rendimento_cardteira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barreto</dc:creator>
  <cp:lastModifiedBy>Ricardo barreto</cp:lastModifiedBy>
  <dcterms:created xsi:type="dcterms:W3CDTF">2025-08-06T19:12:21Z</dcterms:created>
  <dcterms:modified xsi:type="dcterms:W3CDTF">2025-08-07T23:38:13Z</dcterms:modified>
</cp:coreProperties>
</file>