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Riccardo\Desktop\Manufacturing+Downtime\"/>
    </mc:Choice>
  </mc:AlternateContent>
  <xr:revisionPtr revIDLastSave="0" documentId="13_ncr:1_{ADE56704-EBBB-4E48-A989-E468EE2D5E12}" xr6:coauthVersionLast="47" xr6:coauthVersionMax="47" xr10:uidLastSave="{00000000-0000-0000-0000-000000000000}"/>
  <bookViews>
    <workbookView xWindow="-98" yWindow="-98" windowWidth="19396" windowHeight="11475" activeTab="3" xr2:uid="{8FF62ED8-A67E-423F-8325-F23DB684777C}"/>
  </bookViews>
  <sheets>
    <sheet name="Line productivity" sheetId="1" r:id="rId1"/>
    <sheet name="Dashboard" sheetId="9" r:id="rId2"/>
    <sheet name="Products" sheetId="8" r:id="rId3"/>
    <sheet name="Downtime factors" sheetId="3" r:id="rId4"/>
    <sheet name="Line downtime" sheetId="2" r:id="rId5"/>
  </sheets>
  <definedNames>
    <definedName name="_xlnm._FilterDatabase" localSheetId="1" hidden="1">Dashboard!$A$2:$C$7</definedName>
    <definedName name="_xlnm._FilterDatabase" localSheetId="3" hidden="1">'Downtime factors'!$A$2:$E$14</definedName>
    <definedName name="_xlnm._FilterDatabase" localSheetId="0" hidden="1">'Line productivity'!$A$1:$F$39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9" l="1"/>
  <c r="D35" i="9"/>
  <c r="E35" i="9"/>
  <c r="C36" i="9"/>
  <c r="E36" i="9"/>
  <c r="F36" i="9"/>
  <c r="G36" i="9"/>
  <c r="C37" i="9"/>
  <c r="F37" i="9"/>
  <c r="D34" i="9"/>
  <c r="E34" i="9"/>
  <c r="F34" i="9"/>
  <c r="G34" i="9"/>
  <c r="C32" i="9" a="1"/>
  <c r="C32" i="9" s="1"/>
  <c r="C34" i="9" s="1"/>
  <c r="C33" i="9" a="1"/>
  <c r="C33" i="9" s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3" i="2"/>
  <c r="D6" i="3"/>
  <c r="D8" i="3"/>
  <c r="D4" i="3"/>
  <c r="D11" i="3"/>
  <c r="D5" i="3"/>
  <c r="D12" i="3"/>
  <c r="D13" i="3"/>
  <c r="D7" i="3"/>
  <c r="D9" i="3"/>
  <c r="D10" i="3"/>
  <c r="D3" i="3"/>
  <c r="D14" i="3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G37" i="9" l="1"/>
  <c r="D36" i="9"/>
  <c r="E37" i="9"/>
  <c r="G35" i="9"/>
  <c r="D37" i="9"/>
  <c r="F35" i="9"/>
  <c r="E9" i="3"/>
  <c r="E3" i="3"/>
  <c r="E10" i="3"/>
  <c r="E12" i="3"/>
  <c r="E11" i="3"/>
  <c r="E4" i="3"/>
  <c r="E8" i="3"/>
  <c r="E7" i="3"/>
  <c r="E14" i="3"/>
  <c r="E6" i="3"/>
  <c r="E13" i="3"/>
  <c r="E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<sst xmlns="http://schemas.openxmlformats.org/spreadsheetml/2006/main" count="150" uniqueCount="51">
  <si>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</si>
  <si>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</si>
  <si>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</si>
  <si>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</si>
  <si>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</si>
  <si>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</si>
  <si>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</si>
  <si>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</si>
  <si>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</si>
  <si>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</si>
  <si>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</si>
  <si>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</si>
  <si>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</si>
  <si>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</si>
  <si>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</si>
  <si>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</si>
  <si>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</si>
  <si>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</si>
  <si>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</si>
  <si>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</si>
  <si>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</si>
  <si>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</si>
  <si>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</si>
  <si>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</si>
  <si>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</si>
  <si>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</si>
  <si>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</si>
  <si>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</si>
  <si>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</si>
  <si>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</si>
  <si>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</si>
  <si>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</si>
  <si>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</si>
  <si>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</si>
  <si>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</si>
  <si>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</si>
  <si>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</si>
  <si>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</si>
  <si>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</si>
  <si>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</si>
  <si>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</si>
  <si>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</si>
  <si>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</si>
  <si>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</si>
  <si>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 xml:space="preserve">Batch time </t>
  </si>
  <si>
    <t>Row Labels</t>
  </si>
  <si>
    <t xml:space="preserve">Efficiency </t>
  </si>
  <si>
    <t>Downtime</t>
  </si>
  <si>
    <t>Pareto</t>
  </si>
  <si>
    <t>Factors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</si>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</sst>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0" fillId="0" borderId="0" xfId="0" applyAlignment="1">
      <alignment horizontal="left"/>
    </xf>
    <xf numFmtId="0" fontId="3" fillId="3" borderId="0" xfId="0" applyFont="1" applyFill="1"/>
    <xf numFmtId="9" fontId="0" fillId="0" borderId="0" xfId="0" applyNumberFormat="1"/>
    <xf numFmtId="0" fontId="0" fillId="2" borderId="0" xfId="0" applyFill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0" fillId="3" borderId="0" xfId="0" applyFill="1"/>
    <xf numFmtId="0" fontId="4" fillId="3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3" borderId="0" xfId="0" applyFont="1" applyFill="1"/>
    <xf numFmtId="0" fontId="0" fillId="2" borderId="0" xfId="0" applyFill="1"/>
    <xf numFmtId="0" fontId="1" fillId="5" borderId="0" xfId="0" applyFont="1" applyFill="1"/>
    <xf numFmtId="9" fontId="0" fillId="2" borderId="0" xfId="0" applyNumberFormat="1" applyFill="1"/>
    <xf numFmtId="0" fontId="4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9">
    <dxf>
      <numFmt numFmtId="13" formatCode="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3" tint="9.9978637043366805E-2"/>
        </patternFill>
      </fill>
    </dxf>
    <dxf>
      <fill>
        <patternFill patternType="solid">
          <bgColor theme="3" tint="9.9978637043366805E-2"/>
        </patternFill>
      </fill>
    </dxf>
    <dxf>
      <fill>
        <patternFill patternType="solid">
          <bgColor theme="3" tint="9.9978637043366805E-2"/>
        </patternFill>
      </fill>
    </dxf>
    <dxf>
      <fill>
        <patternFill patternType="solid">
          <bgColor theme="3" tint="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[Manufacturing_Line_Productivity.xlsx]Line productivity!PivotTable1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>
              <a:lumMod val="90000"/>
              <a:lumOff val="10000"/>
            </a:schemeClr>
          </a:solidFill>
          <a:ln>
            <a:solidFill>
              <a:schemeClr val="tx2">
                <a:lumMod val="90000"/>
                <a:lumOff val="1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tx2">
              <a:lumMod val="90000"/>
              <a:lumOff val="1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tx2">
              <a:lumMod val="90000"/>
              <a:lumOff val="1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tx2">
              <a:lumMod val="90000"/>
              <a:lumOff val="1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'Line productivity'!$K$1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90000"/>
                  <a:lumOff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F6D-4E3F-A3FF-B7D35095B947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>
                  <a:lumMod val="90000"/>
                  <a:lumOff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F6D-4E3F-A3FF-B7D35095B947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>
                  <a:lumMod val="90000"/>
                  <a:lumOff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F6D-4E3F-A3FF-B7D35095B94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6F6-4C0A-B1EC-C7E297ABB0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productivity'!$J$2:$J$5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productivity'!$K$2:$K$5</c:f>
              <c:numCache>
                <c:formatCode>0%</c:formatCode>
                <c:ptCount val="4"/>
                <c:pt idx="0">
                  <c:v>0.66839378238341973</c:v>
                </c:pt>
                <c:pt idx="1">
                  <c:v>0.64077669902912626</c:v>
                </c:pt>
                <c:pt idx="2">
                  <c:v>0.63170731707317074</c:v>
                </c:pt>
                <c:pt idx="3">
                  <c:v>0.60941176470588243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F6-4C0A-B1EC-C7E297ABB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0825151"/>
        <c:axId val="200822271"/>
      </c:barChart>
      <c:catAx>
        <c:axId val="200825151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22271"/>
        <c:crosses val="autoZero"/>
        <c:auto val="1"/>
        <c:lblAlgn val="ctr"/>
        <c:lblOffset val="100"/>
        <c:noMultiLvlLbl val="0"/>
      </c:catAx>
      <c:valAx>
        <c:axId val="200822271"/>
        <c:scaling>
          <c:orientation val="minMax"/>
          <c:max val="0.72000000000000008"/>
          <c:min val="0"/>
        </c:scaling>
        <c:delete val="1"/>
        <c:axPos val="t"/>
        <c:numFmt formatCode="0%" sourceLinked="1"/>
        <c:majorTickMark val="out"/>
        <c:minorTickMark val="none"/>
        <c:tickLblPos val="nextTo"/>
        <c:crossAx val="20082515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'Downtime factors'!$D$2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90000"/>
                  <a:lumOff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2C9-41BB-8CCD-0166B6BC5436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>
                  <a:lumMod val="90000"/>
                  <a:lumOff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0D91-4634-9A08-51083F5DFB1F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>
                  <a:lumMod val="90000"/>
                  <a:lumOff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D91-4634-9A08-51083F5DFB1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2">
                  <a:lumMod val="90000"/>
                  <a:lumOff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0D91-4634-9A08-51083F5DFB1F}"/>
              </c:ext>
            </c:extLst>
          </c:dPt>
          <c:dPt>
            <c:idx val="4"/>
            <c:invertIfNegative val="0"/>
            <c:bubble3D val="0"/>
            <c:spPr>
              <a:solidFill>
                <a:schemeClr val="tx2">
                  <a:lumMod val="90000"/>
                  <a:lumOff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D91-4634-9A08-51083F5DFB1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D91-4634-9A08-51083F5DFB1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D91-4634-9A08-51083F5DFB1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D91-4634-9A08-51083F5DFB1F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D91-4634-9A08-51083F5DFB1F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D91-4634-9A08-51083F5DFB1F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D91-4634-9A08-51083F5DFB1F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91-4634-9A08-51083F5DFB1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91-4634-9A08-51083F5DFB1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D91-4634-9A08-51083F5DFB1F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D91-4634-9A08-51083F5DFB1F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D91-4634-9A08-51083F5DFB1F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D91-4634-9A08-51083F5DFB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factors'!$B$3:$B$14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factors'!$D$3:$D$14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91-4634-9A08-51083F5DF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149730240"/>
        <c:axId val="1149721600"/>
      </c:barChart>
      <c:lineChart>
        <c:grouping val="standard"/>
        <c:varyColors val="0"/>
        <c:ser>
          <c:idx val="1"/>
          <c:order val="1"/>
          <c:tx>
            <c:strRef>
              <c:f>'Downtime factors'!$E$2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diamond"/>
              <c:size val="6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32C9-41BB-8CCD-0166B6BC5436}"/>
              </c:ext>
            </c:extLst>
          </c:dPt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32C9-41BB-8CCD-0166B6BC54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factors'!$B$3:$B$14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factors'!$E$3:$E$14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D91-4634-9A08-51083F5DF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747520"/>
        <c:axId val="1149742720"/>
      </c:lineChart>
      <c:catAx>
        <c:axId val="114973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721600"/>
        <c:crosses val="autoZero"/>
        <c:auto val="1"/>
        <c:lblAlgn val="ctr"/>
        <c:lblOffset val="100"/>
        <c:noMultiLvlLbl val="0"/>
      </c:catAx>
      <c:valAx>
        <c:axId val="1149721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730240"/>
        <c:crosses val="autoZero"/>
        <c:crossBetween val="between"/>
      </c:valAx>
      <c:valAx>
        <c:axId val="1149742720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747520"/>
        <c:crosses val="max"/>
        <c:crossBetween val="between"/>
      </c:valAx>
      <c:catAx>
        <c:axId val="1149747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9742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159</xdr:colOff>
      <xdr:row>0</xdr:row>
      <xdr:rowOff>162023</xdr:rowOff>
    </xdr:from>
    <xdr:to>
      <xdr:col>5</xdr:col>
      <xdr:colOff>691672</xdr:colOff>
      <xdr:row>23</xdr:row>
      <xdr:rowOff>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C01E49B3-4DF2-83AD-8E1F-4086D85A7963}"/>
            </a:ext>
          </a:extLst>
        </xdr:cNvPr>
        <xdr:cNvGrpSpPr/>
      </xdr:nvGrpSpPr>
      <xdr:grpSpPr>
        <a:xfrm>
          <a:off x="851915" y="162023"/>
          <a:ext cx="5527282" cy="4050958"/>
          <a:chOff x="907143" y="209778"/>
          <a:chExt cx="4728482" cy="3476624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A1962A14-6A4C-E8AF-0B58-722803FBB9F2}"/>
              </a:ext>
            </a:extLst>
          </xdr:cNvPr>
          <xdr:cNvGraphicFramePr/>
        </xdr:nvGraphicFramePr>
        <xdr:xfrm>
          <a:off x="907143" y="907143"/>
          <a:ext cx="4728481" cy="277925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F9DC9518-7393-3D6E-D0C6-B8FD46A91B14}"/>
              </a:ext>
            </a:extLst>
          </xdr:cNvPr>
          <xdr:cNvSpPr txBox="1"/>
        </xdr:nvSpPr>
        <xdr:spPr>
          <a:xfrm>
            <a:off x="907143" y="209778"/>
            <a:ext cx="4728482" cy="74272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b="1" kern="1200">
                <a:solidFill>
                  <a:schemeClr val="tx2">
                    <a:lumMod val="90000"/>
                    <a:lumOff val="10000"/>
                  </a:schemeClr>
                </a:solidFill>
              </a:rPr>
              <a:t>Overall line efficiency</a:t>
            </a:r>
            <a:r>
              <a:rPr lang="en-US" sz="1800" b="1" kern="1200" baseline="0">
                <a:solidFill>
                  <a:schemeClr val="tx2">
                    <a:lumMod val="90000"/>
                    <a:lumOff val="10000"/>
                  </a:schemeClr>
                </a:solidFill>
              </a:rPr>
              <a:t> sits at 64%</a:t>
            </a:r>
          </a:p>
          <a:p>
            <a:r>
              <a:rPr lang="en-US" sz="1400" b="0" kern="1200" baseline="0">
                <a:solidFill>
                  <a:schemeClr val="bg2">
                    <a:lumMod val="25000"/>
                  </a:schemeClr>
                </a:solidFill>
              </a:rPr>
              <a:t>We should place special focus on Mac</a:t>
            </a:r>
          </a:p>
        </xdr:txBody>
      </xdr:sp>
    </xdr:grpSp>
    <xdr:clientData/>
  </xdr:twoCellAnchor>
  <xdr:twoCellAnchor editAs="absolute">
    <xdr:from>
      <xdr:col>6</xdr:col>
      <xdr:colOff>267655</xdr:colOff>
      <xdr:row>1</xdr:row>
      <xdr:rowOff>0</xdr:rowOff>
    </xdr:from>
    <xdr:to>
      <xdr:col>15</xdr:col>
      <xdr:colOff>463965</xdr:colOff>
      <xdr:row>23</xdr:row>
      <xdr:rowOff>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9C4BE044-D23A-2804-4622-ACA78CBC9A35}"/>
            </a:ext>
          </a:extLst>
        </xdr:cNvPr>
        <xdr:cNvGrpSpPr/>
      </xdr:nvGrpSpPr>
      <xdr:grpSpPr>
        <a:xfrm>
          <a:off x="7017584" y="183173"/>
          <a:ext cx="6625685" cy="4029808"/>
          <a:chOff x="6915687" y="228063"/>
          <a:chExt cx="5676335" cy="4011233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719C5CC0-08FE-4BF7-ABC8-00B1035E52BC}"/>
              </a:ext>
            </a:extLst>
          </xdr:cNvPr>
          <xdr:cNvGraphicFramePr>
            <a:graphicFrameLocks/>
          </xdr:cNvGraphicFramePr>
        </xdr:nvGraphicFramePr>
        <xdr:xfrm>
          <a:off x="6915687" y="972623"/>
          <a:ext cx="5676335" cy="326667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13CC3791-3DE3-E539-F110-F771AA7B5CA5}"/>
              </a:ext>
            </a:extLst>
          </xdr:cNvPr>
          <xdr:cNvSpPr txBox="1"/>
        </xdr:nvSpPr>
        <xdr:spPr>
          <a:xfrm>
            <a:off x="6915687" y="228063"/>
            <a:ext cx="5675675" cy="74456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b="1" kern="1200">
                <a:solidFill>
                  <a:schemeClr val="tx2">
                    <a:lumMod val="90000"/>
                    <a:lumOff val="10000"/>
                  </a:schemeClr>
                </a:solidFill>
              </a:rPr>
              <a:t>The top 5 factors account for</a:t>
            </a:r>
            <a:r>
              <a:rPr lang="en-US" sz="1800" b="1" kern="1200" baseline="0">
                <a:solidFill>
                  <a:schemeClr val="tx2">
                    <a:lumMod val="90000"/>
                    <a:lumOff val="10000"/>
                  </a:schemeClr>
                </a:solidFill>
              </a:rPr>
              <a:t> 80% of the downtime</a:t>
            </a:r>
          </a:p>
          <a:p>
            <a:r>
              <a:rPr lang="en-US" sz="1400" kern="1200" baseline="0">
                <a:solidFill>
                  <a:schemeClr val="bg2">
                    <a:lumMod val="25000"/>
                  </a:schemeClr>
                </a:solidFill>
              </a:rPr>
              <a:t>We should neglect the other factors and focus on these</a:t>
            </a:r>
            <a:endParaRPr lang="en-US" sz="1400" kern="1200">
              <a:solidFill>
                <a:schemeClr val="bg2">
                  <a:lumMod val="25000"/>
                </a:schemeClr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24</xdr:row>
      <xdr:rowOff>180646</xdr:rowOff>
    </xdr:from>
    <xdr:to>
      <xdr:col>7</xdr:col>
      <xdr:colOff>0</xdr:colOff>
      <xdr:row>30</xdr:row>
      <xdr:rowOff>-1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AB2E143-DDE3-D716-66D5-82C85A4BF98F}"/>
            </a:ext>
          </a:extLst>
        </xdr:cNvPr>
        <xdr:cNvSpPr txBox="1"/>
      </xdr:nvSpPr>
      <xdr:spPr>
        <a:xfrm>
          <a:off x="853966" y="4516163"/>
          <a:ext cx="7505043" cy="9032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kern="1200">
              <a:solidFill>
                <a:schemeClr val="tx2">
                  <a:lumMod val="90000"/>
                  <a:lumOff val="10000"/>
                </a:schemeClr>
              </a:solidFill>
            </a:rPr>
            <a:t>3</a:t>
          </a:r>
          <a:r>
            <a:rPr lang="en-US" sz="1800" b="1" kern="1200" baseline="0">
              <a:solidFill>
                <a:schemeClr val="tx2">
                  <a:lumMod val="90000"/>
                  <a:lumOff val="10000"/>
                </a:schemeClr>
              </a:solidFill>
            </a:rPr>
            <a:t> of the 5 main downtime factors are due to operator errors</a:t>
          </a:r>
        </a:p>
        <a:p>
          <a:r>
            <a:rPr lang="en-US" sz="1600" b="0" kern="1200" baseline="0">
              <a:solidFill>
                <a:schemeClr val="bg2">
                  <a:lumMod val="10000"/>
                </a:schemeClr>
              </a:solidFill>
            </a:rPr>
            <a:t>We should focus on machine adjustment training for everyone, and batch change training for Mac</a:t>
          </a:r>
        </a:p>
        <a:p>
          <a:endParaRPr lang="en-US" sz="1800" b="1" kern="1200">
            <a:solidFill>
              <a:schemeClr val="tx2">
                <a:lumMod val="90000"/>
                <a:lumOff val="10000"/>
              </a:schemeClr>
            </a:solidFill>
          </a:endParaRPr>
        </a:p>
      </xdr:txBody>
    </xdr:sp>
    <xdr:clientData/>
  </xdr:twoCellAnchor>
  <xdr:twoCellAnchor>
    <xdr:from>
      <xdr:col>2</xdr:col>
      <xdr:colOff>7215</xdr:colOff>
      <xdr:row>33</xdr:row>
      <xdr:rowOff>0</xdr:rowOff>
    </xdr:from>
    <xdr:to>
      <xdr:col>3</xdr:col>
      <xdr:colOff>0</xdr:colOff>
      <xdr:row>35</xdr:row>
      <xdr:rowOff>180397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633627F-1B4D-3DAA-C7B0-9F2E3CD2CCBC}"/>
            </a:ext>
          </a:extLst>
        </xdr:cNvPr>
        <xdr:cNvSpPr/>
      </xdr:nvSpPr>
      <xdr:spPr>
        <a:xfrm>
          <a:off x="1712999" y="5777255"/>
          <a:ext cx="1321928" cy="541475"/>
        </a:xfrm>
        <a:prstGeom prst="rect">
          <a:avLst/>
        </a:prstGeom>
        <a:noFill/>
        <a:ln>
          <a:solidFill>
            <a:schemeClr val="accent2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0</xdr:colOff>
      <xdr:row>36</xdr:row>
      <xdr:rowOff>0</xdr:rowOff>
    </xdr:from>
    <xdr:to>
      <xdr:col>5</xdr:col>
      <xdr:colOff>1321928</xdr:colOff>
      <xdr:row>36</xdr:row>
      <xdr:rowOff>180396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DDB431C-4546-A820-A761-20C54CA73355}"/>
            </a:ext>
          </a:extLst>
        </xdr:cNvPr>
        <xdr:cNvSpPr/>
      </xdr:nvSpPr>
      <xdr:spPr>
        <a:xfrm>
          <a:off x="5693211" y="6318873"/>
          <a:ext cx="1321928" cy="180396"/>
        </a:xfrm>
        <a:prstGeom prst="rect">
          <a:avLst/>
        </a:prstGeom>
        <a:noFill/>
        <a:ln>
          <a:solidFill>
            <a:schemeClr val="accent2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oneCellAnchor>
    <xdr:from>
      <xdr:col>8</xdr:col>
      <xdr:colOff>0</xdr:colOff>
      <xdr:row>25</xdr:row>
      <xdr:rowOff>0</xdr:rowOff>
    </xdr:from>
    <xdr:ext cx="4127499" cy="1783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FEEBFCF-38F1-0C6D-36D7-81CE0C289576}"/>
            </a:ext>
          </a:extLst>
        </xdr:cNvPr>
        <xdr:cNvSpPr txBox="1"/>
      </xdr:nvSpPr>
      <xdr:spPr>
        <a:xfrm>
          <a:off x="7843242" y="4464844"/>
          <a:ext cx="4127499" cy="178318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1" kern="1200"/>
            <a:t>Recommendations: </a:t>
          </a:r>
          <a:endParaRPr lang="en-US" sz="1200" b="0" kern="1200"/>
        </a:p>
        <a:p>
          <a:endParaRPr lang="en-US" sz="1200" b="0" kern="1200"/>
        </a:p>
        <a:p>
          <a:r>
            <a:rPr lang="en-US" sz="1200" b="0" kern="1200" baseline="0"/>
            <a:t>1. Start machine adjustment training for everyone</a:t>
          </a:r>
        </a:p>
        <a:p>
          <a:endParaRPr lang="en-US" sz="1200" b="0" kern="1200" baseline="0"/>
        </a:p>
        <a:p>
          <a:r>
            <a:rPr lang="en-US" sz="1200" b="0" kern="1200" baseline="0"/>
            <a:t>2. Begin batch change training for Mac</a:t>
          </a:r>
        </a:p>
        <a:p>
          <a:endParaRPr lang="en-US" sz="1200" b="0" kern="1200" baseline="0"/>
        </a:p>
        <a:p>
          <a:r>
            <a:rPr lang="en-US" sz="1200" b="0" kern="1200" baseline="0"/>
            <a:t>3. Implement preventing maintenance routine for machines</a:t>
          </a:r>
        </a:p>
        <a:p>
          <a:endParaRPr lang="en-US" sz="1200" b="0" kern="1200" baseline="0"/>
        </a:p>
        <a:p>
          <a:r>
            <a:rPr lang="en-US" sz="1200" b="0" kern="1200"/>
            <a:t>4.</a:t>
          </a:r>
          <a:r>
            <a:rPr lang="en-US" sz="1200" b="0" kern="1200" baseline="0"/>
            <a:t> Double-check inventory levels</a:t>
          </a:r>
          <a:endParaRPr lang="en-US" sz="1200" b="0" kern="12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cardo Bonafini" refreshedDate="45612.749685300929" createdVersion="8" refreshedVersion="8" minRefreshableVersion="3" recordCount="38" xr:uid="{D4A685ED-61DC-4151-821C-DBA661A2039C}">
  <cacheSource type="worksheet">
    <worksheetSource ref="A1:H39" sheet="Line productivity"/>
  </cacheSource>
  <cacheFields count="9">
    <cacheField name="Date" numFmtId="16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165">
      <sharedItems containsSemiMixedTypes="0" containsNonDate="0" containsDate="1" containsString="0" minDate="1899-12-30T01:00:00" maxDate="1899-12-30T22:55:00"/>
    </cacheField>
    <cacheField name="End Time" numFmtId="165">
      <sharedItems containsSemiMixedTypes="0" containsNonDate="0" containsDate="1" containsString="0" minDate="1899-12-30T02:45:00" maxDate="1899-12-31T01:05:00"/>
    </cacheField>
    <cacheField name="Batch time " numFmtId="0">
      <sharedItems containsSemiMixedTypes="0" containsString="0" containsNumber="1" minValue="59.999999999999943" maxValue="205.00000000000006"/>
    </cacheField>
    <cacheField name="Min batch time" numFmtId="0">
      <sharedItems containsSemiMixedTypes="0" containsString="0" containsNumber="1" containsInteger="1" minValue="60" maxValue="98"/>
    </cacheField>
    <cacheField name="Efficiency" numFmtId="0" formula="'Min batch time'/'Batch time 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s v="OR-600"/>
    <n v="422111"/>
    <x v="0"/>
    <d v="1899-12-30T11:50:00"/>
    <d v="1899-12-30T14:05:00"/>
    <n v="135"/>
    <n v="60"/>
  </r>
  <r>
    <d v="2024-08-29T00:00:00"/>
    <s v="LE-600"/>
    <n v="422112"/>
    <x v="0"/>
    <d v="1899-12-30T14:05:00"/>
    <d v="1899-12-30T15:45:00"/>
    <n v="99.999999999999972"/>
    <n v="60"/>
  </r>
  <r>
    <d v="2024-08-29T00:00:00"/>
    <s v="LE-600"/>
    <n v="422113"/>
    <x v="0"/>
    <d v="1899-12-30T15:45:00"/>
    <d v="1899-12-30T17:35:00"/>
    <n v="109.99999999999993"/>
    <n v="60"/>
  </r>
  <r>
    <d v="2024-08-29T00:00:00"/>
    <s v="LE-600"/>
    <n v="422114"/>
    <x v="0"/>
    <d v="1899-12-30T17:35:00"/>
    <d v="1899-12-30T19:15:00"/>
    <n v="99.999999999999972"/>
    <n v="60"/>
  </r>
  <r>
    <d v="2024-08-29T00:00:00"/>
    <s v="LE-600"/>
    <n v="422115"/>
    <x v="1"/>
    <d v="1899-12-30T19:15:00"/>
    <d v="1899-12-30T20:39:00"/>
    <n v="84.000000000000028"/>
    <n v="60"/>
  </r>
  <r>
    <d v="2024-08-29T00:00:00"/>
    <s v="LE-600"/>
    <n v="422116"/>
    <x v="1"/>
    <d v="1899-12-30T20:39:00"/>
    <d v="1899-12-30T21:39:00"/>
    <n v="59.999999999999943"/>
    <n v="60"/>
  </r>
  <r>
    <d v="2024-08-29T00:00:00"/>
    <s v="LE-600"/>
    <n v="422117"/>
    <x v="1"/>
    <d v="1899-12-30T21:39:00"/>
    <d v="1899-12-30T22:54:00"/>
    <n v="75.000000000000057"/>
    <n v="60"/>
  </r>
  <r>
    <d v="2024-08-30T00:00:00"/>
    <s v="CO-600"/>
    <n v="422118"/>
    <x v="2"/>
    <d v="1899-12-30T04:05:00"/>
    <d v="1899-12-30T06:05:00"/>
    <n v="119.99999999999997"/>
    <n v="60"/>
  </r>
  <r>
    <d v="2024-08-30T00:00:00"/>
    <s v="CO-600"/>
    <n v="422119"/>
    <x v="2"/>
    <d v="1899-12-30T06:05:00"/>
    <d v="1899-12-30T07:30:00"/>
    <n v="85.000000000000014"/>
    <n v="60"/>
  </r>
  <r>
    <d v="2024-08-30T00:00:00"/>
    <s v="CO-600"/>
    <n v="422120"/>
    <x v="2"/>
    <d v="1899-12-30T07:30:00"/>
    <d v="1899-12-30T09:22:00"/>
    <n v="112"/>
    <n v="60"/>
  </r>
  <r>
    <d v="2024-08-30T00:00:00"/>
    <s v="CO-600"/>
    <n v="422121"/>
    <x v="3"/>
    <d v="1899-12-30T09:22:00"/>
    <d v="1899-12-30T10:37:00"/>
    <n v="74.999999999999972"/>
    <n v="60"/>
  </r>
  <r>
    <d v="2024-08-30T00:00:00"/>
    <s v="CO-600"/>
    <n v="422122"/>
    <x v="3"/>
    <d v="1899-12-30T10:37:00"/>
    <d v="1899-12-30T12:02:00"/>
    <n v="85.000000000000014"/>
    <n v="60"/>
  </r>
  <r>
    <d v="2024-08-30T00:00:00"/>
    <s v="CO-600"/>
    <n v="422123"/>
    <x v="3"/>
    <d v="1899-12-30T12:02:00"/>
    <d v="1899-12-30T14:15:00"/>
    <n v="133"/>
    <n v="60"/>
  </r>
  <r>
    <d v="2024-08-30T00:00:00"/>
    <s v="CO-600"/>
    <n v="422124"/>
    <x v="3"/>
    <d v="1899-12-30T14:15:00"/>
    <d v="1899-12-30T15:55:00"/>
    <n v="99.999999999999972"/>
    <n v="60"/>
  </r>
  <r>
    <d v="2024-08-30T00:00:00"/>
    <s v="CO-600"/>
    <n v="422125"/>
    <x v="1"/>
    <d v="1899-12-30T15:55:00"/>
    <d v="1899-12-30T17:15:00"/>
    <n v="80.000000000000028"/>
    <n v="60"/>
  </r>
  <r>
    <d v="2024-08-30T00:00:00"/>
    <s v="CO-600"/>
    <n v="422126"/>
    <x v="1"/>
    <d v="1899-12-30T17:15:00"/>
    <d v="1899-12-30T18:59:00"/>
    <n v="103.99999999999994"/>
    <n v="60"/>
  </r>
  <r>
    <d v="2024-08-30T00:00:00"/>
    <s v="CO-600"/>
    <n v="422127"/>
    <x v="1"/>
    <d v="1899-12-30T18:59:00"/>
    <d v="1899-12-30T20:22:00"/>
    <n v="83.000000000000028"/>
    <n v="60"/>
  </r>
  <r>
    <d v="2024-08-30T00:00:00"/>
    <s v="CO-600"/>
    <n v="422128"/>
    <x v="1"/>
    <d v="1899-12-30T20:22:00"/>
    <d v="1899-12-30T22:14:00"/>
    <n v="112.00000000000009"/>
    <n v="60"/>
  </r>
  <r>
    <d v="2024-08-30T00:00:00"/>
    <s v="CO-600"/>
    <n v="422129"/>
    <x v="1"/>
    <d v="1899-12-30T22:14:00"/>
    <d v="1899-12-30T23:29:00"/>
    <n v="74.999999999999886"/>
    <n v="60"/>
  </r>
  <r>
    <d v="2024-08-31T00:00:00"/>
    <s v="CO-600"/>
    <n v="422130"/>
    <x v="2"/>
    <d v="1899-12-30T07:45:00"/>
    <d v="1899-12-30T09:05:00"/>
    <n v="79.999999999999957"/>
    <n v="60"/>
  </r>
  <r>
    <d v="2024-08-31T00:00:00"/>
    <s v="CO-600"/>
    <n v="422131"/>
    <x v="2"/>
    <d v="1899-12-30T09:05:00"/>
    <d v="1899-12-30T10:35:00"/>
    <n v="90"/>
    <n v="60"/>
  </r>
  <r>
    <d v="2024-08-31T00:00:00"/>
    <s v="CO-600"/>
    <n v="422132"/>
    <x v="2"/>
    <d v="1899-12-30T10:35:00"/>
    <d v="1899-12-30T11:35:00"/>
    <n v="60.000000000000028"/>
    <n v="60"/>
  </r>
  <r>
    <d v="2024-08-31T00:00:00"/>
    <s v="DC-600"/>
    <n v="422133"/>
    <x v="2"/>
    <d v="1899-12-30T11:35:00"/>
    <d v="1899-12-30T12:55:00"/>
    <n v="79.999999999999957"/>
    <n v="60"/>
  </r>
  <r>
    <d v="2024-08-31T00:00:00"/>
    <s v="DC-600"/>
    <n v="422134"/>
    <x v="0"/>
    <d v="1899-12-30T12:55:00"/>
    <d v="1899-12-30T14:45:00"/>
    <n v="110.00000000000009"/>
    <n v="60"/>
  </r>
  <r>
    <d v="2024-08-31T00:00:00"/>
    <s v="DC-600"/>
    <n v="422135"/>
    <x v="0"/>
    <d v="1899-12-30T14:45:00"/>
    <d v="1899-12-30T16:30:00"/>
    <n v="104.99999999999994"/>
    <n v="60"/>
  </r>
  <r>
    <d v="2024-08-31T00:00:00"/>
    <s v="DC-600"/>
    <n v="422136"/>
    <x v="0"/>
    <d v="1899-12-30T16:30:00"/>
    <d v="1899-12-30T17:30:00"/>
    <n v="59.999999999999943"/>
    <n v="60"/>
  </r>
  <r>
    <d v="2024-09-02T00:00:00"/>
    <s v="RB-600"/>
    <n v="422137"/>
    <x v="2"/>
    <d v="1899-12-30T01:00:00"/>
    <d v="1899-12-30T02:45:00"/>
    <n v="104.99999999999999"/>
    <n v="60"/>
  </r>
  <r>
    <d v="2024-09-02T00:00:00"/>
    <s v="RB-600"/>
    <n v="422138"/>
    <x v="2"/>
    <d v="1899-12-30T02:45:00"/>
    <d v="1899-12-30T04:05:00"/>
    <n v="80.000000000000014"/>
    <n v="60"/>
  </r>
  <r>
    <d v="2024-09-02T00:00:00"/>
    <s v="RB-600"/>
    <n v="422139"/>
    <x v="2"/>
    <d v="1899-12-30T04:05:00"/>
    <d v="1899-12-30T05:40:00"/>
    <n v="94.999999999999986"/>
    <n v="60"/>
  </r>
  <r>
    <d v="2024-09-02T00:00:00"/>
    <s v="RB-600"/>
    <n v="422140"/>
    <x v="2"/>
    <d v="1899-12-30T05:40:00"/>
    <d v="1899-12-30T07:43:00"/>
    <n v="123.00000000000004"/>
    <n v="60"/>
  </r>
  <r>
    <d v="2024-09-02T00:00:00"/>
    <s v="RB-600"/>
    <n v="422141"/>
    <x v="3"/>
    <d v="1899-12-30T07:43:00"/>
    <d v="1899-12-30T08:50:00"/>
    <n v="67"/>
    <n v="60"/>
  </r>
  <r>
    <d v="2024-09-02T00:00:00"/>
    <s v="RB-600"/>
    <n v="422142"/>
    <x v="3"/>
    <d v="1899-12-30T08:50:00"/>
    <d v="1899-12-30T10:20:00"/>
    <n v="90"/>
    <n v="60"/>
  </r>
  <r>
    <d v="2024-09-02T00:00:00"/>
    <s v="RB-600"/>
    <n v="422143"/>
    <x v="3"/>
    <d v="1899-12-30T10:20:00"/>
    <d v="1899-12-30T12:18:00"/>
    <n v="117.9999999999999"/>
    <n v="60"/>
  </r>
  <r>
    <d v="2024-09-02T00:00:00"/>
    <s v="CO-2L"/>
    <n v="422144"/>
    <x v="3"/>
    <d v="1899-12-30T12:18:00"/>
    <d v="1899-12-30T14:50:00"/>
    <n v="152.00000000000011"/>
    <n v="98"/>
  </r>
  <r>
    <d v="2024-09-02T00:00:00"/>
    <s v="CO-2L"/>
    <n v="422145"/>
    <x v="1"/>
    <d v="1899-12-30T14:50:00"/>
    <d v="1899-12-30T16:50:00"/>
    <n v="120.00000000000006"/>
    <n v="98"/>
  </r>
  <r>
    <d v="2024-09-02T00:00:00"/>
    <s v="CO-2L"/>
    <n v="422146"/>
    <x v="1"/>
    <d v="1899-12-30T16:50:00"/>
    <d v="1899-12-30T19:30:00"/>
    <n v="159.99999999999991"/>
    <n v="98"/>
  </r>
  <r>
    <d v="2024-09-02T00:00:00"/>
    <s v="CO-2L"/>
    <n v="422147"/>
    <x v="1"/>
    <d v="1899-12-30T19:30:00"/>
    <d v="1899-12-30T22:55:00"/>
    <n v="205.00000000000006"/>
    <n v="98"/>
  </r>
  <r>
    <d v="2024-09-03T00:00:00"/>
    <s v="CO-2L"/>
    <n v="422148"/>
    <x v="0"/>
    <d v="1899-12-30T22:55:00"/>
    <d v="1899-12-31T01:05:00"/>
    <n v="129.99999999999986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A9608F-8BCB-4A89-9602-06983E417D06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J1:K5" firstHeaderRow="1" firstDataRow="1" firstDataCol="1"/>
  <pivotFields count="9">
    <pivotField numFmtId="164"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165" showAll="0"/>
    <pivotField numFmtId="165" showAll="0"/>
    <pivotField showAll="0"/>
    <pivotField showAll="0"/>
    <pivotField dataField="1" dragToRow="0" dragToCol="0" dragToPage="0" showAll="0" defaultSubtotal="0"/>
  </pivotFields>
  <rowFields count="1">
    <field x="3"/>
  </rowFields>
  <rowItems count="4">
    <i>
      <x/>
    </i>
    <i>
      <x v="1"/>
    </i>
    <i>
      <x v="2"/>
    </i>
    <i>
      <x v="3"/>
    </i>
  </rowItems>
  <colItems count="1">
    <i/>
  </colItems>
  <dataFields count="1">
    <dataField name="Efficiency " fld="8" baseField="3" baseItem="0" numFmtId="9"/>
  </dataFields>
  <formats count="9">
    <format dxfId="8">
      <pivotArea field="3" type="button" dataOnly="0" labelOnly="1" outline="0" axis="axisRow" fieldPosition="0"/>
    </format>
    <format dxfId="7">
      <pivotArea dataOnly="0" labelOnly="1" outline="0" axis="axisValues" fieldPosition="0"/>
    </format>
    <format dxfId="6">
      <pivotArea grandRow="1" outline="0" collapsedLevelsAreSubtotals="1" fieldPosition="0"/>
    </format>
    <format dxfId="5">
      <pivotArea dataOnly="0" labelOnly="1" grandRow="1" outline="0" fieldPosition="0"/>
    </format>
    <format dxfId="4">
      <pivotArea field="3" type="button" dataOnly="0" labelOnly="1" outline="0" axis="axisRow" fieldPosition="0"/>
    </format>
    <format dxfId="3">
      <pivotArea dataOnly="0" labelOnly="1" outline="0" axis="axisValues" fieldPosition="0"/>
    </format>
    <format dxfId="2">
      <pivotArea grandRow="1" outline="0" collapsedLevelsAreSubtotals="1" fieldPosition="0"/>
    </format>
    <format dxfId="1">
      <pivotArea dataOnly="0" labelOnly="1" grandRow="1" outline="0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5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K39"/>
  <sheetViews>
    <sheetView zoomScale="76" workbookViewId="0">
      <selection activeCell="K15" sqref="K15"/>
    </sheetView>
  </sheetViews>
  <sheetFormatPr defaultRowHeight="14.25" x14ac:dyDescent="0.45"/>
  <cols>
    <col min="1" max="1" width="10.3984375" bestFit="1" customWidth="1"/>
    <col min="2" max="2" width="9.59765625" bestFit="1" customWidth="1"/>
    <col min="3" max="3" width="8.86328125" customWidth="1"/>
    <col min="4" max="4" width="9.3984375" bestFit="1" customWidth="1"/>
    <col min="5" max="5" width="9.59765625" bestFit="1" customWidth="1"/>
    <col min="6" max="6" width="8.86328125" customWidth="1"/>
    <col min="7" max="7" width="9.796875" bestFit="1" customWidth="1"/>
    <col min="8" max="8" width="12.86328125" bestFit="1" customWidth="1"/>
    <col min="9" max="9" width="8.86328125" customWidth="1"/>
    <col min="10" max="10" width="11.9296875" bestFit="1" customWidth="1"/>
    <col min="11" max="11" width="8.9296875" bestFit="1" customWidth="1"/>
    <col min="13" max="13" width="8.86328125" customWidth="1"/>
  </cols>
  <sheetData>
    <row r="1" spans="1:11" x14ac:dyDescent="0.4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3" t="s">
        <v>44</v>
      </c>
      <c r="H1" s="13" t="s">
        <v>39</v>
      </c>
      <c r="J1" s="5" t="s">
        <v>45</v>
      </c>
      <c r="K1" s="5" t="s">
        <v>46</v>
      </c>
    </row>
    <row r="2" spans="1:11" x14ac:dyDescent="0.45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  <c r="G2" s="14">
        <f>(F2-E2)*1440</f>
        <v>135</v>
      </c>
      <c r="H2" s="14">
        <f>_xlfn.XLOOKUP(B2,Products!$A$2:$A$7,Products!$D$2:$D$7,"Not found",0)</f>
        <v>60</v>
      </c>
      <c r="J2" s="4" t="s">
        <v>40</v>
      </c>
      <c r="K2" s="6">
        <v>0.66839378238341973</v>
      </c>
    </row>
    <row r="3" spans="1:11" x14ac:dyDescent="0.45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  <c r="G3" s="14">
        <f t="shared" ref="G3:G39" si="0">(F3-E3)*1440</f>
        <v>99.999999999999972</v>
      </c>
      <c r="H3" s="14">
        <f>_xlfn.XLOOKUP(B3,Products!$A$2:$A$7,Products!$D$2:$D$7,"Not found",0)</f>
        <v>60</v>
      </c>
      <c r="J3" s="4" t="s">
        <v>41</v>
      </c>
      <c r="K3" s="6">
        <v>0.64077669902912626</v>
      </c>
    </row>
    <row r="4" spans="1:11" x14ac:dyDescent="0.45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  <c r="G4" s="14">
        <f t="shared" si="0"/>
        <v>109.99999999999993</v>
      </c>
      <c r="H4" s="14">
        <f>_xlfn.XLOOKUP(B4,Products!$A$2:$A$7,Products!$D$2:$D$7,"Not found",0)</f>
        <v>60</v>
      </c>
      <c r="J4" s="4" t="s">
        <v>42</v>
      </c>
      <c r="K4" s="6">
        <v>0.63170731707317074</v>
      </c>
    </row>
    <row r="5" spans="1:11" x14ac:dyDescent="0.45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  <c r="G5" s="14">
        <f t="shared" si="0"/>
        <v>99.999999999999972</v>
      </c>
      <c r="H5" s="14">
        <f>_xlfn.XLOOKUP(B5,Products!$A$2:$A$7,Products!$D$2:$D$7,"Not found",0)</f>
        <v>60</v>
      </c>
      <c r="J5" s="4" t="s">
        <v>43</v>
      </c>
      <c r="K5" s="6">
        <v>0.60941176470588243</v>
      </c>
    </row>
    <row r="6" spans="1:11" x14ac:dyDescent="0.45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  <c r="G6" s="14">
        <f t="shared" si="0"/>
        <v>84.000000000000028</v>
      </c>
      <c r="H6" s="14">
        <f>_xlfn.XLOOKUP(B6,Products!$A$2:$A$7,Products!$D$2:$D$7,"Not found",0)</f>
        <v>60</v>
      </c>
    </row>
    <row r="7" spans="1:11" x14ac:dyDescent="0.45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  <c r="G7" s="14">
        <f t="shared" si="0"/>
        <v>59.999999999999943</v>
      </c>
      <c r="H7" s="14">
        <f>_xlfn.XLOOKUP(B7,Products!$A$2:$A$7,Products!$D$2:$D$7,"Not found",0)</f>
        <v>60</v>
      </c>
    </row>
    <row r="8" spans="1:11" x14ac:dyDescent="0.45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  <c r="G8" s="14">
        <f t="shared" si="0"/>
        <v>75.000000000000057</v>
      </c>
      <c r="H8" s="14">
        <f>_xlfn.XLOOKUP(B8,Products!$A$2:$A$7,Products!$D$2:$D$7,"Not found",0)</f>
        <v>60</v>
      </c>
    </row>
    <row r="9" spans="1:11" x14ac:dyDescent="0.45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  <c r="G9" s="14">
        <f t="shared" si="0"/>
        <v>119.99999999999997</v>
      </c>
      <c r="H9" s="14">
        <f>_xlfn.XLOOKUP(B9,Products!$A$2:$A$7,Products!$D$2:$D$7,"Not found",0)</f>
        <v>60</v>
      </c>
    </row>
    <row r="10" spans="1:11" x14ac:dyDescent="0.45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  <c r="G10" s="14">
        <f t="shared" si="0"/>
        <v>85.000000000000014</v>
      </c>
      <c r="H10" s="14">
        <f>_xlfn.XLOOKUP(B10,Products!$A$2:$A$7,Products!$D$2:$D$7,"Not found",0)</f>
        <v>60</v>
      </c>
    </row>
    <row r="11" spans="1:11" x14ac:dyDescent="0.45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  <c r="G11" s="14">
        <f t="shared" si="0"/>
        <v>112</v>
      </c>
      <c r="H11" s="14">
        <f>_xlfn.XLOOKUP(B11,Products!$A$2:$A$7,Products!$D$2:$D$7,"Not found",0)</f>
        <v>60</v>
      </c>
    </row>
    <row r="12" spans="1:11" x14ac:dyDescent="0.45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  <c r="G12" s="14">
        <f t="shared" si="0"/>
        <v>74.999999999999972</v>
      </c>
      <c r="H12" s="14">
        <f>_xlfn.XLOOKUP(B12,Products!$A$2:$A$7,Products!$D$2:$D$7,"Not found",0)</f>
        <v>60</v>
      </c>
    </row>
    <row r="13" spans="1:11" x14ac:dyDescent="0.45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  <c r="G13" s="14">
        <f t="shared" si="0"/>
        <v>85.000000000000014</v>
      </c>
      <c r="H13" s="14">
        <f>_xlfn.XLOOKUP(B13,Products!$A$2:$A$7,Products!$D$2:$D$7,"Not found",0)</f>
        <v>60</v>
      </c>
    </row>
    <row r="14" spans="1:11" x14ac:dyDescent="0.45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  <c r="G14" s="14">
        <f t="shared" si="0"/>
        <v>133</v>
      </c>
      <c r="H14" s="14">
        <f>_xlfn.XLOOKUP(B14,Products!$A$2:$A$7,Products!$D$2:$D$7,"Not found",0)</f>
        <v>60</v>
      </c>
    </row>
    <row r="15" spans="1:11" x14ac:dyDescent="0.45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  <c r="G15" s="14">
        <f t="shared" si="0"/>
        <v>99.999999999999972</v>
      </c>
      <c r="H15" s="14">
        <f>_xlfn.XLOOKUP(B15,Products!$A$2:$A$7,Products!$D$2:$D$7,"Not found",0)</f>
        <v>60</v>
      </c>
    </row>
    <row r="16" spans="1:11" x14ac:dyDescent="0.45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  <c r="G16" s="14">
        <f t="shared" si="0"/>
        <v>80.000000000000028</v>
      </c>
      <c r="H16" s="14">
        <f>_xlfn.XLOOKUP(B16,Products!$A$2:$A$7,Products!$D$2:$D$7,"Not found",0)</f>
        <v>60</v>
      </c>
    </row>
    <row r="17" spans="1:8" x14ac:dyDescent="0.45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  <c r="G17" s="14">
        <f t="shared" si="0"/>
        <v>103.99999999999994</v>
      </c>
      <c r="H17" s="14">
        <f>_xlfn.XLOOKUP(B17,Products!$A$2:$A$7,Products!$D$2:$D$7,"Not found",0)</f>
        <v>60</v>
      </c>
    </row>
    <row r="18" spans="1:8" x14ac:dyDescent="0.45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  <c r="G18" s="14">
        <f t="shared" si="0"/>
        <v>83.000000000000028</v>
      </c>
      <c r="H18" s="14">
        <f>_xlfn.XLOOKUP(B18,Products!$A$2:$A$7,Products!$D$2:$D$7,"Not found",0)</f>
        <v>60</v>
      </c>
    </row>
    <row r="19" spans="1:8" x14ac:dyDescent="0.45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  <c r="G19" s="14">
        <f t="shared" si="0"/>
        <v>112.00000000000009</v>
      </c>
      <c r="H19" s="14">
        <f>_xlfn.XLOOKUP(B19,Products!$A$2:$A$7,Products!$D$2:$D$7,"Not found",0)</f>
        <v>60</v>
      </c>
    </row>
    <row r="20" spans="1:8" x14ac:dyDescent="0.45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  <c r="G20" s="14">
        <f t="shared" si="0"/>
        <v>74.999999999999886</v>
      </c>
      <c r="H20" s="14">
        <f>_xlfn.XLOOKUP(B20,Products!$A$2:$A$7,Products!$D$2:$D$7,"Not found",0)</f>
        <v>60</v>
      </c>
    </row>
    <row r="21" spans="1:8" x14ac:dyDescent="0.45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  <c r="G21" s="14">
        <f t="shared" si="0"/>
        <v>79.999999999999957</v>
      </c>
      <c r="H21" s="14">
        <f>_xlfn.XLOOKUP(B21,Products!$A$2:$A$7,Products!$D$2:$D$7,"Not found",0)</f>
        <v>60</v>
      </c>
    </row>
    <row r="22" spans="1:8" x14ac:dyDescent="0.45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  <c r="G22" s="14">
        <f t="shared" si="0"/>
        <v>90</v>
      </c>
      <c r="H22" s="14">
        <f>_xlfn.XLOOKUP(B22,Products!$A$2:$A$7,Products!$D$2:$D$7,"Not found",0)</f>
        <v>60</v>
      </c>
    </row>
    <row r="23" spans="1:8" x14ac:dyDescent="0.45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  <c r="G23" s="14">
        <f t="shared" si="0"/>
        <v>60.000000000000028</v>
      </c>
      <c r="H23" s="14">
        <f>_xlfn.XLOOKUP(B23,Products!$A$2:$A$7,Products!$D$2:$D$7,"Not found",0)</f>
        <v>60</v>
      </c>
    </row>
    <row r="24" spans="1:8" x14ac:dyDescent="0.45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  <c r="G24" s="14">
        <f t="shared" si="0"/>
        <v>79.999999999999957</v>
      </c>
      <c r="H24" s="14">
        <f>_xlfn.XLOOKUP(B24,Products!$A$2:$A$7,Products!$D$2:$D$7,"Not found",0)</f>
        <v>60</v>
      </c>
    </row>
    <row r="25" spans="1:8" x14ac:dyDescent="0.45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  <c r="G25" s="14">
        <f t="shared" si="0"/>
        <v>110.00000000000009</v>
      </c>
      <c r="H25" s="14">
        <f>_xlfn.XLOOKUP(B25,Products!$A$2:$A$7,Products!$D$2:$D$7,"Not found",0)</f>
        <v>60</v>
      </c>
    </row>
    <row r="26" spans="1:8" x14ac:dyDescent="0.45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  <c r="G26" s="14">
        <f t="shared" si="0"/>
        <v>104.99999999999994</v>
      </c>
      <c r="H26" s="14">
        <f>_xlfn.XLOOKUP(B26,Products!$A$2:$A$7,Products!$D$2:$D$7,"Not found",0)</f>
        <v>60</v>
      </c>
    </row>
    <row r="27" spans="1:8" x14ac:dyDescent="0.45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  <c r="G27" s="14">
        <f t="shared" si="0"/>
        <v>59.999999999999943</v>
      </c>
      <c r="H27" s="14">
        <f>_xlfn.XLOOKUP(B27,Products!$A$2:$A$7,Products!$D$2:$D$7,"Not found",0)</f>
        <v>60</v>
      </c>
    </row>
    <row r="28" spans="1:8" x14ac:dyDescent="0.45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  <c r="G28" s="14">
        <f t="shared" si="0"/>
        <v>104.99999999999999</v>
      </c>
      <c r="H28" s="14">
        <f>_xlfn.XLOOKUP(B28,Products!$A$2:$A$7,Products!$D$2:$D$7,"Not found",0)</f>
        <v>60</v>
      </c>
    </row>
    <row r="29" spans="1:8" x14ac:dyDescent="0.45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  <c r="G29" s="14">
        <f t="shared" si="0"/>
        <v>80.000000000000014</v>
      </c>
      <c r="H29" s="14">
        <f>_xlfn.XLOOKUP(B29,Products!$A$2:$A$7,Products!$D$2:$D$7,"Not found",0)</f>
        <v>60</v>
      </c>
    </row>
    <row r="30" spans="1:8" x14ac:dyDescent="0.45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  <c r="G30" s="14">
        <f t="shared" si="0"/>
        <v>94.999999999999986</v>
      </c>
      <c r="H30" s="14">
        <f>_xlfn.XLOOKUP(B30,Products!$A$2:$A$7,Products!$D$2:$D$7,"Not found",0)</f>
        <v>60</v>
      </c>
    </row>
    <row r="31" spans="1:8" x14ac:dyDescent="0.45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  <c r="G31" s="14">
        <f t="shared" si="0"/>
        <v>123.00000000000004</v>
      </c>
      <c r="H31" s="14">
        <f>_xlfn.XLOOKUP(B31,Products!$A$2:$A$7,Products!$D$2:$D$7,"Not found",0)</f>
        <v>60</v>
      </c>
    </row>
    <row r="32" spans="1:8" x14ac:dyDescent="0.45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  <c r="G32" s="14">
        <f t="shared" si="0"/>
        <v>67</v>
      </c>
      <c r="H32" s="14">
        <f>_xlfn.XLOOKUP(B32,Products!$A$2:$A$7,Products!$D$2:$D$7,"Not found",0)</f>
        <v>60</v>
      </c>
    </row>
    <row r="33" spans="1:8" x14ac:dyDescent="0.45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  <c r="G33" s="14">
        <f t="shared" si="0"/>
        <v>90</v>
      </c>
      <c r="H33" s="14">
        <f>_xlfn.XLOOKUP(B33,Products!$A$2:$A$7,Products!$D$2:$D$7,"Not found",0)</f>
        <v>60</v>
      </c>
    </row>
    <row r="34" spans="1:8" x14ac:dyDescent="0.45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  <c r="G34" s="14">
        <f t="shared" si="0"/>
        <v>117.9999999999999</v>
      </c>
      <c r="H34" s="14">
        <f>_xlfn.XLOOKUP(B34,Products!$A$2:$A$7,Products!$D$2:$D$7,"Not found",0)</f>
        <v>60</v>
      </c>
    </row>
    <row r="35" spans="1:8" x14ac:dyDescent="0.45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  <c r="G35" s="14">
        <f t="shared" si="0"/>
        <v>152.00000000000011</v>
      </c>
      <c r="H35" s="14">
        <f>_xlfn.XLOOKUP(B35,Products!$A$2:$A$7,Products!$D$2:$D$7,"Not found",0)</f>
        <v>98</v>
      </c>
    </row>
    <row r="36" spans="1:8" x14ac:dyDescent="0.45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  <c r="G36" s="14">
        <f t="shared" si="0"/>
        <v>120.00000000000006</v>
      </c>
      <c r="H36" s="14">
        <f>_xlfn.XLOOKUP(B36,Products!$A$2:$A$7,Products!$D$2:$D$7,"Not found",0)</f>
        <v>98</v>
      </c>
    </row>
    <row r="37" spans="1:8" x14ac:dyDescent="0.45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  <c r="G37" s="14">
        <f t="shared" si="0"/>
        <v>159.99999999999991</v>
      </c>
      <c r="H37" s="14">
        <f>_xlfn.XLOOKUP(B37,Products!$A$2:$A$7,Products!$D$2:$D$7,"Not found",0)</f>
        <v>98</v>
      </c>
    </row>
    <row r="38" spans="1:8" x14ac:dyDescent="0.45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  <c r="G38" s="14">
        <f t="shared" si="0"/>
        <v>205.00000000000006</v>
      </c>
      <c r="H38" s="14">
        <f>_xlfn.XLOOKUP(B38,Products!$A$2:$A$7,Products!$D$2:$D$7,"Not found",0)</f>
        <v>98</v>
      </c>
    </row>
    <row r="39" spans="1:8" x14ac:dyDescent="0.45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  <c r="G39" s="14">
        <f t="shared" si="0"/>
        <v>129.99999999999986</v>
      </c>
      <c r="H39" s="14">
        <f>_xlfn.XLOOKUP(B39,Products!$A$2:$A$7,Products!$D$2:$D$7,"Not found",0)</f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7EF0-61DD-489B-8D41-AFC016ACFE5B}">
  <dimension ref="B31:G40"/>
  <sheetViews>
    <sheetView showGridLines="0" zoomScale="52" zoomScaleNormal="325" workbookViewId="0">
      <selection activeCell="C35" sqref="C35"/>
    </sheetView>
  </sheetViews>
  <sheetFormatPr defaultColWidth="11.9296875" defaultRowHeight="14.25" x14ac:dyDescent="0.45"/>
  <cols>
    <col min="3" max="5" width="18.59765625" customWidth="1"/>
    <col min="6" max="6" width="14.86328125" customWidth="1"/>
    <col min="7" max="7" width="15.796875" bestFit="1" customWidth="1"/>
    <col min="8" max="8" width="6.9296875" customWidth="1"/>
    <col min="9" max="15" width="9.59765625" customWidth="1"/>
  </cols>
  <sheetData>
    <row r="31" spans="2:7" x14ac:dyDescent="0.45">
      <c r="B31" s="9"/>
      <c r="C31" s="17" t="s">
        <v>49</v>
      </c>
      <c r="D31" s="17"/>
      <c r="E31" s="17"/>
      <c r="F31" s="17"/>
      <c r="G31" s="17"/>
    </row>
    <row r="32" spans="2:7" hidden="1" x14ac:dyDescent="0.45">
      <c r="C32" cm="1">
        <f t="array" ref="C32:G32">TRANSPOSE('Downtime factors'!A3:A7)</f>
        <v>6</v>
      </c>
      <c r="D32">
        <v>7</v>
      </c>
      <c r="E32">
        <v>4</v>
      </c>
      <c r="F32">
        <v>2</v>
      </c>
      <c r="G32">
        <v>8</v>
      </c>
    </row>
    <row r="33" spans="2:7" ht="20.65" customHeight="1" x14ac:dyDescent="0.45">
      <c r="B33" s="10" t="s">
        <v>50</v>
      </c>
      <c r="C33" s="11" t="str" cm="1">
        <f t="array" ref="C33:G33">TRANSPOSE('Downtime factors'!B3:B7)</f>
        <v>Machine adjustment</v>
      </c>
      <c r="D33" s="12" t="str">
        <v>Machine failure</v>
      </c>
      <c r="E33" s="12" t="str">
        <v>Inventory shortage</v>
      </c>
      <c r="F33" s="11" t="str">
        <v>Batch change</v>
      </c>
      <c r="G33" s="11" t="str">
        <v>Batch coding error</v>
      </c>
    </row>
    <row r="34" spans="2:7" x14ac:dyDescent="0.45">
      <c r="B34" s="7" t="s">
        <v>40</v>
      </c>
      <c r="C34" s="8">
        <f>SUMIFS(INDEX('Line downtime'!$B$3:$M$40,,MATCH(Dashboard!C$32,'Line downtime'!$B$2:$M$2,0)),'Line downtime'!$N$3:$N$40,Dashboard!$B34)</f>
        <v>118</v>
      </c>
      <c r="D34" s="8">
        <f>SUMIFS(INDEX('Line downtime'!$B$3:$M$40,,MATCH(Dashboard!D$32,'Line downtime'!$B$2:$M$2,0)),'Line downtime'!$N$3:$N$40,Dashboard!$B34)</f>
        <v>85</v>
      </c>
      <c r="E34" s="8">
        <f>SUMIFS(INDEX('Line downtime'!$B$3:$M$40,,MATCH(Dashboard!E$32,'Line downtime'!$B$2:$M$2,0)),'Line downtime'!$N$3:$N$40,Dashboard!$B34)</f>
        <v>17</v>
      </c>
      <c r="F34" s="8">
        <f>SUMIFS(INDEX('Line downtime'!$B$3:$M$40,,MATCH(Dashboard!F$32,'Line downtime'!$B$2:$M$2,0)),'Line downtime'!$N$3:$N$40,Dashboard!$B34)</f>
        <v>10</v>
      </c>
      <c r="G34" s="8">
        <f>SUMIFS(INDEX('Line downtime'!$B$3:$M$40,,MATCH(Dashboard!G$32,'Line downtime'!$B$2:$M$2,0)),'Line downtime'!$N$3:$N$40,Dashboard!$B34)</f>
        <v>44</v>
      </c>
    </row>
    <row r="35" spans="2:7" x14ac:dyDescent="0.45">
      <c r="B35" s="7" t="s">
        <v>41</v>
      </c>
      <c r="C35" s="8">
        <f>SUMIFS(INDEX('Line downtime'!$B$3:$M$40,,MATCH(Dashboard!C$32,'Line downtime'!$B$2:$M$2,0)),'Line downtime'!$N$3:$N$40,Dashboard!$B35)</f>
        <v>79</v>
      </c>
      <c r="D35" s="8">
        <f>SUMIFS(INDEX('Line downtime'!$B$3:$M$40,,MATCH(Dashboard!D$32,'Line downtime'!$B$2:$M$2,0)),'Line downtime'!$N$3:$N$40,Dashboard!$B35)</f>
        <v>36</v>
      </c>
      <c r="E35" s="8">
        <f>SUMIFS(INDEX('Line downtime'!$B$3:$M$40,,MATCH(Dashboard!E$32,'Line downtime'!$B$2:$M$2,0)),'Line downtime'!$N$3:$N$40,Dashboard!$B35)</f>
        <v>85</v>
      </c>
      <c r="F35" s="8">
        <f>SUMIFS(INDEX('Line downtime'!$B$3:$M$40,,MATCH(Dashboard!F$32,'Line downtime'!$B$2:$M$2,0)),'Line downtime'!$N$3:$N$40,Dashboard!$B35)</f>
        <v>20</v>
      </c>
      <c r="G35" s="8">
        <f>SUMIFS(INDEX('Line downtime'!$B$3:$M$40,,MATCH(Dashboard!G$32,'Line downtime'!$B$2:$M$2,0)),'Line downtime'!$N$3:$N$40,Dashboard!$B35)</f>
        <v>30</v>
      </c>
    </row>
    <row r="36" spans="2:7" x14ac:dyDescent="0.45">
      <c r="B36" s="7" t="s">
        <v>42</v>
      </c>
      <c r="C36" s="8">
        <f>SUMIFS(INDEX('Line downtime'!$B$3:$M$40,,MATCH(Dashboard!C$32,'Line downtime'!$B$2:$M$2,0)),'Line downtime'!$N$3:$N$40,Dashboard!$B36)</f>
        <v>120</v>
      </c>
      <c r="D36" s="8">
        <f>SUMIFS(INDEX('Line downtime'!$B$3:$M$40,,MATCH(Dashboard!D$32,'Line downtime'!$B$2:$M$2,0)),'Line downtime'!$N$3:$N$40,Dashboard!$B36)</f>
        <v>88</v>
      </c>
      <c r="E36" s="8">
        <f>SUMIFS(INDEX('Line downtime'!$B$3:$M$40,,MATCH(Dashboard!E$32,'Line downtime'!$B$2:$M$2,0)),'Line downtime'!$N$3:$N$40,Dashboard!$B36)</f>
        <v>43</v>
      </c>
      <c r="F36" s="8">
        <f>SUMIFS(INDEX('Line downtime'!$B$3:$M$40,,MATCH(Dashboard!F$32,'Line downtime'!$B$2:$M$2,0)),'Line downtime'!$N$3:$N$40,Dashboard!$B36)</f>
        <v>0</v>
      </c>
      <c r="G36" s="8">
        <f>SUMIFS(INDEX('Line downtime'!$B$3:$M$40,,MATCH(Dashboard!G$32,'Line downtime'!$B$2:$M$2,0)),'Line downtime'!$N$3:$N$40,Dashboard!$B36)</f>
        <v>24</v>
      </c>
    </row>
    <row r="37" spans="2:7" x14ac:dyDescent="0.45">
      <c r="B37" s="7" t="s">
        <v>43</v>
      </c>
      <c r="C37" s="8">
        <f>SUMIFS(INDEX('Line downtime'!$B$3:$M$40,,MATCH(Dashboard!C$32,'Line downtime'!$B$2:$M$2,0)),'Line downtime'!$N$3:$N$40,Dashboard!$B37)</f>
        <v>15</v>
      </c>
      <c r="D37" s="8">
        <f>SUMIFS(INDEX('Line downtime'!$B$3:$M$40,,MATCH(Dashboard!D$32,'Line downtime'!$B$2:$M$2,0)),'Line downtime'!$N$3:$N$40,Dashboard!$B37)</f>
        <v>45</v>
      </c>
      <c r="E37" s="8">
        <f>SUMIFS(INDEX('Line downtime'!$B$3:$M$40,,MATCH(Dashboard!E$32,'Line downtime'!$B$2:$M$2,0)),'Line downtime'!$N$3:$N$40,Dashboard!$B37)</f>
        <v>80</v>
      </c>
      <c r="F37" s="8">
        <f>SUMIFS(INDEX('Line downtime'!$B$3:$M$40,,MATCH(Dashboard!F$32,'Line downtime'!$B$2:$M$2,0)),'Line downtime'!$N$3:$N$40,Dashboard!$B37)</f>
        <v>130</v>
      </c>
      <c r="G37" s="8">
        <f>SUMIFS(INDEX('Line downtime'!$B$3:$M$40,,MATCH(Dashboard!G$32,'Line downtime'!$B$2:$M$2,0)),'Line downtime'!$N$3:$N$40,Dashboard!$B37)</f>
        <v>47</v>
      </c>
    </row>
    <row r="40" spans="2:7" hidden="1" x14ac:dyDescent="0.45"/>
  </sheetData>
  <mergeCells count="1">
    <mergeCell ref="C31:G31"/>
  </mergeCells>
  <conditionalFormatting sqref="C34:G37">
    <cfRule type="colorScale" priority="1">
      <colorScale>
        <cfvo type="min"/>
        <cfvo type="percentile" val="50"/>
        <cfvo type="max"/>
        <color theme="0"/>
        <color theme="0"/>
        <color theme="3" tint="0.249977111117893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>
      <selection activeCell="E22" sqref="E22"/>
    </sheetView>
  </sheetViews>
  <sheetFormatPr defaultRowHeight="14.25" x14ac:dyDescent="0.45"/>
  <cols>
    <col min="2" max="2" width="11.1328125" bestFit="1" customWidth="1"/>
    <col min="4" max="4" width="14.3984375" bestFit="1" customWidth="1"/>
  </cols>
  <sheetData>
    <row r="1" spans="1:4" x14ac:dyDescent="0.45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45">
      <c r="A2" t="s">
        <v>24</v>
      </c>
      <c r="B2" t="s">
        <v>32</v>
      </c>
      <c r="C2" t="s">
        <v>38</v>
      </c>
      <c r="D2">
        <v>60</v>
      </c>
    </row>
    <row r="3" spans="1:4" x14ac:dyDescent="0.45">
      <c r="A3" t="s">
        <v>25</v>
      </c>
      <c r="B3" t="s">
        <v>33</v>
      </c>
      <c r="C3" t="s">
        <v>38</v>
      </c>
      <c r="D3">
        <v>60</v>
      </c>
    </row>
    <row r="4" spans="1:4" x14ac:dyDescent="0.45">
      <c r="A4" t="s">
        <v>26</v>
      </c>
      <c r="B4" t="s">
        <v>34</v>
      </c>
      <c r="C4" t="s">
        <v>38</v>
      </c>
      <c r="D4">
        <v>60</v>
      </c>
    </row>
    <row r="5" spans="1:4" x14ac:dyDescent="0.45">
      <c r="A5" t="s">
        <v>27</v>
      </c>
      <c r="B5" t="s">
        <v>35</v>
      </c>
      <c r="C5" t="s">
        <v>38</v>
      </c>
      <c r="D5">
        <v>60</v>
      </c>
    </row>
    <row r="6" spans="1:4" x14ac:dyDescent="0.45">
      <c r="A6" t="s">
        <v>28</v>
      </c>
      <c r="B6" t="s">
        <v>36</v>
      </c>
      <c r="C6" t="s">
        <v>38</v>
      </c>
      <c r="D6">
        <v>60</v>
      </c>
    </row>
    <row r="7" spans="1:4" x14ac:dyDescent="0.45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2:E14"/>
  <sheetViews>
    <sheetView tabSelected="1" zoomScale="78" workbookViewId="0">
      <selection activeCell="D3" sqref="D3"/>
    </sheetView>
  </sheetViews>
  <sheetFormatPr defaultRowHeight="14.25" x14ac:dyDescent="0.45"/>
  <cols>
    <col min="1" max="1" width="8.86328125" customWidth="1"/>
    <col min="2" max="2" width="19.265625" bestFit="1" customWidth="1"/>
    <col min="3" max="3" width="14" bestFit="1" customWidth="1"/>
    <col min="4" max="4" width="11.06640625" bestFit="1" customWidth="1"/>
    <col min="5" max="5" width="9.73046875" bestFit="1" customWidth="1"/>
    <col min="7" max="7" width="11.9296875" bestFit="1" customWidth="1"/>
    <col min="8" max="8" width="27.265625" bestFit="1" customWidth="1"/>
    <col min="9" max="9" width="11.3984375" bestFit="1" customWidth="1"/>
  </cols>
  <sheetData>
    <row r="2" spans="1:5" x14ac:dyDescent="0.45">
      <c r="A2" s="15" t="s">
        <v>6</v>
      </c>
      <c r="B2" s="15" t="s">
        <v>22</v>
      </c>
      <c r="C2" s="15" t="s">
        <v>7</v>
      </c>
      <c r="D2" s="13" t="s">
        <v>47</v>
      </c>
      <c r="E2" s="13" t="s">
        <v>48</v>
      </c>
    </row>
    <row r="3" spans="1:5" x14ac:dyDescent="0.45">
      <c r="A3">
        <v>6</v>
      </c>
      <c r="B3" t="s">
        <v>9</v>
      </c>
      <c r="C3" t="s">
        <v>21</v>
      </c>
      <c r="D3" s="14">
        <f ca="1">SUM(OFFSET('Line downtime'!$A$3:$A$40,,A3))</f>
        <v>332</v>
      </c>
      <c r="E3" s="16">
        <f ca="1">SUM($D$3:D3)/SUM($D$3:$D$14)</f>
        <v>0.23919308357348704</v>
      </c>
    </row>
    <row r="4" spans="1:5" x14ac:dyDescent="0.45">
      <c r="A4">
        <v>7</v>
      </c>
      <c r="B4" t="s">
        <v>12</v>
      </c>
      <c r="C4" t="s">
        <v>20</v>
      </c>
      <c r="D4" s="14">
        <f ca="1">SUM(OFFSET('Line downtime'!$A$3:$A$40,,A4))</f>
        <v>254</v>
      </c>
      <c r="E4" s="16">
        <f ca="1">SUM($D$3:D4)/SUM($D$3:$D$14)</f>
        <v>0.42219020172910665</v>
      </c>
    </row>
    <row r="5" spans="1:5" x14ac:dyDescent="0.45">
      <c r="A5">
        <v>4</v>
      </c>
      <c r="B5" t="s">
        <v>14</v>
      </c>
      <c r="C5" t="s">
        <v>20</v>
      </c>
      <c r="D5" s="14">
        <f ca="1">SUM(OFFSET('Line downtime'!$A$3:$A$40,,A5))</f>
        <v>225</v>
      </c>
      <c r="E5" s="16">
        <f ca="1">SUM($D$3:D5)/SUM($D$3:$D$14)</f>
        <v>0.58429394812680113</v>
      </c>
    </row>
    <row r="6" spans="1:5" x14ac:dyDescent="0.45">
      <c r="A6">
        <v>2</v>
      </c>
      <c r="B6" t="s">
        <v>8</v>
      </c>
      <c r="C6" t="s">
        <v>21</v>
      </c>
      <c r="D6" s="14">
        <f ca="1">SUM(OFFSET('Line downtime'!$A$3:$A$40,,A6))</f>
        <v>160</v>
      </c>
      <c r="E6" s="16">
        <f ca="1">SUM($D$3:D6)/SUM($D$3:$D$14)</f>
        <v>0.69956772334293948</v>
      </c>
    </row>
    <row r="7" spans="1:5" x14ac:dyDescent="0.45">
      <c r="A7">
        <v>8</v>
      </c>
      <c r="B7" t="s">
        <v>13</v>
      </c>
      <c r="C7" t="s">
        <v>21</v>
      </c>
      <c r="D7" s="14">
        <f ca="1">SUM(OFFSET('Line downtime'!$A$3:$A$40,,A7))</f>
        <v>145</v>
      </c>
      <c r="E7" s="16">
        <f ca="1">SUM($D$3:D7)/SUM($D$3:$D$14)</f>
        <v>0.80403458213256485</v>
      </c>
    </row>
    <row r="8" spans="1:5" x14ac:dyDescent="0.45">
      <c r="A8">
        <v>12</v>
      </c>
      <c r="B8" t="s">
        <v>16</v>
      </c>
      <c r="C8" t="s">
        <v>20</v>
      </c>
      <c r="D8" s="14">
        <f ca="1">SUM(OFFSET('Line downtime'!$A$3:$A$40,,A8))</f>
        <v>74</v>
      </c>
      <c r="E8" s="16">
        <f ca="1">SUM($D$3:D8)/SUM($D$3:$D$14)</f>
        <v>0.85734870317002887</v>
      </c>
    </row>
    <row r="9" spans="1:5" x14ac:dyDescent="0.45">
      <c r="A9">
        <v>5</v>
      </c>
      <c r="B9" t="s">
        <v>10</v>
      </c>
      <c r="C9" t="s">
        <v>21</v>
      </c>
      <c r="D9" s="14">
        <f ca="1">SUM(OFFSET('Line downtime'!$A$3:$A$40,,A9))</f>
        <v>57</v>
      </c>
      <c r="E9" s="16">
        <f ca="1">SUM($D$3:D9)/SUM($D$3:$D$14)</f>
        <v>0.89841498559077815</v>
      </c>
    </row>
    <row r="10" spans="1:5" x14ac:dyDescent="0.45">
      <c r="A10">
        <v>10</v>
      </c>
      <c r="B10" t="s">
        <v>18</v>
      </c>
      <c r="C10" t="s">
        <v>21</v>
      </c>
      <c r="D10" s="14">
        <f ca="1">SUM(OFFSET('Line downtime'!$A$3:$A$40,,A10))</f>
        <v>49</v>
      </c>
      <c r="E10" s="16">
        <f ca="1">SUM($D$3:D10)/SUM($D$3:$D$14)</f>
        <v>0.93371757925072041</v>
      </c>
    </row>
    <row r="11" spans="1:5" x14ac:dyDescent="0.45">
      <c r="A11">
        <v>3</v>
      </c>
      <c r="B11" t="s">
        <v>19</v>
      </c>
      <c r="C11" t="s">
        <v>20</v>
      </c>
      <c r="D11" s="14">
        <f ca="1">SUM(OFFSET('Line downtime'!$A$3:$A$40,,A11))</f>
        <v>42</v>
      </c>
      <c r="E11" s="16">
        <f ca="1">SUM($D$3:D11)/SUM($D$3:$D$14)</f>
        <v>0.96397694524495681</v>
      </c>
    </row>
    <row r="12" spans="1:5" x14ac:dyDescent="0.45">
      <c r="A12">
        <v>11</v>
      </c>
      <c r="B12" t="s">
        <v>11</v>
      </c>
      <c r="C12" t="s">
        <v>21</v>
      </c>
      <c r="D12" s="14">
        <f ca="1">SUM(OFFSET('Line downtime'!$A$3:$A$40,,A12))</f>
        <v>33</v>
      </c>
      <c r="E12" s="16">
        <f ca="1">SUM($D$3:D12)/SUM($D$3:$D$14)</f>
        <v>0.98775216138328525</v>
      </c>
    </row>
    <row r="13" spans="1:5" x14ac:dyDescent="0.45">
      <c r="A13">
        <v>9</v>
      </c>
      <c r="B13" t="s">
        <v>15</v>
      </c>
      <c r="C13" t="s">
        <v>20</v>
      </c>
      <c r="D13" s="14">
        <f ca="1">SUM(OFFSET('Line downtime'!$A$3:$A$40,,A13))</f>
        <v>17</v>
      </c>
      <c r="E13" s="16">
        <f ca="1">SUM($D$3:D13)/SUM($D$3:$D$14)</f>
        <v>1</v>
      </c>
    </row>
    <row r="14" spans="1:5" x14ac:dyDescent="0.45">
      <c r="A14">
        <v>1</v>
      </c>
      <c r="B14" t="s">
        <v>17</v>
      </c>
      <c r="C14" t="s">
        <v>20</v>
      </c>
      <c r="D14" s="14">
        <f ca="1">SUM(OFFSET('Line downtime'!$A$3:$A$40,,A14))</f>
        <v>0</v>
      </c>
      <c r="E14" s="16">
        <f ca="1">SUM($D$3:D14)/SUM($D$3:$D$14)</f>
        <v>1</v>
      </c>
    </row>
  </sheetData>
  <sortState xmlns:xlrd2="http://schemas.microsoft.com/office/spreadsheetml/2017/richdata2" ref="A3:D14">
    <sortCondition descending="1" ref="D3:D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N40"/>
  <sheetViews>
    <sheetView zoomScale="57" workbookViewId="0">
      <selection activeCell="X16" sqref="X16"/>
    </sheetView>
  </sheetViews>
  <sheetFormatPr defaultRowHeight="14.25" x14ac:dyDescent="0.45"/>
  <cols>
    <col min="1" max="1" width="8.86328125" customWidth="1"/>
    <col min="2" max="13" width="5.59765625" customWidth="1"/>
    <col min="17" max="17" width="14.33203125" bestFit="1" customWidth="1"/>
    <col min="18" max="19" width="9.19921875" bestFit="1" customWidth="1"/>
  </cols>
  <sheetData>
    <row r="1" spans="1:14" x14ac:dyDescent="0.45">
      <c r="B1" s="18" t="s">
        <v>23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x14ac:dyDescent="0.45">
      <c r="A2" s="15" t="s">
        <v>2</v>
      </c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3" t="s">
        <v>3</v>
      </c>
    </row>
    <row r="3" spans="1:14" x14ac:dyDescent="0.45">
      <c r="A3">
        <v>422111</v>
      </c>
      <c r="C3">
        <v>60</v>
      </c>
      <c r="H3">
        <v>15</v>
      </c>
      <c r="N3" s="14" t="str">
        <f>_xlfn.XLOOKUP('Line downtime'!A3,'Line productivity'!$C$2:$C$39,'Line productivity'!$D$2:$D$39,"Not found",0)</f>
        <v>Mac</v>
      </c>
    </row>
    <row r="4" spans="1:14" x14ac:dyDescent="0.45">
      <c r="A4">
        <v>422112</v>
      </c>
      <c r="C4">
        <v>20</v>
      </c>
      <c r="I4">
        <v>20</v>
      </c>
      <c r="N4" s="14" t="str">
        <f>_xlfn.XLOOKUP('Line downtime'!A4,'Line productivity'!$C$2:$C$39,'Line productivity'!$D$2:$D$39,"Not found",0)</f>
        <v>Mac</v>
      </c>
    </row>
    <row r="5" spans="1:14" x14ac:dyDescent="0.45">
      <c r="A5">
        <v>422113</v>
      </c>
      <c r="C5">
        <v>50</v>
      </c>
      <c r="N5" s="14" t="str">
        <f>_xlfn.XLOOKUP('Line downtime'!A5,'Line productivity'!$C$2:$C$39,'Line productivity'!$D$2:$D$39,"Not found",0)</f>
        <v>Mac</v>
      </c>
    </row>
    <row r="6" spans="1:14" x14ac:dyDescent="0.45">
      <c r="A6">
        <v>422114</v>
      </c>
      <c r="E6">
        <v>25</v>
      </c>
      <c r="G6">
        <v>15</v>
      </c>
      <c r="N6" s="14" t="str">
        <f>_xlfn.XLOOKUP('Line downtime'!A6,'Line productivity'!$C$2:$C$39,'Line productivity'!$D$2:$D$39,"Not found",0)</f>
        <v>Mac</v>
      </c>
    </row>
    <row r="7" spans="1:14" x14ac:dyDescent="0.45">
      <c r="A7">
        <v>422115</v>
      </c>
      <c r="K7">
        <v>24</v>
      </c>
      <c r="N7" s="14" t="str">
        <f>_xlfn.XLOOKUP('Line downtime'!A7,'Line productivity'!$C$2:$C$39,'Line productivity'!$D$2:$D$39,"Not found",0)</f>
        <v>Charlie</v>
      </c>
    </row>
    <row r="8" spans="1:14" x14ac:dyDescent="0.45">
      <c r="A8">
        <v>422116</v>
      </c>
      <c r="N8" s="14" t="str">
        <f>_xlfn.XLOOKUP('Line downtime'!A8,'Line productivity'!$C$2:$C$39,'Line productivity'!$D$2:$D$39,"Not found",0)</f>
        <v>Charlie</v>
      </c>
    </row>
    <row r="9" spans="1:14" x14ac:dyDescent="0.45">
      <c r="A9">
        <v>422117</v>
      </c>
      <c r="C9">
        <v>10</v>
      </c>
      <c r="G9">
        <v>5</v>
      </c>
      <c r="N9" s="14" t="str">
        <f>_xlfn.XLOOKUP('Line downtime'!A9,'Line productivity'!$C$2:$C$39,'Line productivity'!$D$2:$D$39,"Not found",0)</f>
        <v>Charlie</v>
      </c>
    </row>
    <row r="10" spans="1:14" x14ac:dyDescent="0.45">
      <c r="A10">
        <v>422118</v>
      </c>
      <c r="G10">
        <v>14</v>
      </c>
      <c r="H10">
        <v>16</v>
      </c>
      <c r="L10">
        <v>10</v>
      </c>
      <c r="M10">
        <v>20</v>
      </c>
      <c r="N10" s="14" t="str">
        <f>_xlfn.XLOOKUP('Line downtime'!A10,'Line productivity'!$C$2:$C$39,'Line productivity'!$D$2:$D$39,"Not found",0)</f>
        <v>Dee</v>
      </c>
    </row>
    <row r="11" spans="1:14" x14ac:dyDescent="0.45">
      <c r="A11">
        <v>422119</v>
      </c>
      <c r="E11">
        <v>25</v>
      </c>
      <c r="N11" s="14" t="str">
        <f>_xlfn.XLOOKUP('Line downtime'!A11,'Line productivity'!$C$2:$C$39,'Line productivity'!$D$2:$D$39,"Not found",0)</f>
        <v>Dee</v>
      </c>
    </row>
    <row r="12" spans="1:14" x14ac:dyDescent="0.45">
      <c r="A12">
        <v>422120</v>
      </c>
      <c r="E12">
        <v>20</v>
      </c>
      <c r="F12">
        <v>15</v>
      </c>
      <c r="J12">
        <v>17</v>
      </c>
      <c r="N12" s="14" t="str">
        <f>_xlfn.XLOOKUP('Line downtime'!A12,'Line productivity'!$C$2:$C$39,'Line productivity'!$D$2:$D$39,"Not found",0)</f>
        <v>Dee</v>
      </c>
    </row>
    <row r="13" spans="1:14" x14ac:dyDescent="0.45">
      <c r="A13">
        <v>422121</v>
      </c>
      <c r="H13">
        <v>15</v>
      </c>
      <c r="N13" s="14" t="str">
        <f>_xlfn.XLOOKUP('Line downtime'!A13,'Line productivity'!$C$2:$C$39,'Line productivity'!$D$2:$D$39,"Not found",0)</f>
        <v>Dennis</v>
      </c>
    </row>
    <row r="14" spans="1:14" x14ac:dyDescent="0.45">
      <c r="A14">
        <v>422122</v>
      </c>
      <c r="H14">
        <v>25</v>
      </c>
      <c r="N14" s="14" t="str">
        <f>_xlfn.XLOOKUP('Line downtime'!A14,'Line productivity'!$C$2:$C$39,'Line productivity'!$D$2:$D$39,"Not found",0)</f>
        <v>Dennis</v>
      </c>
    </row>
    <row r="15" spans="1:14" x14ac:dyDescent="0.45">
      <c r="A15">
        <v>422123</v>
      </c>
      <c r="E15">
        <v>43</v>
      </c>
      <c r="H15">
        <v>30</v>
      </c>
      <c r="N15" s="14" t="str">
        <f>_xlfn.XLOOKUP('Line downtime'!A15,'Line productivity'!$C$2:$C$39,'Line productivity'!$D$2:$D$39,"Not found",0)</f>
        <v>Dennis</v>
      </c>
    </row>
    <row r="16" spans="1:14" x14ac:dyDescent="0.45">
      <c r="A16">
        <v>422124</v>
      </c>
      <c r="F16">
        <v>20</v>
      </c>
      <c r="G16">
        <v>20</v>
      </c>
      <c r="N16" s="14" t="str">
        <f>_xlfn.XLOOKUP('Line downtime'!A16,'Line productivity'!$C$2:$C$39,'Line productivity'!$D$2:$D$39,"Not found",0)</f>
        <v>Dennis</v>
      </c>
    </row>
    <row r="17" spans="1:14" x14ac:dyDescent="0.45">
      <c r="A17">
        <v>422125</v>
      </c>
      <c r="L17">
        <v>10</v>
      </c>
      <c r="M17">
        <v>10</v>
      </c>
      <c r="N17" s="14" t="str">
        <f>_xlfn.XLOOKUP('Line downtime'!A17,'Line productivity'!$C$2:$C$39,'Line productivity'!$D$2:$D$39,"Not found",0)</f>
        <v>Charlie</v>
      </c>
    </row>
    <row r="18" spans="1:14" x14ac:dyDescent="0.45">
      <c r="A18">
        <v>422126</v>
      </c>
      <c r="I18">
        <v>44</v>
      </c>
      <c r="N18" s="14" t="str">
        <f>_xlfn.XLOOKUP('Line downtime'!A18,'Line productivity'!$C$2:$C$39,'Line productivity'!$D$2:$D$39,"Not found",0)</f>
        <v>Charlie</v>
      </c>
    </row>
    <row r="19" spans="1:14" x14ac:dyDescent="0.45">
      <c r="A19">
        <v>422127</v>
      </c>
      <c r="G19">
        <v>23</v>
      </c>
      <c r="N19" s="14" t="str">
        <f>_xlfn.XLOOKUP('Line downtime'!A19,'Line productivity'!$C$2:$C$39,'Line productivity'!$D$2:$D$39,"Not found",0)</f>
        <v>Charlie</v>
      </c>
    </row>
    <row r="20" spans="1:14" x14ac:dyDescent="0.45">
      <c r="A20">
        <v>422128</v>
      </c>
      <c r="F20">
        <v>22</v>
      </c>
      <c r="H20">
        <v>30</v>
      </c>
      <c r="N20" s="14" t="str">
        <f>_xlfn.XLOOKUP('Line downtime'!A20,'Line productivity'!$C$2:$C$39,'Line productivity'!$D$2:$D$39,"Not found",0)</f>
        <v>Charlie</v>
      </c>
    </row>
    <row r="21" spans="1:14" x14ac:dyDescent="0.45">
      <c r="A21">
        <v>422129</v>
      </c>
      <c r="M21">
        <v>15</v>
      </c>
      <c r="N21" s="14" t="str">
        <f>_xlfn.XLOOKUP('Line downtime'!A21,'Line productivity'!$C$2:$C$39,'Line productivity'!$D$2:$D$39,"Not found",0)</f>
        <v>Charlie</v>
      </c>
    </row>
    <row r="22" spans="1:14" x14ac:dyDescent="0.45">
      <c r="A22">
        <v>422130</v>
      </c>
      <c r="C22">
        <v>20</v>
      </c>
      <c r="N22" s="14" t="str">
        <f>_xlfn.XLOOKUP('Line downtime'!A22,'Line productivity'!$C$2:$C$39,'Line productivity'!$D$2:$D$39,"Not found",0)</f>
        <v>Dee</v>
      </c>
    </row>
    <row r="23" spans="1:14" x14ac:dyDescent="0.45">
      <c r="A23">
        <v>422131</v>
      </c>
      <c r="E23">
        <v>20</v>
      </c>
      <c r="K23">
        <v>10</v>
      </c>
      <c r="N23" s="14" t="str">
        <f>_xlfn.XLOOKUP('Line downtime'!A23,'Line productivity'!$C$2:$C$39,'Line productivity'!$D$2:$D$39,"Not found",0)</f>
        <v>Dee</v>
      </c>
    </row>
    <row r="24" spans="1:14" x14ac:dyDescent="0.45">
      <c r="A24">
        <v>422132</v>
      </c>
      <c r="N24" s="14" t="str">
        <f>_xlfn.XLOOKUP('Line downtime'!A24,'Line productivity'!$C$2:$C$39,'Line productivity'!$D$2:$D$39,"Not found",0)</f>
        <v>Dee</v>
      </c>
    </row>
    <row r="25" spans="1:14" x14ac:dyDescent="0.45">
      <c r="A25">
        <v>422133</v>
      </c>
      <c r="H25">
        <v>20</v>
      </c>
      <c r="N25" s="14" t="str">
        <f>_xlfn.XLOOKUP('Line downtime'!A25,'Line productivity'!$C$2:$C$39,'Line productivity'!$D$2:$D$39,"Not found",0)</f>
        <v>Dee</v>
      </c>
    </row>
    <row r="26" spans="1:14" x14ac:dyDescent="0.45">
      <c r="A26">
        <v>422134</v>
      </c>
      <c r="H26">
        <v>30</v>
      </c>
      <c r="I26">
        <v>20</v>
      </c>
      <c r="N26" s="14" t="str">
        <f>_xlfn.XLOOKUP('Line downtime'!A26,'Line productivity'!$C$2:$C$39,'Line productivity'!$D$2:$D$39,"Not found",0)</f>
        <v>Mac</v>
      </c>
    </row>
    <row r="27" spans="1:14" x14ac:dyDescent="0.45">
      <c r="A27">
        <v>422135</v>
      </c>
      <c r="E27">
        <v>30</v>
      </c>
      <c r="M27">
        <v>15</v>
      </c>
      <c r="N27" s="14" t="str">
        <f>_xlfn.XLOOKUP('Line downtime'!A27,'Line productivity'!$C$2:$C$39,'Line productivity'!$D$2:$D$39,"Not found",0)</f>
        <v>Mac</v>
      </c>
    </row>
    <row r="28" spans="1:14" x14ac:dyDescent="0.45">
      <c r="A28">
        <v>422136</v>
      </c>
      <c r="N28" s="14" t="str">
        <f>_xlfn.XLOOKUP('Line downtime'!A28,'Line productivity'!$C$2:$C$39,'Line productivity'!$D$2:$D$39,"Not found",0)</f>
        <v>Mac</v>
      </c>
    </row>
    <row r="29" spans="1:14" x14ac:dyDescent="0.45">
      <c r="A29">
        <v>422137</v>
      </c>
      <c r="I29">
        <v>30</v>
      </c>
      <c r="K29">
        <v>15</v>
      </c>
      <c r="N29" s="14" t="str">
        <f>_xlfn.XLOOKUP('Line downtime'!A29,'Line productivity'!$C$2:$C$39,'Line productivity'!$D$2:$D$39,"Not found",0)</f>
        <v>Dee</v>
      </c>
    </row>
    <row r="30" spans="1:14" x14ac:dyDescent="0.45">
      <c r="A30">
        <v>422138</v>
      </c>
      <c r="D30">
        <v>20</v>
      </c>
      <c r="N30" s="14" t="str">
        <f>_xlfn.XLOOKUP('Line downtime'!A30,'Line productivity'!$C$2:$C$39,'Line productivity'!$D$2:$D$39,"Not found",0)</f>
        <v>Dee</v>
      </c>
    </row>
    <row r="31" spans="1:14" x14ac:dyDescent="0.45">
      <c r="A31">
        <v>422139</v>
      </c>
      <c r="E31">
        <v>20</v>
      </c>
      <c r="G31">
        <v>15</v>
      </c>
      <c r="N31" s="14" t="str">
        <f>_xlfn.XLOOKUP('Line downtime'!A31,'Line productivity'!$C$2:$C$39,'Line productivity'!$D$2:$D$39,"Not found",0)</f>
        <v>Dee</v>
      </c>
    </row>
    <row r="32" spans="1:14" x14ac:dyDescent="0.45">
      <c r="A32">
        <v>422140</v>
      </c>
      <c r="G32">
        <v>50</v>
      </c>
      <c r="L32">
        <v>13</v>
      </c>
      <c r="N32" s="14" t="str">
        <f>_xlfn.XLOOKUP('Line downtime'!A32,'Line productivity'!$C$2:$C$39,'Line productivity'!$D$2:$D$39,"Not found",0)</f>
        <v>Dee</v>
      </c>
    </row>
    <row r="33" spans="1:14" x14ac:dyDescent="0.45">
      <c r="A33">
        <v>422141</v>
      </c>
      <c r="M33">
        <v>7</v>
      </c>
      <c r="N33" s="14" t="str">
        <f>_xlfn.XLOOKUP('Line downtime'!A33,'Line productivity'!$C$2:$C$39,'Line productivity'!$D$2:$D$39,"Not found",0)</f>
        <v>Dennis</v>
      </c>
    </row>
    <row r="34" spans="1:14" x14ac:dyDescent="0.45">
      <c r="A34">
        <v>422142</v>
      </c>
      <c r="G34">
        <v>30</v>
      </c>
      <c r="N34" s="14" t="str">
        <f>_xlfn.XLOOKUP('Line downtime'!A34,'Line productivity'!$C$2:$C$39,'Line productivity'!$D$2:$D$39,"Not found",0)</f>
        <v>Dennis</v>
      </c>
    </row>
    <row r="35" spans="1:14" x14ac:dyDescent="0.45">
      <c r="A35">
        <v>422143</v>
      </c>
      <c r="G35">
        <v>40</v>
      </c>
      <c r="H35">
        <v>18</v>
      </c>
      <c r="N35" s="14" t="str">
        <f>_xlfn.XLOOKUP('Line downtime'!A35,'Line productivity'!$C$2:$C$39,'Line productivity'!$D$2:$D$39,"Not found",0)</f>
        <v>Dennis</v>
      </c>
    </row>
    <row r="36" spans="1:14" x14ac:dyDescent="0.45">
      <c r="A36">
        <v>422144</v>
      </c>
      <c r="G36">
        <v>30</v>
      </c>
      <c r="I36">
        <v>24</v>
      </c>
      <c r="N36" s="14" t="str">
        <f>_xlfn.XLOOKUP('Line downtime'!A36,'Line productivity'!$C$2:$C$39,'Line productivity'!$D$2:$D$39,"Not found",0)</f>
        <v>Dennis</v>
      </c>
    </row>
    <row r="37" spans="1:14" x14ac:dyDescent="0.45">
      <c r="A37">
        <v>422145</v>
      </c>
      <c r="D37">
        <v>22</v>
      </c>
      <c r="N37" s="14" t="str">
        <f>_xlfn.XLOOKUP('Line downtime'!A37,'Line productivity'!$C$2:$C$39,'Line productivity'!$D$2:$D$39,"Not found",0)</f>
        <v>Charlie</v>
      </c>
    </row>
    <row r="38" spans="1:14" x14ac:dyDescent="0.45">
      <c r="A38">
        <v>422146</v>
      </c>
      <c r="G38">
        <v>30</v>
      </c>
      <c r="H38">
        <v>25</v>
      </c>
      <c r="M38">
        <v>7</v>
      </c>
      <c r="N38" s="14" t="str">
        <f>_xlfn.XLOOKUP('Line downtime'!A38,'Line productivity'!$C$2:$C$39,'Line productivity'!$D$2:$D$39,"Not found",0)</f>
        <v>Charlie</v>
      </c>
    </row>
    <row r="39" spans="1:14" x14ac:dyDescent="0.45">
      <c r="A39">
        <v>422147</v>
      </c>
      <c r="E39">
        <v>17</v>
      </c>
      <c r="G39">
        <v>60</v>
      </c>
      <c r="H39">
        <v>30</v>
      </c>
      <c r="N39" s="14" t="str">
        <f>_xlfn.XLOOKUP('Line downtime'!A39,'Line productivity'!$C$2:$C$39,'Line productivity'!$D$2:$D$39,"Not found",0)</f>
        <v>Charlie</v>
      </c>
    </row>
    <row r="40" spans="1:14" x14ac:dyDescent="0.45">
      <c r="A40">
        <v>422148</v>
      </c>
      <c r="E40">
        <v>25</v>
      </c>
      <c r="I40">
        <v>7</v>
      </c>
      <c r="N40" s="14" t="str">
        <f>_xlfn.XLOOKUP('Line downtime'!A40,'Line productivity'!$C$2:$C$39,'Line productivity'!$D$2:$D$39,"Not found",0)</f>
        <v>Mac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productivity</vt:lpstr>
      <vt:lpstr>Dashboard</vt:lpstr>
      <vt:lpstr>Products</vt:lpstr>
      <vt:lpstr>Downtime factors</vt:lpstr>
      <vt:lpstr>Line 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Riccardo Bonafini</cp:lastModifiedBy>
  <dcterms:created xsi:type="dcterms:W3CDTF">2024-08-19T19:52:48Z</dcterms:created>
  <dcterms:modified xsi:type="dcterms:W3CDTF">2024-11-17T08:07:49Z</dcterms:modified>
</cp:coreProperties>
</file>