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icig\Downloads\"/>
    </mc:Choice>
  </mc:AlternateContent>
  <xr:revisionPtr revIDLastSave="0" documentId="8_{ECEB997A-4721-4DA7-931D-856C16EB48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mbinatorio_FPGA" sheetId="9" r:id="rId1"/>
    <sheet name="Seriale_FPGA_standard" sheetId="16" r:id="rId2"/>
    <sheet name="Seriale_FPGA_noreg" sheetId="14" r:id="rId3"/>
    <sheet name="Combinatorio_SC" sheetId="13" r:id="rId4"/>
    <sheet name="Seriale_SC_standard" sheetId="17" r:id="rId5"/>
    <sheet name="Seriale_SC_noreg" sheetId="15" r:id="rId6"/>
  </sheets>
  <definedNames>
    <definedName name="_xlnm.Print_Area" localSheetId="0">combinatorio_FPGA!$A$2:$O$22</definedName>
    <definedName name="_xlnm.Print_Area" localSheetId="2">Seriale_FPGA_noreg!$A$2:$O$22</definedName>
    <definedName name="_xlnm.Print_Area" localSheetId="1">Seriale_FPGA_standard!$A$2:$O$22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2" i="9" l="1"/>
  <c r="T31" i="9"/>
  <c r="T30" i="9"/>
  <c r="O10" i="17"/>
  <c r="T30" i="16"/>
  <c r="T32" i="16"/>
  <c r="T31" i="16"/>
  <c r="D17" i="14"/>
  <c r="C17" i="14"/>
  <c r="E17" i="14" s="1"/>
  <c r="E15" i="17"/>
  <c r="G15" i="17"/>
  <c r="F15" i="17"/>
  <c r="N14" i="17"/>
  <c r="O14" i="17"/>
  <c r="O11" i="17"/>
  <c r="G11" i="17"/>
  <c r="G12" i="17"/>
  <c r="G13" i="17"/>
  <c r="G10" i="17"/>
  <c r="F11" i="17"/>
  <c r="F12" i="17"/>
  <c r="F13" i="17"/>
  <c r="F14" i="17"/>
  <c r="F10" i="17"/>
  <c r="D17" i="16"/>
  <c r="C17" i="16"/>
  <c r="E17" i="16" s="1"/>
  <c r="E15" i="16"/>
  <c r="E16" i="16"/>
  <c r="D15" i="16"/>
  <c r="D16" i="16"/>
  <c r="E14" i="16"/>
  <c r="D14" i="16"/>
  <c r="J14" i="17"/>
  <c r="E14" i="17"/>
  <c r="G14" i="17" s="1"/>
  <c r="J13" i="17"/>
  <c r="E13" i="17"/>
  <c r="N13" i="17" s="1"/>
  <c r="O13" i="17" s="1"/>
  <c r="J12" i="17"/>
  <c r="E12" i="17"/>
  <c r="N12" i="17" s="1"/>
  <c r="O12" i="17" s="1"/>
  <c r="N11" i="17"/>
  <c r="J11" i="17"/>
  <c r="E11" i="17"/>
  <c r="J10" i="17"/>
  <c r="E10" i="17"/>
  <c r="N10" i="17" s="1"/>
  <c r="B32" i="16"/>
  <c r="C32" i="16" s="1"/>
  <c r="B31" i="16"/>
  <c r="C31" i="16" s="1"/>
  <c r="B30" i="16"/>
  <c r="C30" i="16" s="1"/>
  <c r="C16" i="16"/>
  <c r="C15" i="16"/>
  <c r="C14" i="16"/>
  <c r="J10" i="15"/>
  <c r="J11" i="15"/>
  <c r="J12" i="15"/>
  <c r="J13" i="15"/>
  <c r="F10" i="15"/>
  <c r="F11" i="15"/>
  <c r="F12" i="15"/>
  <c r="F13" i="15"/>
  <c r="E10" i="15"/>
  <c r="N10" i="15" s="1"/>
  <c r="O10" i="15" s="1"/>
  <c r="E11" i="15"/>
  <c r="N11" i="15" s="1"/>
  <c r="O11" i="15" s="1"/>
  <c r="E12" i="15"/>
  <c r="N12" i="15" s="1"/>
  <c r="O12" i="15" s="1"/>
  <c r="E13" i="15"/>
  <c r="N13" i="15" s="1"/>
  <c r="O13" i="15" s="1"/>
  <c r="J11" i="13"/>
  <c r="J12" i="13"/>
  <c r="J13" i="13"/>
  <c r="J14" i="13"/>
  <c r="J15" i="13"/>
  <c r="O10" i="13"/>
  <c r="E11" i="13"/>
  <c r="G11" i="13" s="1"/>
  <c r="E12" i="13"/>
  <c r="G12" i="13" s="1"/>
  <c r="E13" i="13"/>
  <c r="G13" i="13" s="1"/>
  <c r="E14" i="13"/>
  <c r="G14" i="13" s="1"/>
  <c r="E15" i="13"/>
  <c r="G15" i="13" s="1"/>
  <c r="E10" i="13"/>
  <c r="N10" i="13" s="1"/>
  <c r="N12" i="13"/>
  <c r="O12" i="13" s="1"/>
  <c r="J10" i="13"/>
  <c r="I10" i="13"/>
  <c r="F11" i="13"/>
  <c r="F12" i="13"/>
  <c r="F13" i="13"/>
  <c r="F14" i="13"/>
  <c r="F15" i="13"/>
  <c r="F10" i="13"/>
  <c r="S32" i="9"/>
  <c r="S31" i="9"/>
  <c r="S30" i="9"/>
  <c r="C32" i="9"/>
  <c r="C31" i="9"/>
  <c r="C30" i="9"/>
  <c r="E15" i="14"/>
  <c r="E16" i="14"/>
  <c r="E14" i="14"/>
  <c r="D15" i="14"/>
  <c r="D16" i="14"/>
  <c r="D14" i="14"/>
  <c r="C16" i="14"/>
  <c r="C15" i="14"/>
  <c r="C14" i="14"/>
  <c r="C17" i="9"/>
  <c r="E17" i="9" s="1"/>
  <c r="C16" i="9"/>
  <c r="E16" i="9" s="1"/>
  <c r="C15" i="9"/>
  <c r="E15" i="9" s="1"/>
  <c r="E14" i="9"/>
  <c r="D15" i="9"/>
  <c r="D16" i="9"/>
  <c r="D17" i="9"/>
  <c r="D14" i="9"/>
  <c r="C14" i="9"/>
  <c r="B30" i="14"/>
  <c r="C30" i="14" s="1"/>
  <c r="B32" i="14"/>
  <c r="C32" i="14" s="1"/>
  <c r="B31" i="14"/>
  <c r="C31" i="14" s="1"/>
  <c r="B32" i="9"/>
  <c r="B31" i="9"/>
  <c r="B30" i="9"/>
  <c r="G12" i="15" l="1"/>
  <c r="G11" i="15"/>
  <c r="G13" i="15"/>
  <c r="G10" i="15"/>
  <c r="S31" i="14"/>
  <c r="T31" i="14"/>
  <c r="S30" i="14"/>
  <c r="T30" i="14"/>
  <c r="T32" i="14"/>
  <c r="S32" i="14"/>
  <c r="S31" i="16"/>
  <c r="S32" i="16"/>
  <c r="S30" i="16"/>
  <c r="N14" i="13"/>
  <c r="O14" i="13" s="1"/>
  <c r="N13" i="13"/>
  <c r="O13" i="13" s="1"/>
  <c r="N11" i="13"/>
  <c r="O11" i="13" s="1"/>
  <c r="G10" i="13"/>
</calcChain>
</file>

<file path=xl/sharedStrings.xml><?xml version="1.0" encoding="utf-8"?>
<sst xmlns="http://schemas.openxmlformats.org/spreadsheetml/2006/main" count="465" uniqueCount="97">
  <si>
    <t>Device : Cyclone IV       EP4CE6E22C9L    (92 I/O, 1V)</t>
  </si>
  <si>
    <t>(ns)</t>
  </si>
  <si>
    <t>(MHz)</t>
  </si>
  <si>
    <t>Latency (ns)</t>
  </si>
  <si>
    <t>Throughput (MS/s)</t>
  </si>
  <si>
    <t>Max freq.</t>
  </si>
  <si>
    <t>Setup check</t>
  </si>
  <si>
    <t>Hold check</t>
  </si>
  <si>
    <t>Total</t>
  </si>
  <si>
    <t>Total pins</t>
  </si>
  <si>
    <t>P, V,T</t>
  </si>
  <si>
    <t>Slack</t>
  </si>
  <si>
    <t>(w.c)</t>
  </si>
  <si>
    <t>normal (balanced)</t>
  </si>
  <si>
    <t xml:space="preserve"> </t>
  </si>
  <si>
    <t>Optimization mode</t>
  </si>
  <si>
    <t xml:space="preserve">Cercare il periodo minimo di clock che garantisce il corretto funzionamento.   </t>
  </si>
  <si>
    <t>Si assuma la risoluzione di 1 ns</t>
  </si>
  <si>
    <t>Ambient</t>
  </si>
  <si>
    <t>temperature</t>
  </si>
  <si>
    <t>25°C</t>
  </si>
  <si>
    <t>cooling solution</t>
  </si>
  <si>
    <t>no heat sink with still air</t>
  </si>
  <si>
    <r>
      <t>T</t>
    </r>
    <r>
      <rPr>
        <b/>
        <vertAlign val="subscript"/>
        <sz val="14"/>
        <color rgb="FF000000"/>
        <rFont val="Arial"/>
        <family val="2"/>
      </rPr>
      <t>CK</t>
    </r>
    <r>
      <rPr>
        <b/>
        <sz val="14"/>
        <color rgb="FF000000"/>
        <rFont val="Arial"/>
        <family val="2"/>
      </rPr>
      <t xml:space="preserve">  (ns)</t>
    </r>
  </si>
  <si>
    <t>freq  (MHz)</t>
  </si>
  <si>
    <t xml:space="preserve">LE/Ltot </t>
  </si>
  <si>
    <t>Temperature (°C)</t>
  </si>
  <si>
    <t>Summary  (mW)</t>
  </si>
  <si>
    <t>By clock domain (mW)</t>
  </si>
  <si>
    <t>Power by clock domain/freq</t>
  </si>
  <si>
    <t>auto compute junction temperature</t>
  </si>
  <si>
    <t>Tjun</t>
  </si>
  <si>
    <t>Core dyn</t>
  </si>
  <si>
    <t>Core static</t>
  </si>
  <si>
    <t>I/O</t>
  </si>
  <si>
    <t>combinational cell</t>
  </si>
  <si>
    <t>clock control</t>
  </si>
  <si>
    <t>register cell</t>
  </si>
  <si>
    <t>(mW/MHz)</t>
  </si>
  <si>
    <t>sì</t>
  </si>
  <si>
    <t>no</t>
  </si>
  <si>
    <t xml:space="preserve">Top level entity:         </t>
  </si>
  <si>
    <t>from simulation results</t>
  </si>
  <si>
    <t>By block type     (mW)</t>
  </si>
  <si>
    <t>Period  (ns)</t>
  </si>
  <si>
    <t>Freq.   (MHz)</t>
  </si>
  <si>
    <t>Total  LE</t>
  </si>
  <si>
    <t>Energia per svolgere operazione  En/op</t>
  </si>
  <si>
    <t>Divisore  "combinatorio"</t>
  </si>
  <si>
    <t>vectorless, default toggle rate for I/O signals = 10%</t>
  </si>
  <si>
    <t>computed average toggle rate  (Million of Transitions/s)</t>
  </si>
  <si>
    <t>Total registers</t>
  </si>
  <si>
    <r>
      <t xml:space="preserve">toggle rate  </t>
    </r>
    <r>
      <rPr>
        <b/>
        <sz val="14"/>
        <color rgb="FF000000"/>
        <rFont val="Calibri"/>
        <family val="2"/>
      </rPr>
      <t>α</t>
    </r>
    <r>
      <rPr>
        <b/>
        <sz val="10.5"/>
        <color rgb="FF000000"/>
        <rFont val="Arial"/>
        <family val="2"/>
      </rPr>
      <t>/T</t>
    </r>
    <r>
      <rPr>
        <b/>
        <vertAlign val="subscript"/>
        <sz val="10.5"/>
        <color rgb="FF000000"/>
        <rFont val="Arial"/>
        <family val="2"/>
      </rPr>
      <t>CK</t>
    </r>
    <r>
      <rPr>
        <b/>
        <sz val="10.5"/>
        <color rgb="FF000000"/>
        <rFont val="Arial"/>
        <family val="2"/>
      </rPr>
      <t xml:space="preserve"> </t>
    </r>
  </si>
  <si>
    <t>Power estimation confidence</t>
  </si>
  <si>
    <t>Tck,min,comb</t>
  </si>
  <si>
    <t xml:space="preserve">Risultati </t>
  </si>
  <si>
    <t>sintesi  su libreria Nagate basata sul processo CMOS PDK 45 nm</t>
  </si>
  <si>
    <t>combinatorio</t>
  </si>
  <si>
    <t>clock  uncertainty    (ns)</t>
  </si>
  <si>
    <t>Period</t>
  </si>
  <si>
    <t>Freq.</t>
  </si>
  <si>
    <t>Latency in numero di cicli di clock</t>
  </si>
  <si>
    <t>slack (ns)</t>
  </si>
  <si>
    <t>Area</t>
  </si>
  <si>
    <t xml:space="preserve">Leakage  </t>
  </si>
  <si>
    <t>Dynamic Power</t>
  </si>
  <si>
    <t>Total Power</t>
  </si>
  <si>
    <t>DynP/freq</t>
  </si>
  <si>
    <t>Energia</t>
  </si>
  <si>
    <t>n. livelli di logica nel critical path</t>
  </si>
  <si>
    <t>ottimizzazione macro-celle</t>
  </si>
  <si>
    <t>MHz</t>
  </si>
  <si>
    <r>
      <t>(um</t>
    </r>
    <r>
      <rPr>
        <b/>
        <vertAlign val="superscript"/>
        <sz val="12"/>
        <color rgb="FF000000"/>
        <rFont val="Arial"/>
        <family val="2"/>
      </rPr>
      <t>2</t>
    </r>
    <r>
      <rPr>
        <b/>
        <sz val="12"/>
        <color rgb="FF000000"/>
        <rFont val="Arial"/>
        <family val="2"/>
      </rPr>
      <t>)</t>
    </r>
  </si>
  <si>
    <t>(Kgate,eq)</t>
  </si>
  <si>
    <t>(uW)</t>
  </si>
  <si>
    <t>(uW/MHz)</t>
  </si>
  <si>
    <t>per svolgere l'operazione  (uW/MHz)</t>
  </si>
  <si>
    <r>
      <t>area nand2 = 0,798 um</t>
    </r>
    <r>
      <rPr>
        <vertAlign val="superscript"/>
        <sz val="12"/>
        <rFont val="Arial"/>
        <family val="2"/>
      </rPr>
      <t>2</t>
    </r>
  </si>
  <si>
    <t xml:space="preserve">  </t>
  </si>
  <si>
    <t>Divisore</t>
  </si>
  <si>
    <t>Partire da 14 ns a  step non minori  di 1 ns</t>
  </si>
  <si>
    <t>Divisore  "seriale"</t>
  </si>
  <si>
    <t>Tck,min,seriale</t>
  </si>
  <si>
    <t>seriale</t>
  </si>
  <si>
    <t xml:space="preserve">  step non minori  di 1 ns</t>
  </si>
  <si>
    <t xml:space="preserve"> slow, 1V, 85°C</t>
  </si>
  <si>
    <t xml:space="preserve"> fast, 1V, 0°C</t>
  </si>
  <si>
    <t xml:space="preserve"> 586/6272</t>
  </si>
  <si>
    <t>low</t>
  </si>
  <si>
    <t xml:space="preserve"> low</t>
  </si>
  <si>
    <t>high</t>
  </si>
  <si>
    <t>85/6272</t>
  </si>
  <si>
    <t>cla</t>
  </si>
  <si>
    <t>cla2/cla</t>
  </si>
  <si>
    <t>cla2</t>
  </si>
  <si>
    <t>area</t>
  </si>
  <si>
    <t>area/speed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</si>
</sst>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9" x14ac:knownFonts="1">
    <font>
      <sz val="11"/>
      <color theme="1"/>
      <name val="Calibri"/>
      <family val="2"/>
      <scheme val="minor"/>
    </font>
    <font>
      <sz val="2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16"/>
      <name val="Arial"/>
      <family val="2"/>
    </font>
    <font>
      <sz val="20"/>
      <color rgb="FFFF0000"/>
      <name val="Calibri"/>
      <family val="2"/>
      <scheme val="minor"/>
    </font>
    <font>
      <sz val="24"/>
      <color rgb="FF315263"/>
      <name val="Arial"/>
      <family val="2"/>
    </font>
    <font>
      <b/>
      <sz val="14"/>
      <color rgb="FF000000"/>
      <name val="Arial"/>
      <family val="2"/>
    </font>
    <font>
      <b/>
      <vertAlign val="subscript"/>
      <sz val="14"/>
      <color rgb="FF000000"/>
      <name val="Arial"/>
      <family val="2"/>
    </font>
    <font>
      <b/>
      <sz val="14"/>
      <color rgb="FF000000"/>
      <name val="Calibri"/>
      <family val="2"/>
    </font>
    <font>
      <b/>
      <sz val="10.5"/>
      <color rgb="FF000000"/>
      <name val="Arial"/>
      <family val="2"/>
    </font>
    <font>
      <b/>
      <vertAlign val="subscript"/>
      <sz val="10.5"/>
      <color rgb="FF000000"/>
      <name val="Arial"/>
      <family val="2"/>
    </font>
    <font>
      <b/>
      <sz val="14"/>
      <color theme="1"/>
      <name val="Arial"/>
      <family val="2"/>
    </font>
    <font>
      <sz val="18"/>
      <name val="Arial"/>
      <family val="2"/>
    </font>
    <font>
      <sz val="15"/>
      <color rgb="FF000000"/>
      <name val="Arial"/>
      <family val="2"/>
    </font>
    <font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0000"/>
      </left>
      <right style="thick">
        <color rgb="FF000000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rgb="FF000000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2" borderId="3" xfId="0" applyFill="1" applyBorder="1" applyAlignment="1">
      <alignment vertical="center" wrapText="1"/>
    </xf>
    <xf numFmtId="0" fontId="4" fillId="0" borderId="1" xfId="0" applyFont="1" applyBorder="1"/>
    <xf numFmtId="0" fontId="4" fillId="4" borderId="1" xfId="0" applyFont="1" applyFill="1" applyBorder="1"/>
    <xf numFmtId="0" fontId="5" fillId="0" borderId="0" xfId="0" applyFont="1"/>
    <xf numFmtId="0" fontId="6" fillId="0" borderId="1" xfId="0" applyFont="1" applyBorder="1"/>
    <xf numFmtId="0" fontId="5" fillId="0" borderId="0" xfId="0" applyFont="1" applyAlignment="1">
      <alignment horizontal="left"/>
    </xf>
    <xf numFmtId="0" fontId="8" fillId="0" borderId="0" xfId="0" applyFont="1"/>
    <xf numFmtId="0" fontId="9" fillId="2" borderId="8" xfId="0" applyFont="1" applyFill="1" applyBorder="1" applyAlignment="1">
      <alignment horizontal="left" vertical="center" wrapText="1" readingOrder="1"/>
    </xf>
    <xf numFmtId="0" fontId="14" fillId="6" borderId="16" xfId="0" applyFont="1" applyFill="1" applyBorder="1" applyAlignment="1">
      <alignment wrapText="1"/>
    </xf>
    <xf numFmtId="0" fontId="15" fillId="7" borderId="8" xfId="0" applyFont="1" applyFill="1" applyBorder="1" applyAlignment="1">
      <alignment vertical="top" wrapText="1"/>
    </xf>
    <xf numFmtId="0" fontId="16" fillId="7" borderId="8" xfId="0" applyFont="1" applyFill="1" applyBorder="1" applyAlignment="1">
      <alignment horizontal="left" vertical="center" wrapText="1" readingOrder="1"/>
    </xf>
    <xf numFmtId="0" fontId="0" fillId="5" borderId="13" xfId="0" applyFill="1" applyBorder="1"/>
    <xf numFmtId="0" fontId="4" fillId="5" borderId="17" xfId="0" applyFont="1" applyFill="1" applyBorder="1" applyAlignment="1">
      <alignment vertical="center" wrapText="1"/>
    </xf>
    <xf numFmtId="0" fontId="15" fillId="0" borderId="8" xfId="0" applyFont="1" applyBorder="1" applyAlignment="1">
      <alignment vertical="top" wrapText="1"/>
    </xf>
    <xf numFmtId="0" fontId="15" fillId="4" borderId="8" xfId="0" applyFont="1" applyFill="1" applyBorder="1" applyAlignment="1">
      <alignment vertical="top" wrapText="1"/>
    </xf>
    <xf numFmtId="0" fontId="17" fillId="4" borderId="9" xfId="0" applyFont="1" applyFill="1" applyBorder="1"/>
    <xf numFmtId="0" fontId="17" fillId="0" borderId="17" xfId="0" applyFont="1" applyBorder="1"/>
    <xf numFmtId="164" fontId="4" fillId="0" borderId="18" xfId="0" applyNumberFormat="1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164" fontId="4" fillId="0" borderId="24" xfId="0" applyNumberFormat="1" applyFont="1" applyBorder="1"/>
    <xf numFmtId="0" fontId="14" fillId="5" borderId="12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vertical="center"/>
    </xf>
    <xf numFmtId="0" fontId="4" fillId="5" borderId="25" xfId="0" applyFont="1" applyFill="1" applyBorder="1" applyAlignment="1">
      <alignment vertical="center" wrapText="1"/>
    </xf>
    <xf numFmtId="0" fontId="14" fillId="6" borderId="26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0" fontId="14" fillId="6" borderId="23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20" fillId="6" borderId="23" xfId="0" applyFont="1" applyFill="1" applyBorder="1" applyAlignment="1">
      <alignment wrapText="1"/>
    </xf>
    <xf numFmtId="0" fontId="18" fillId="6" borderId="1" xfId="0" applyFont="1" applyFill="1" applyBorder="1"/>
    <xf numFmtId="0" fontId="19" fillId="0" borderId="1" xfId="0" applyFont="1" applyBorder="1"/>
    <xf numFmtId="0" fontId="21" fillId="0" borderId="0" xfId="0" applyFont="1"/>
    <xf numFmtId="0" fontId="22" fillId="0" borderId="0" xfId="0" applyFont="1"/>
    <xf numFmtId="0" fontId="2" fillId="2" borderId="34" xfId="0" applyFont="1" applyFill="1" applyBorder="1" applyAlignment="1">
      <alignment horizontal="center" vertical="center" wrapText="1" readingOrder="1"/>
    </xf>
    <xf numFmtId="0" fontId="2" fillId="2" borderId="35" xfId="0" applyFont="1" applyFill="1" applyBorder="1" applyAlignment="1">
      <alignment horizontal="center" vertical="center" wrapText="1" readingOrder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 readingOrder="1"/>
    </xf>
    <xf numFmtId="0" fontId="27" fillId="4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 readingOrder="1"/>
    </xf>
    <xf numFmtId="2" fontId="26" fillId="4" borderId="1" xfId="0" applyNumberFormat="1" applyFont="1" applyFill="1" applyBorder="1" applyAlignment="1">
      <alignment horizontal="center" vertical="center" wrapText="1" readingOrder="1"/>
    </xf>
    <xf numFmtId="165" fontId="26" fillId="0" borderId="1" xfId="0" applyNumberFormat="1" applyFont="1" applyBorder="1" applyAlignment="1">
      <alignment horizontal="center" vertical="center" wrapText="1" readingOrder="1"/>
    </xf>
    <xf numFmtId="165" fontId="26" fillId="4" borderId="1" xfId="0" applyNumberFormat="1" applyFont="1" applyFill="1" applyBorder="1" applyAlignment="1">
      <alignment horizontal="center" vertical="center" wrapText="1" readingOrder="1"/>
    </xf>
    <xf numFmtId="0" fontId="25" fillId="0" borderId="1" xfId="0" quotePrefix="1" applyFont="1" applyBorder="1" applyAlignment="1">
      <alignment horizontal="center" vertical="center"/>
    </xf>
    <xf numFmtId="0" fontId="4" fillId="8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4" fillId="9" borderId="1" xfId="0" applyFont="1" applyFill="1" applyBorder="1"/>
    <xf numFmtId="0" fontId="0" fillId="4" borderId="0" xfId="0" applyFill="1"/>
    <xf numFmtId="0" fontId="25" fillId="0" borderId="1" xfId="0" applyFont="1" applyBorder="1" applyAlignment="1">
      <alignment horizontal="center" vertical="center" wrapText="1" readingOrder="1"/>
    </xf>
    <xf numFmtId="0" fontId="25" fillId="8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 wrapText="1" readingOrder="1"/>
    </xf>
    <xf numFmtId="2" fontId="26" fillId="8" borderId="1" xfId="0" applyNumberFormat="1" applyFont="1" applyFill="1" applyBorder="1" applyAlignment="1">
      <alignment horizontal="center" vertical="center" wrapText="1" readingOrder="1"/>
    </xf>
    <xf numFmtId="0" fontId="25" fillId="8" borderId="1" xfId="0" applyFont="1" applyFill="1" applyBorder="1" applyAlignment="1">
      <alignment horizontal="center" vertical="center" wrapText="1" readingOrder="1"/>
    </xf>
    <xf numFmtId="165" fontId="26" fillId="8" borderId="1" xfId="0" applyNumberFormat="1" applyFont="1" applyFill="1" applyBorder="1" applyAlignment="1">
      <alignment horizontal="center" vertical="center" wrapText="1" readingOrder="1"/>
    </xf>
    <xf numFmtId="0" fontId="0" fillId="8" borderId="0" xfId="0" applyFill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4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19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4" borderId="19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9" fillId="2" borderId="4" xfId="0" applyFont="1" applyFill="1" applyBorder="1" applyAlignment="1">
      <alignment horizontal="center" vertical="center" wrapText="1" readingOrder="1"/>
    </xf>
    <xf numFmtId="0" fontId="9" fillId="2" borderId="27" xfId="0" applyFont="1" applyFill="1" applyBorder="1" applyAlignment="1">
      <alignment horizontal="center" vertical="center" wrapText="1" readingOrder="1"/>
    </xf>
    <xf numFmtId="0" fontId="9" fillId="2" borderId="28" xfId="0" applyFont="1" applyFill="1" applyBorder="1" applyAlignment="1">
      <alignment horizontal="center" vertical="center" wrapText="1" readingOrder="1"/>
    </xf>
    <xf numFmtId="0" fontId="9" fillId="2" borderId="29" xfId="0" applyFont="1" applyFill="1" applyBorder="1" applyAlignment="1">
      <alignment horizontal="center" vertical="center" wrapText="1" readingOrder="1"/>
    </xf>
    <xf numFmtId="0" fontId="9" fillId="2" borderId="30" xfId="0" applyFont="1" applyFill="1" applyBorder="1" applyAlignment="1">
      <alignment horizontal="center" vertical="center" wrapText="1" readingOrder="1"/>
    </xf>
    <xf numFmtId="0" fontId="9" fillId="2" borderId="31" xfId="0" applyFont="1" applyFill="1" applyBorder="1" applyAlignment="1">
      <alignment horizontal="center" vertical="center" wrapText="1" readingOrder="1"/>
    </xf>
    <xf numFmtId="0" fontId="14" fillId="5" borderId="13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 readingOrder="1"/>
    </xf>
    <xf numFmtId="0" fontId="9" fillId="2" borderId="10" xfId="0" applyFont="1" applyFill="1" applyBorder="1" applyAlignment="1">
      <alignment horizontal="center" vertical="center" wrapText="1" readingOrder="1"/>
    </xf>
    <xf numFmtId="0" fontId="2" fillId="2" borderId="20" xfId="0" applyFont="1" applyFill="1" applyBorder="1" applyAlignment="1">
      <alignment horizontal="left" vertical="center" wrapText="1" readingOrder="1"/>
    </xf>
    <xf numFmtId="0" fontId="2" fillId="2" borderId="21" xfId="0" applyFont="1" applyFill="1" applyBorder="1" applyAlignment="1">
      <alignment horizontal="left" vertical="center" wrapText="1" readingOrder="1"/>
    </xf>
    <xf numFmtId="0" fontId="2" fillId="2" borderId="22" xfId="0" applyFont="1" applyFill="1" applyBorder="1" applyAlignment="1">
      <alignment horizontal="left" vertical="center" wrapText="1" readingOrder="1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0" fontId="4" fillId="8" borderId="33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 vertical="center" wrapText="1" readingOrder="1"/>
    </xf>
    <xf numFmtId="0" fontId="16" fillId="7" borderId="10" xfId="0" applyFont="1" applyFill="1" applyBorder="1" applyAlignment="1">
      <alignment horizontal="center" vertical="center" wrapText="1" readingOrder="1"/>
    </xf>
    <xf numFmtId="0" fontId="15" fillId="0" borderId="9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9" fillId="2" borderId="9" xfId="0" applyFont="1" applyFill="1" applyBorder="1" applyAlignment="1">
      <alignment horizontal="left" vertical="center" wrapText="1" readingOrder="1"/>
    </xf>
    <xf numFmtId="0" fontId="9" fillId="2" borderId="10" xfId="0" applyFont="1" applyFill="1" applyBorder="1" applyAlignment="1">
      <alignment horizontal="left" vertical="center" wrapText="1" readingOrder="1"/>
    </xf>
    <xf numFmtId="0" fontId="9" fillId="2" borderId="11" xfId="0" applyFont="1" applyFill="1" applyBorder="1" applyAlignment="1">
      <alignment horizontal="center" vertical="center" wrapText="1" readingOrder="1"/>
    </xf>
    <xf numFmtId="0" fontId="4" fillId="9" borderId="32" xfId="0" applyFont="1" applyFill="1" applyBorder="1" applyAlignment="1">
      <alignment horizontal="center"/>
    </xf>
    <xf numFmtId="0" fontId="4" fillId="9" borderId="33" xfId="0" applyFont="1" applyFill="1" applyBorder="1" applyAlignment="1">
      <alignment horizontal="center"/>
    </xf>
    <xf numFmtId="0" fontId="23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D198-AAA0-4351-A9CE-6A3C8E2ADF27}">
  <sheetPr>
    <pageSetUpPr fitToPage="1"/>
  </sheetPr>
  <dimension ref="A2:U34"/>
  <sheetViews>
    <sheetView tabSelected="1" topLeftCell="A6" zoomScale="56" zoomScaleNormal="56" workbookViewId="0">
      <selection activeCell="T32" sqref="T32"/>
    </sheetView>
  </sheetViews>
  <sheetFormatPr defaultRowHeight="14.5" x14ac:dyDescent="0.35"/>
  <cols>
    <col min="1" max="2" width="25.54296875" customWidth="1"/>
    <col min="3" max="3" width="12.6328125" customWidth="1"/>
    <col min="4" max="4" width="19" customWidth="1"/>
    <col min="5" max="5" width="23.6328125" customWidth="1"/>
    <col min="6" max="6" width="29.1796875" customWidth="1"/>
    <col min="7" max="7" width="23.36328125" customWidth="1"/>
    <col min="8" max="8" width="20.6328125" customWidth="1"/>
    <col min="9" max="9" width="19.453125" customWidth="1"/>
    <col min="10" max="10" width="20.1796875" customWidth="1"/>
    <col min="11" max="11" width="9.54296875" customWidth="1"/>
    <col min="12" max="12" width="16.90625" customWidth="1"/>
    <col min="13" max="13" width="11.1796875" customWidth="1"/>
    <col min="14" max="14" width="12.36328125" customWidth="1"/>
    <col min="15" max="15" width="20" customWidth="1"/>
    <col min="16" max="16" width="15.08984375" customWidth="1"/>
    <col min="17" max="17" width="14" customWidth="1"/>
    <col min="18" max="18" width="16.453125" customWidth="1"/>
    <col min="19" max="19" width="20.1796875" customWidth="1"/>
    <col min="20" max="20" width="20.36328125" customWidth="1"/>
    <col min="21" max="21" width="17.08984375" customWidth="1"/>
  </cols>
  <sheetData>
    <row r="2" spans="2:15" ht="26" x14ac:dyDescent="0.6">
      <c r="F2" s="63" t="s">
        <v>16</v>
      </c>
      <c r="G2" s="63"/>
      <c r="H2" s="63"/>
      <c r="I2" s="63"/>
      <c r="J2" s="63"/>
      <c r="K2" s="63"/>
      <c r="L2" s="63"/>
      <c r="M2" s="63"/>
      <c r="N2" s="63"/>
    </row>
    <row r="3" spans="2:15" ht="26" x14ac:dyDescent="0.6">
      <c r="F3" s="63" t="s">
        <v>17</v>
      </c>
      <c r="G3" s="63"/>
      <c r="H3" s="63"/>
      <c r="I3" s="63"/>
      <c r="J3" s="63"/>
      <c r="K3" s="63"/>
      <c r="L3" s="63"/>
      <c r="M3" s="63"/>
      <c r="N3" s="63"/>
    </row>
    <row r="5" spans="2:15" ht="29.5" x14ac:dyDescent="0.55000000000000004">
      <c r="B5" s="1" t="s">
        <v>41</v>
      </c>
      <c r="F5" t="s">
        <v>14</v>
      </c>
      <c r="G5" s="72" t="s">
        <v>48</v>
      </c>
      <c r="H5" s="72"/>
      <c r="I5" s="72"/>
      <c r="J5" s="72"/>
      <c r="K5" s="72"/>
      <c r="L5" s="21"/>
    </row>
    <row r="6" spans="2:15" ht="29.5" x14ac:dyDescent="0.35">
      <c r="B6" s="1" t="s">
        <v>0</v>
      </c>
    </row>
    <row r="7" spans="2:15" ht="29.5" x14ac:dyDescent="0.55000000000000004">
      <c r="B7" s="64" t="s">
        <v>15</v>
      </c>
      <c r="C7" s="64"/>
      <c r="D7" s="64"/>
      <c r="E7" s="64"/>
      <c r="F7" s="64"/>
      <c r="G7" s="5" t="s">
        <v>13</v>
      </c>
      <c r="H7" s="5"/>
    </row>
    <row r="9" spans="2:15" ht="15" thickBot="1" x14ac:dyDescent="0.4"/>
    <row r="10" spans="2:15" ht="16.25" customHeight="1" thickTop="1" x14ac:dyDescent="0.35">
      <c r="B10" s="73" t="s">
        <v>44</v>
      </c>
      <c r="C10" s="76" t="s">
        <v>45</v>
      </c>
      <c r="D10" s="65" t="s">
        <v>3</v>
      </c>
      <c r="E10" s="76" t="s">
        <v>4</v>
      </c>
      <c r="F10" s="27" t="s">
        <v>5</v>
      </c>
      <c r="G10" s="68" t="s">
        <v>6</v>
      </c>
      <c r="H10" s="69"/>
      <c r="I10" s="68" t="s">
        <v>7</v>
      </c>
      <c r="J10" s="69"/>
      <c r="K10" s="73" t="s">
        <v>46</v>
      </c>
      <c r="L10" s="83" t="s">
        <v>51</v>
      </c>
      <c r="M10" s="84"/>
      <c r="N10" s="94" t="s">
        <v>9</v>
      </c>
      <c r="O10" s="67"/>
    </row>
    <row r="11" spans="2:15" ht="31.25" customHeight="1" thickBot="1" x14ac:dyDescent="0.4">
      <c r="B11" s="74"/>
      <c r="C11" s="77"/>
      <c r="D11" s="66"/>
      <c r="E11" s="77"/>
      <c r="F11" s="28" t="s">
        <v>2</v>
      </c>
      <c r="G11" s="70"/>
      <c r="H11" s="71"/>
      <c r="I11" s="70"/>
      <c r="J11" s="71"/>
      <c r="K11" s="74"/>
      <c r="L11" s="85"/>
      <c r="M11" s="86"/>
      <c r="N11" s="95"/>
      <c r="O11" s="67"/>
    </row>
    <row r="12" spans="2:15" ht="16.25" customHeight="1" thickTop="1" x14ac:dyDescent="0.35">
      <c r="B12" s="74"/>
      <c r="C12" s="77"/>
      <c r="D12" s="66"/>
      <c r="E12" s="77"/>
      <c r="F12" s="28" t="s">
        <v>12</v>
      </c>
      <c r="G12" s="79" t="s">
        <v>10</v>
      </c>
      <c r="H12" s="32" t="s">
        <v>11</v>
      </c>
      <c r="I12" s="81" t="s">
        <v>10</v>
      </c>
      <c r="J12" s="30" t="s">
        <v>11</v>
      </c>
      <c r="K12" s="74"/>
      <c r="L12" s="85"/>
      <c r="M12" s="86"/>
      <c r="N12" s="95"/>
      <c r="O12" s="67"/>
    </row>
    <row r="13" spans="2:15" ht="48.5" customHeight="1" thickBot="1" x14ac:dyDescent="0.4">
      <c r="B13" s="75"/>
      <c r="C13" s="78"/>
      <c r="D13" s="66"/>
      <c r="E13" s="78"/>
      <c r="F13" s="2"/>
      <c r="G13" s="80"/>
      <c r="H13" s="29" t="s">
        <v>1</v>
      </c>
      <c r="I13" s="82"/>
      <c r="J13" s="31" t="s">
        <v>1</v>
      </c>
      <c r="K13" s="75"/>
      <c r="L13" s="87"/>
      <c r="M13" s="88"/>
      <c r="N13" s="96"/>
      <c r="O13" s="67"/>
    </row>
    <row r="14" spans="2:15" ht="20" x14ac:dyDescent="0.4">
      <c r="B14" s="3">
        <v>78</v>
      </c>
      <c r="C14" s="4">
        <f>1/B14*10^3</f>
        <v>12.820512820512819</v>
      </c>
      <c r="D14" s="4">
        <f>B14</f>
        <v>78</v>
      </c>
      <c r="E14" s="4">
        <f>C14</f>
        <v>12.820512820512819</v>
      </c>
      <c r="F14" s="3">
        <v>13.97</v>
      </c>
      <c r="G14" s="3" t="s">
        <v>85</v>
      </c>
      <c r="H14" s="3">
        <v>6.4359999999999999</v>
      </c>
      <c r="I14" s="3" t="s">
        <v>86</v>
      </c>
      <c r="J14" s="3">
        <v>0.57199999999999995</v>
      </c>
      <c r="K14" s="3">
        <v>586</v>
      </c>
      <c r="L14" s="97">
        <v>64</v>
      </c>
      <c r="M14" s="98"/>
      <c r="N14" s="3">
        <v>66</v>
      </c>
      <c r="O14" s="20" t="s">
        <v>14</v>
      </c>
    </row>
    <row r="15" spans="2:15" ht="20" x14ac:dyDescent="0.4">
      <c r="B15" s="3">
        <v>74</v>
      </c>
      <c r="C15" s="4">
        <f>1/B15*10^3</f>
        <v>13.513513513513514</v>
      </c>
      <c r="D15" s="4">
        <f t="shared" ref="D15:D17" si="0">B15</f>
        <v>74</v>
      </c>
      <c r="E15" s="4">
        <f t="shared" ref="E15:E17" si="1">C15</f>
        <v>13.513513513513514</v>
      </c>
      <c r="F15" s="3">
        <v>13.56</v>
      </c>
      <c r="G15" s="3" t="s">
        <v>85</v>
      </c>
      <c r="H15" s="3">
        <v>0.22800000000000001</v>
      </c>
      <c r="I15" s="3" t="s">
        <v>86</v>
      </c>
      <c r="J15" s="3">
        <v>0.74</v>
      </c>
      <c r="K15" s="3">
        <v>587</v>
      </c>
      <c r="L15" s="97">
        <v>64</v>
      </c>
      <c r="M15" s="98"/>
      <c r="N15" s="3">
        <v>66</v>
      </c>
      <c r="O15" s="20" t="s">
        <v>14</v>
      </c>
    </row>
    <row r="16" spans="2:15" ht="20" x14ac:dyDescent="0.4">
      <c r="B16" s="3">
        <v>73</v>
      </c>
      <c r="C16" s="4">
        <f>1/B16*10^3</f>
        <v>13.698630136986301</v>
      </c>
      <c r="D16" s="4">
        <f t="shared" si="0"/>
        <v>73</v>
      </c>
      <c r="E16" s="4">
        <f t="shared" si="1"/>
        <v>13.698630136986301</v>
      </c>
      <c r="F16" s="3">
        <v>13.71</v>
      </c>
      <c r="G16" s="6" t="s">
        <v>85</v>
      </c>
      <c r="H16" s="6">
        <v>5.5E-2</v>
      </c>
      <c r="I16" s="3" t="s">
        <v>86</v>
      </c>
      <c r="J16" s="3">
        <v>0.80300000000000005</v>
      </c>
      <c r="K16" s="3">
        <v>586</v>
      </c>
      <c r="L16" s="97">
        <v>64</v>
      </c>
      <c r="M16" s="98"/>
      <c r="N16" s="3">
        <v>66</v>
      </c>
      <c r="O16" s="20"/>
    </row>
    <row r="17" spans="1:21" ht="20" x14ac:dyDescent="0.4">
      <c r="B17" s="51">
        <v>72</v>
      </c>
      <c r="C17" s="51">
        <f>1/B17*10^3</f>
        <v>13.888888888888888</v>
      </c>
      <c r="D17" s="51">
        <f t="shared" si="0"/>
        <v>72</v>
      </c>
      <c r="E17" s="51">
        <f t="shared" si="1"/>
        <v>13.888888888888888</v>
      </c>
      <c r="F17" s="51"/>
      <c r="G17" s="52" t="s">
        <v>85</v>
      </c>
      <c r="H17" s="51">
        <v>-0.94799999999999995</v>
      </c>
      <c r="I17" s="51"/>
      <c r="J17" s="51"/>
      <c r="K17" s="51"/>
      <c r="L17" s="99"/>
      <c r="M17" s="100"/>
      <c r="N17" s="51"/>
      <c r="O17" s="20"/>
    </row>
    <row r="18" spans="1:21" ht="20" x14ac:dyDescent="0.4">
      <c r="B18" s="3"/>
      <c r="C18" s="4"/>
      <c r="D18" s="4"/>
      <c r="E18" s="4"/>
      <c r="F18" s="3"/>
      <c r="G18" s="3"/>
      <c r="H18" s="3"/>
      <c r="I18" s="3"/>
      <c r="J18" s="3"/>
      <c r="K18" s="3"/>
      <c r="L18" s="97"/>
      <c r="M18" s="98"/>
      <c r="N18" s="3"/>
      <c r="O18" s="20"/>
    </row>
    <row r="19" spans="1:21" ht="20" x14ac:dyDescent="0.4">
      <c r="B19" s="3"/>
      <c r="C19" s="4"/>
      <c r="D19" s="4"/>
      <c r="E19" s="4"/>
      <c r="F19" s="3"/>
      <c r="G19" s="3"/>
      <c r="H19" s="3"/>
      <c r="I19" s="3"/>
      <c r="J19" s="3"/>
      <c r="K19" s="3"/>
      <c r="L19" s="97"/>
      <c r="M19" s="98"/>
      <c r="N19" s="3"/>
      <c r="O19" s="20"/>
    </row>
    <row r="20" spans="1:21" ht="20" x14ac:dyDescent="0.4">
      <c r="B20" s="3"/>
      <c r="C20" s="4"/>
      <c r="D20" s="4"/>
      <c r="E20" s="4"/>
      <c r="F20" s="3"/>
      <c r="G20" s="3"/>
      <c r="H20" s="3"/>
      <c r="I20" s="3"/>
      <c r="J20" s="3"/>
      <c r="K20" s="3"/>
      <c r="L20" s="97"/>
      <c r="M20" s="98"/>
      <c r="N20" s="3"/>
      <c r="O20" s="20"/>
    </row>
    <row r="22" spans="1:21" ht="23.5" x14ac:dyDescent="0.55000000000000004">
      <c r="B22" s="37" t="s">
        <v>54</v>
      </c>
      <c r="C22" s="37">
        <v>73</v>
      </c>
    </row>
    <row r="24" spans="1:21" ht="29.5" x14ac:dyDescent="0.55000000000000004">
      <c r="B24" s="7" t="s">
        <v>18</v>
      </c>
      <c r="C24" s="7" t="s">
        <v>19</v>
      </c>
      <c r="D24" s="7"/>
      <c r="E24" s="7"/>
      <c r="F24" s="7" t="s">
        <v>20</v>
      </c>
      <c r="G24" s="5"/>
      <c r="H24" s="5"/>
    </row>
    <row r="25" spans="1:21" ht="29.5" x14ac:dyDescent="0.55000000000000004">
      <c r="B25" s="7" t="s">
        <v>21</v>
      </c>
      <c r="C25" s="7"/>
      <c r="F25" s="8" t="s">
        <v>22</v>
      </c>
      <c r="G25" s="5"/>
      <c r="H25" s="5"/>
    </row>
    <row r="26" spans="1:21" ht="29.5" x14ac:dyDescent="0.55000000000000004">
      <c r="D26" s="7"/>
      <c r="E26" s="7"/>
    </row>
    <row r="27" spans="1:21" ht="15" thickBot="1" x14ac:dyDescent="0.4"/>
    <row r="28" spans="1:21" ht="71.400000000000006" customHeight="1" thickTop="1" thickBot="1" x14ac:dyDescent="0.55000000000000004">
      <c r="B28" s="9" t="s">
        <v>23</v>
      </c>
      <c r="C28" s="9" t="s">
        <v>24</v>
      </c>
      <c r="D28" s="9" t="s">
        <v>25</v>
      </c>
      <c r="E28" s="92" t="s">
        <v>52</v>
      </c>
      <c r="F28" s="93"/>
      <c r="G28" s="105" t="s">
        <v>26</v>
      </c>
      <c r="H28" s="106"/>
      <c r="I28" s="92" t="s">
        <v>27</v>
      </c>
      <c r="J28" s="107"/>
      <c r="K28" s="107"/>
      <c r="L28" s="107"/>
      <c r="M28" s="93"/>
      <c r="N28" s="23" t="s">
        <v>28</v>
      </c>
      <c r="O28" s="89" t="s">
        <v>43</v>
      </c>
      <c r="P28" s="90"/>
      <c r="Q28" s="90"/>
      <c r="R28" s="91"/>
      <c r="S28" s="33" t="s">
        <v>29</v>
      </c>
      <c r="T28" s="10" t="s">
        <v>47</v>
      </c>
      <c r="U28" s="35" t="s">
        <v>53</v>
      </c>
    </row>
    <row r="29" spans="1:21" ht="107.4" customHeight="1" thickTop="1" thickBot="1" x14ac:dyDescent="0.55000000000000004">
      <c r="B29" s="11" t="s">
        <v>14</v>
      </c>
      <c r="C29" s="11"/>
      <c r="D29" s="11"/>
      <c r="E29" s="11"/>
      <c r="F29" s="11" t="s">
        <v>50</v>
      </c>
      <c r="G29" s="12" t="s">
        <v>30</v>
      </c>
      <c r="H29" s="12" t="s">
        <v>31</v>
      </c>
      <c r="I29" s="12" t="s">
        <v>8</v>
      </c>
      <c r="J29" s="12" t="s">
        <v>32</v>
      </c>
      <c r="K29" s="101" t="s">
        <v>33</v>
      </c>
      <c r="L29" s="102"/>
      <c r="M29" s="12" t="s">
        <v>34</v>
      </c>
      <c r="N29" s="13"/>
      <c r="O29" s="14" t="s">
        <v>35</v>
      </c>
      <c r="P29" s="14" t="s">
        <v>36</v>
      </c>
      <c r="Q29" s="14" t="s">
        <v>37</v>
      </c>
      <c r="R29" s="25" t="s">
        <v>34</v>
      </c>
      <c r="S29" s="26" t="s">
        <v>38</v>
      </c>
      <c r="T29" s="24" t="s">
        <v>38</v>
      </c>
      <c r="U29" s="36"/>
    </row>
    <row r="30" spans="1:21" ht="99" customHeight="1" thickTop="1" thickBot="1" x14ac:dyDescent="0.5">
      <c r="A30" s="15" t="s">
        <v>54</v>
      </c>
      <c r="B30" s="15">
        <f>C22</f>
        <v>73</v>
      </c>
      <c r="C30" s="15">
        <f>C16</f>
        <v>13.698630136986301</v>
      </c>
      <c r="D30" s="15" t="s">
        <v>87</v>
      </c>
      <c r="E30" s="15" t="s">
        <v>49</v>
      </c>
      <c r="F30" s="15">
        <v>10</v>
      </c>
      <c r="G30" s="15" t="s">
        <v>39</v>
      </c>
      <c r="H30" s="15">
        <v>27.1</v>
      </c>
      <c r="I30" s="15">
        <v>76.23</v>
      </c>
      <c r="J30" s="16">
        <v>1.45</v>
      </c>
      <c r="K30" s="103">
        <v>41.23</v>
      </c>
      <c r="L30" s="104"/>
      <c r="M30" s="15">
        <v>33.549999999999997</v>
      </c>
      <c r="N30" s="17">
        <v>1.45</v>
      </c>
      <c r="O30" s="18">
        <v>1.03</v>
      </c>
      <c r="P30" s="18">
        <v>0.18</v>
      </c>
      <c r="Q30" s="18">
        <v>0.21</v>
      </c>
      <c r="R30" s="18">
        <v>15.58</v>
      </c>
      <c r="S30" s="22">
        <f>J30/C30</f>
        <v>0.10585</v>
      </c>
      <c r="T30" s="19">
        <f>J30/C30*1</f>
        <v>0.10585</v>
      </c>
      <c r="U30" s="34" t="s">
        <v>88</v>
      </c>
    </row>
    <row r="31" spans="1:21" ht="91" thickTop="1" thickBot="1" x14ac:dyDescent="0.5">
      <c r="A31" s="15" t="s">
        <v>54</v>
      </c>
      <c r="B31" s="15">
        <f>C22</f>
        <v>73</v>
      </c>
      <c r="C31" s="15">
        <f>C16</f>
        <v>13.698630136986301</v>
      </c>
      <c r="D31" s="15" t="s">
        <v>87</v>
      </c>
      <c r="E31" s="15" t="s">
        <v>49</v>
      </c>
      <c r="F31" s="15">
        <v>10</v>
      </c>
      <c r="G31" s="15" t="s">
        <v>40</v>
      </c>
      <c r="H31" s="15">
        <v>85</v>
      </c>
      <c r="I31" s="15">
        <v>81.97</v>
      </c>
      <c r="J31" s="16">
        <v>1.45</v>
      </c>
      <c r="K31" s="103">
        <v>46.97</v>
      </c>
      <c r="L31" s="104"/>
      <c r="M31" s="15">
        <v>33.549999999999997</v>
      </c>
      <c r="N31" s="17">
        <v>1.45</v>
      </c>
      <c r="O31" s="18">
        <v>1.03</v>
      </c>
      <c r="P31" s="18">
        <v>0.18</v>
      </c>
      <c r="Q31" s="18">
        <v>0.21</v>
      </c>
      <c r="R31" s="18">
        <v>15.6</v>
      </c>
      <c r="S31" s="22">
        <f>J31/C31</f>
        <v>0.10585</v>
      </c>
      <c r="T31" s="19">
        <f>J31/C31*1</f>
        <v>0.10585</v>
      </c>
      <c r="U31" s="34" t="s">
        <v>89</v>
      </c>
    </row>
    <row r="32" spans="1:21" ht="68.5" thickTop="1" thickBot="1" x14ac:dyDescent="0.5">
      <c r="A32" s="15" t="s">
        <v>54</v>
      </c>
      <c r="B32" s="15">
        <f>C22</f>
        <v>73</v>
      </c>
      <c r="C32" s="15">
        <f>C16</f>
        <v>13.698630136986301</v>
      </c>
      <c r="D32" s="15" t="s">
        <v>87</v>
      </c>
      <c r="E32" s="15" t="s">
        <v>42</v>
      </c>
      <c r="F32" s="15">
        <v>50.8</v>
      </c>
      <c r="G32" s="15" t="s">
        <v>39</v>
      </c>
      <c r="H32" s="15">
        <v>27.2</v>
      </c>
      <c r="I32" s="15">
        <v>81.489999999999995</v>
      </c>
      <c r="J32" s="16">
        <v>2.5499999999999998</v>
      </c>
      <c r="K32" s="103">
        <v>41.23</v>
      </c>
      <c r="L32" s="104"/>
      <c r="M32" s="15">
        <v>37.700000000000003</v>
      </c>
      <c r="N32" s="17">
        <v>2.5499999999999998</v>
      </c>
      <c r="O32" s="18">
        <v>1.58</v>
      </c>
      <c r="P32" s="18">
        <v>0.19</v>
      </c>
      <c r="Q32" s="18">
        <v>0.63</v>
      </c>
      <c r="R32" s="18">
        <v>19.86</v>
      </c>
      <c r="S32" s="22">
        <f>J32/C32</f>
        <v>0.18614999999999998</v>
      </c>
      <c r="T32" s="19">
        <f>J32/C32*1</f>
        <v>0.18614999999999998</v>
      </c>
      <c r="U32" s="34" t="s">
        <v>90</v>
      </c>
    </row>
    <row r="33" spans="10:10" ht="15" thickTop="1" x14ac:dyDescent="0.35"/>
    <row r="34" spans="10:10" x14ac:dyDescent="0.35">
      <c r="J34" t="s">
        <v>14</v>
      </c>
    </row>
  </sheetData>
  <mergeCells count="31">
    <mergeCell ref="K29:L29"/>
    <mergeCell ref="K30:L30"/>
    <mergeCell ref="K31:L31"/>
    <mergeCell ref="K32:L32"/>
    <mergeCell ref="G28:H28"/>
    <mergeCell ref="I28:M28"/>
    <mergeCell ref="O28:R28"/>
    <mergeCell ref="E28:F28"/>
    <mergeCell ref="N10:N13"/>
    <mergeCell ref="E10:E13"/>
    <mergeCell ref="L14:M14"/>
    <mergeCell ref="L15:M15"/>
    <mergeCell ref="L16:M16"/>
    <mergeCell ref="L17:M17"/>
    <mergeCell ref="L18:M18"/>
    <mergeCell ref="L19:M19"/>
    <mergeCell ref="L20:M20"/>
    <mergeCell ref="F2:N2"/>
    <mergeCell ref="F3:N3"/>
    <mergeCell ref="B7:F7"/>
    <mergeCell ref="D10:D13"/>
    <mergeCell ref="O10:O13"/>
    <mergeCell ref="I10:J11"/>
    <mergeCell ref="G5:K5"/>
    <mergeCell ref="B10:B13"/>
    <mergeCell ref="C10:C13"/>
    <mergeCell ref="G10:H11"/>
    <mergeCell ref="G12:G13"/>
    <mergeCell ref="I12:I13"/>
    <mergeCell ref="K10:K13"/>
    <mergeCell ref="L10:M13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66F2-1365-439F-86A2-CCC17130E33F}">
  <sheetPr>
    <pageSetUpPr fitToPage="1"/>
  </sheetPr>
  <dimension ref="A2:U34"/>
  <sheetViews>
    <sheetView topLeftCell="A9" zoomScale="55" zoomScaleNormal="55" workbookViewId="0">
      <selection activeCell="T32" sqref="T32"/>
    </sheetView>
  </sheetViews>
  <sheetFormatPr defaultRowHeight="14.5" x14ac:dyDescent="0.35"/>
  <cols>
    <col min="1" max="2" width="25.54296875" customWidth="1"/>
    <col min="3" max="3" width="12.6328125" customWidth="1"/>
    <col min="4" max="4" width="14.54296875" customWidth="1"/>
    <col min="5" max="5" width="23.6328125" customWidth="1"/>
    <col min="6" max="6" width="29.1796875" customWidth="1"/>
    <col min="7" max="7" width="23.453125" customWidth="1"/>
    <col min="8" max="8" width="20.6328125" customWidth="1"/>
    <col min="9" max="9" width="23.90625" customWidth="1"/>
    <col min="10" max="10" width="20.1796875" customWidth="1"/>
    <col min="11" max="11" width="9.54296875" customWidth="1"/>
    <col min="12" max="12" width="16.90625" customWidth="1"/>
    <col min="13" max="13" width="11.1796875" customWidth="1"/>
    <col min="14" max="14" width="12.36328125" customWidth="1"/>
    <col min="15" max="15" width="20" customWidth="1"/>
    <col min="16" max="16" width="15.08984375" customWidth="1"/>
    <col min="17" max="17" width="14" customWidth="1"/>
    <col min="18" max="18" width="24.453125" customWidth="1"/>
    <col min="19" max="19" width="20.1796875" customWidth="1"/>
    <col min="20" max="20" width="20.36328125" customWidth="1"/>
    <col min="21" max="21" width="17.08984375" customWidth="1"/>
  </cols>
  <sheetData>
    <row r="2" spans="2:15" ht="26" x14ac:dyDescent="0.6">
      <c r="F2" s="63" t="s">
        <v>16</v>
      </c>
      <c r="G2" s="63"/>
      <c r="H2" s="63"/>
      <c r="I2" s="63"/>
      <c r="J2" s="63"/>
      <c r="K2" s="63"/>
      <c r="L2" s="63"/>
      <c r="M2" s="63"/>
      <c r="N2" s="63"/>
    </row>
    <row r="3" spans="2:15" ht="26" x14ac:dyDescent="0.6">
      <c r="F3" s="63" t="s">
        <v>17</v>
      </c>
      <c r="G3" s="63"/>
      <c r="H3" s="63"/>
      <c r="I3" s="63"/>
      <c r="J3" s="63"/>
      <c r="K3" s="63"/>
      <c r="L3" s="63"/>
      <c r="M3" s="63"/>
      <c r="N3" s="63"/>
    </row>
    <row r="5" spans="2:15" ht="29.5" x14ac:dyDescent="0.55000000000000004">
      <c r="B5" s="1" t="s">
        <v>41</v>
      </c>
      <c r="F5" t="s">
        <v>14</v>
      </c>
      <c r="G5" s="72" t="s">
        <v>81</v>
      </c>
      <c r="H5" s="72"/>
      <c r="I5" s="72"/>
      <c r="J5" s="72"/>
      <c r="K5" s="72"/>
      <c r="L5" s="21"/>
    </row>
    <row r="6" spans="2:15" ht="29.5" x14ac:dyDescent="0.35">
      <c r="B6" s="1" t="s">
        <v>0</v>
      </c>
    </row>
    <row r="7" spans="2:15" ht="29.5" x14ac:dyDescent="0.55000000000000004">
      <c r="B7" s="64" t="s">
        <v>15</v>
      </c>
      <c r="C7" s="64"/>
      <c r="D7" s="64"/>
      <c r="E7" s="64"/>
      <c r="F7" s="64"/>
      <c r="G7" s="5" t="s">
        <v>13</v>
      </c>
      <c r="H7" s="5"/>
    </row>
    <row r="9" spans="2:15" ht="15" thickBot="1" x14ac:dyDescent="0.4"/>
    <row r="10" spans="2:15" ht="16.25" customHeight="1" thickTop="1" x14ac:dyDescent="0.35">
      <c r="B10" s="73" t="s">
        <v>44</v>
      </c>
      <c r="C10" s="76" t="s">
        <v>45</v>
      </c>
      <c r="D10" s="65" t="s">
        <v>3</v>
      </c>
      <c r="E10" s="76" t="s">
        <v>4</v>
      </c>
      <c r="F10" s="27" t="s">
        <v>5</v>
      </c>
      <c r="G10" s="68" t="s">
        <v>6</v>
      </c>
      <c r="H10" s="69"/>
      <c r="I10" s="68" t="s">
        <v>7</v>
      </c>
      <c r="J10" s="69"/>
      <c r="K10" s="73" t="s">
        <v>46</v>
      </c>
      <c r="L10" s="83" t="s">
        <v>51</v>
      </c>
      <c r="M10" s="84"/>
      <c r="N10" s="94" t="s">
        <v>9</v>
      </c>
      <c r="O10" s="67"/>
    </row>
    <row r="11" spans="2:15" ht="31.25" customHeight="1" thickBot="1" x14ac:dyDescent="0.4">
      <c r="B11" s="74"/>
      <c r="C11" s="77"/>
      <c r="D11" s="66"/>
      <c r="E11" s="77"/>
      <c r="F11" s="28" t="s">
        <v>2</v>
      </c>
      <c r="G11" s="70"/>
      <c r="H11" s="71"/>
      <c r="I11" s="70"/>
      <c r="J11" s="71"/>
      <c r="K11" s="74"/>
      <c r="L11" s="85"/>
      <c r="M11" s="86"/>
      <c r="N11" s="95"/>
      <c r="O11" s="67"/>
    </row>
    <row r="12" spans="2:15" ht="16.25" customHeight="1" thickTop="1" x14ac:dyDescent="0.35">
      <c r="B12" s="74"/>
      <c r="C12" s="77"/>
      <c r="D12" s="66"/>
      <c r="E12" s="77"/>
      <c r="F12" s="28" t="s">
        <v>12</v>
      </c>
      <c r="G12" s="79" t="s">
        <v>10</v>
      </c>
      <c r="H12" s="32" t="s">
        <v>11</v>
      </c>
      <c r="I12" s="81" t="s">
        <v>10</v>
      </c>
      <c r="J12" s="30" t="s">
        <v>11</v>
      </c>
      <c r="K12" s="74"/>
      <c r="L12" s="85"/>
      <c r="M12" s="86"/>
      <c r="N12" s="95"/>
      <c r="O12" s="67"/>
    </row>
    <row r="13" spans="2:15" ht="48.5" customHeight="1" thickBot="1" x14ac:dyDescent="0.4">
      <c r="B13" s="75"/>
      <c r="C13" s="78"/>
      <c r="D13" s="66"/>
      <c r="E13" s="78"/>
      <c r="F13" s="2"/>
      <c r="G13" s="80"/>
      <c r="H13" s="29" t="s">
        <v>1</v>
      </c>
      <c r="I13" s="82"/>
      <c r="J13" s="31" t="s">
        <v>1</v>
      </c>
      <c r="K13" s="75"/>
      <c r="L13" s="87"/>
      <c r="M13" s="88"/>
      <c r="N13" s="96"/>
      <c r="O13" s="67"/>
    </row>
    <row r="14" spans="2:15" ht="20" x14ac:dyDescent="0.4">
      <c r="B14" s="3">
        <v>10</v>
      </c>
      <c r="C14" s="4">
        <f>1/B14*10^3</f>
        <v>100</v>
      </c>
      <c r="D14" s="4">
        <f>B14*17</f>
        <v>170</v>
      </c>
      <c r="E14" s="4">
        <f>C14/18</f>
        <v>5.5555555555555554</v>
      </c>
      <c r="F14" s="3">
        <v>124.05</v>
      </c>
      <c r="G14" s="3" t="s">
        <v>85</v>
      </c>
      <c r="H14" s="3">
        <v>1.9390000000000001</v>
      </c>
      <c r="I14" s="3" t="s">
        <v>86</v>
      </c>
      <c r="J14" s="3">
        <v>0.27900000000000003</v>
      </c>
      <c r="K14" s="3">
        <v>142</v>
      </c>
      <c r="L14" s="97">
        <v>87</v>
      </c>
      <c r="M14" s="98"/>
      <c r="N14" s="3">
        <v>69</v>
      </c>
      <c r="O14" s="20" t="s">
        <v>14</v>
      </c>
    </row>
    <row r="15" spans="2:15" ht="20" x14ac:dyDescent="0.4">
      <c r="B15" s="3">
        <v>9</v>
      </c>
      <c r="C15" s="4">
        <f>1/B15*10^3</f>
        <v>111.1111111111111</v>
      </c>
      <c r="D15" s="4">
        <f t="shared" ref="D15:D16" si="0">B15*17</f>
        <v>153</v>
      </c>
      <c r="E15" s="4">
        <f t="shared" ref="E15:E16" si="1">C15/18</f>
        <v>6.1728395061728385</v>
      </c>
      <c r="F15" s="3">
        <v>119.67</v>
      </c>
      <c r="G15" s="3" t="s">
        <v>85</v>
      </c>
      <c r="H15" s="3">
        <v>0.64400000000000002</v>
      </c>
      <c r="I15" s="3" t="s">
        <v>86</v>
      </c>
      <c r="J15" s="3">
        <v>0.28100000000000003</v>
      </c>
      <c r="K15" s="3">
        <v>141</v>
      </c>
      <c r="L15" s="97">
        <v>87</v>
      </c>
      <c r="M15" s="98"/>
      <c r="N15" s="3">
        <v>69</v>
      </c>
      <c r="O15" s="20" t="s">
        <v>14</v>
      </c>
    </row>
    <row r="16" spans="2:15" ht="20" x14ac:dyDescent="0.4">
      <c r="B16" s="53">
        <v>8</v>
      </c>
      <c r="C16" s="4">
        <f>1/B16*10^3</f>
        <v>125</v>
      </c>
      <c r="D16" s="4">
        <f t="shared" si="0"/>
        <v>136</v>
      </c>
      <c r="E16" s="4">
        <f t="shared" si="1"/>
        <v>6.9444444444444446</v>
      </c>
      <c r="F16" s="54">
        <v>133.19</v>
      </c>
      <c r="G16" s="54" t="s">
        <v>85</v>
      </c>
      <c r="H16" s="53">
        <v>0.49199999999999999</v>
      </c>
      <c r="I16" s="54" t="s">
        <v>86</v>
      </c>
      <c r="J16" s="54">
        <v>0.28100000000000003</v>
      </c>
      <c r="K16" s="54">
        <v>140</v>
      </c>
      <c r="L16" s="108">
        <v>87</v>
      </c>
      <c r="M16" s="109"/>
      <c r="N16" s="54">
        <v>69</v>
      </c>
      <c r="O16" s="20"/>
    </row>
    <row r="17" spans="1:21" ht="20" x14ac:dyDescent="0.4">
      <c r="B17" s="51">
        <v>7</v>
      </c>
      <c r="C17" s="51">
        <f>1/B17*10^3</f>
        <v>142.85714285714286</v>
      </c>
      <c r="D17" s="51">
        <f t="shared" ref="D17" si="2">B17*17</f>
        <v>119</v>
      </c>
      <c r="E17" s="51">
        <f t="shared" ref="E17" si="3">C17/18</f>
        <v>7.9365079365079367</v>
      </c>
      <c r="F17" s="51"/>
      <c r="G17" s="51" t="s">
        <v>85</v>
      </c>
      <c r="H17" s="51">
        <v>-0.441</v>
      </c>
      <c r="I17" s="51"/>
      <c r="J17" s="51"/>
      <c r="K17" s="51"/>
      <c r="L17" s="99"/>
      <c r="M17" s="100"/>
      <c r="N17" s="51"/>
      <c r="O17" s="20"/>
    </row>
    <row r="18" spans="1:21" ht="20" x14ac:dyDescent="0.4">
      <c r="B18" s="54"/>
      <c r="C18" s="4"/>
      <c r="D18" s="4"/>
      <c r="E18" s="4"/>
      <c r="F18" s="54"/>
      <c r="G18" s="54"/>
      <c r="H18" s="54"/>
      <c r="I18" s="54"/>
      <c r="J18" s="54"/>
      <c r="K18" s="54"/>
      <c r="L18" s="108"/>
      <c r="M18" s="109"/>
      <c r="N18" s="54"/>
      <c r="O18" s="20"/>
    </row>
    <row r="19" spans="1:21" ht="20" x14ac:dyDescent="0.4">
      <c r="B19" s="3"/>
      <c r="C19" s="4"/>
      <c r="D19" s="4"/>
      <c r="E19" s="4"/>
      <c r="F19" s="3"/>
      <c r="G19" s="3"/>
      <c r="H19" s="3"/>
      <c r="I19" s="3"/>
      <c r="J19" s="3"/>
      <c r="K19" s="3"/>
      <c r="L19" s="97"/>
      <c r="M19" s="98"/>
      <c r="N19" s="3"/>
      <c r="O19" s="20"/>
    </row>
    <row r="20" spans="1:21" ht="20" x14ac:dyDescent="0.4">
      <c r="B20" s="3"/>
      <c r="C20" s="4"/>
      <c r="D20" s="4"/>
      <c r="E20" s="4"/>
      <c r="F20" s="3"/>
      <c r="G20" s="3"/>
      <c r="H20" s="3"/>
      <c r="I20" s="3"/>
      <c r="J20" s="3"/>
      <c r="K20" s="3"/>
      <c r="L20" s="97"/>
      <c r="M20" s="98"/>
      <c r="N20" s="3"/>
      <c r="O20" s="20"/>
    </row>
    <row r="22" spans="1:21" ht="23.5" x14ac:dyDescent="0.55000000000000004">
      <c r="B22" s="37" t="s">
        <v>82</v>
      </c>
      <c r="C22" s="37">
        <v>8</v>
      </c>
    </row>
    <row r="24" spans="1:21" ht="29.5" x14ac:dyDescent="0.55000000000000004">
      <c r="B24" s="7" t="s">
        <v>18</v>
      </c>
      <c r="C24" s="7" t="s">
        <v>19</v>
      </c>
      <c r="D24" s="7"/>
      <c r="E24" s="7"/>
      <c r="F24" s="7" t="s">
        <v>20</v>
      </c>
      <c r="G24" s="5"/>
      <c r="H24" s="5"/>
    </row>
    <row r="25" spans="1:21" ht="29.5" x14ac:dyDescent="0.55000000000000004">
      <c r="B25" s="7" t="s">
        <v>21</v>
      </c>
      <c r="C25" s="7"/>
      <c r="F25" s="8" t="s">
        <v>22</v>
      </c>
      <c r="G25" s="5"/>
      <c r="H25" s="5"/>
    </row>
    <row r="26" spans="1:21" ht="29.5" x14ac:dyDescent="0.55000000000000004">
      <c r="D26" s="7"/>
      <c r="E26" s="7"/>
    </row>
    <row r="27" spans="1:21" ht="15" thickBot="1" x14ac:dyDescent="0.4"/>
    <row r="28" spans="1:21" ht="71.400000000000006" customHeight="1" thickTop="1" thickBot="1" x14ac:dyDescent="0.55000000000000004">
      <c r="B28" s="9" t="s">
        <v>23</v>
      </c>
      <c r="C28" s="9" t="s">
        <v>24</v>
      </c>
      <c r="D28" s="9" t="s">
        <v>25</v>
      </c>
      <c r="E28" s="92" t="s">
        <v>52</v>
      </c>
      <c r="F28" s="93"/>
      <c r="G28" s="105" t="s">
        <v>26</v>
      </c>
      <c r="H28" s="106"/>
      <c r="I28" s="92" t="s">
        <v>27</v>
      </c>
      <c r="J28" s="107"/>
      <c r="K28" s="107"/>
      <c r="L28" s="107"/>
      <c r="M28" s="93"/>
      <c r="N28" s="23" t="s">
        <v>28</v>
      </c>
      <c r="O28" s="89" t="s">
        <v>43</v>
      </c>
      <c r="P28" s="90"/>
      <c r="Q28" s="90"/>
      <c r="R28" s="91"/>
      <c r="S28" s="33" t="s">
        <v>29</v>
      </c>
      <c r="T28" s="10" t="s">
        <v>47</v>
      </c>
      <c r="U28" s="35" t="s">
        <v>53</v>
      </c>
    </row>
    <row r="29" spans="1:21" ht="107.4" customHeight="1" thickTop="1" thickBot="1" x14ac:dyDescent="0.55000000000000004">
      <c r="B29" s="11" t="s">
        <v>14</v>
      </c>
      <c r="C29" s="11"/>
      <c r="D29" s="11"/>
      <c r="E29" s="11"/>
      <c r="F29" s="11" t="s">
        <v>50</v>
      </c>
      <c r="G29" s="12" t="s">
        <v>30</v>
      </c>
      <c r="H29" s="12" t="s">
        <v>31</v>
      </c>
      <c r="I29" s="12" t="s">
        <v>8</v>
      </c>
      <c r="J29" s="12" t="s">
        <v>32</v>
      </c>
      <c r="K29" s="101" t="s">
        <v>33</v>
      </c>
      <c r="L29" s="102"/>
      <c r="M29" s="12" t="s">
        <v>34</v>
      </c>
      <c r="N29" s="13"/>
      <c r="O29" s="14" t="s">
        <v>35</v>
      </c>
      <c r="P29" s="14" t="s">
        <v>36</v>
      </c>
      <c r="Q29" s="14" t="s">
        <v>37</v>
      </c>
      <c r="R29" s="25" t="s">
        <v>34</v>
      </c>
      <c r="S29" s="26" t="s">
        <v>38</v>
      </c>
      <c r="T29" s="24" t="s">
        <v>38</v>
      </c>
      <c r="U29" s="36"/>
    </row>
    <row r="30" spans="1:21" ht="99" customHeight="1" thickTop="1" thickBot="1" x14ac:dyDescent="0.5">
      <c r="A30" s="15" t="s">
        <v>82</v>
      </c>
      <c r="B30" s="15">
        <f>C22</f>
        <v>8</v>
      </c>
      <c r="C30" s="15">
        <f>1/B30*10^3</f>
        <v>125</v>
      </c>
      <c r="D30" s="15" t="s">
        <v>91</v>
      </c>
      <c r="E30" s="15" t="s">
        <v>49</v>
      </c>
      <c r="F30" s="15">
        <v>10</v>
      </c>
      <c r="G30" s="15" t="s">
        <v>39</v>
      </c>
      <c r="H30" s="15">
        <v>27.4</v>
      </c>
      <c r="I30" s="15">
        <v>89.63</v>
      </c>
      <c r="J30" s="16">
        <v>2.87</v>
      </c>
      <c r="K30" s="103">
        <v>41.21</v>
      </c>
      <c r="L30" s="104"/>
      <c r="M30" s="15">
        <v>45.56</v>
      </c>
      <c r="N30" s="17">
        <v>2.87</v>
      </c>
      <c r="O30" s="18">
        <v>0.3</v>
      </c>
      <c r="P30" s="18">
        <v>1.35</v>
      </c>
      <c r="Q30" s="18">
        <v>0.92</v>
      </c>
      <c r="R30" s="18">
        <v>27.86</v>
      </c>
      <c r="S30" s="19">
        <f t="shared" ref="S30:S31" si="4">J30/C30</f>
        <v>2.2960000000000001E-2</v>
      </c>
      <c r="T30" s="19">
        <f>J30/C30*17</f>
        <v>0.39032</v>
      </c>
      <c r="U30" s="34" t="s">
        <v>89</v>
      </c>
    </row>
    <row r="31" spans="1:21" ht="91" thickTop="1" thickBot="1" x14ac:dyDescent="0.5">
      <c r="A31" s="15" t="s">
        <v>82</v>
      </c>
      <c r="B31" s="15">
        <f>C22</f>
        <v>8</v>
      </c>
      <c r="C31" s="15">
        <f t="shared" ref="C31:C32" si="5">1/B31*10^3</f>
        <v>125</v>
      </c>
      <c r="D31" s="15" t="s">
        <v>91</v>
      </c>
      <c r="E31" s="15" t="s">
        <v>49</v>
      </c>
      <c r="F31" s="15">
        <v>10</v>
      </c>
      <c r="G31" s="15" t="s">
        <v>40</v>
      </c>
      <c r="H31" s="15">
        <v>85</v>
      </c>
      <c r="I31" s="15">
        <v>95.29</v>
      </c>
      <c r="J31" s="16">
        <v>2.87</v>
      </c>
      <c r="K31" s="103">
        <v>46.87</v>
      </c>
      <c r="L31" s="104"/>
      <c r="M31" s="15">
        <v>45.56</v>
      </c>
      <c r="N31" s="17">
        <v>2.87</v>
      </c>
      <c r="O31" s="18">
        <v>0.3</v>
      </c>
      <c r="P31" s="18">
        <v>1.35</v>
      </c>
      <c r="Q31" s="18">
        <v>0.92</v>
      </c>
      <c r="R31" s="18">
        <v>27.86</v>
      </c>
      <c r="S31" s="19">
        <f t="shared" si="4"/>
        <v>2.2960000000000001E-2</v>
      </c>
      <c r="T31" s="19">
        <f>J31/C31*17</f>
        <v>0.39032</v>
      </c>
      <c r="U31" s="34" t="s">
        <v>88</v>
      </c>
    </row>
    <row r="32" spans="1:21" ht="68.5" thickTop="1" thickBot="1" x14ac:dyDescent="0.5">
      <c r="A32" s="15" t="s">
        <v>82</v>
      </c>
      <c r="B32" s="15">
        <f>C22</f>
        <v>8</v>
      </c>
      <c r="C32" s="15">
        <f t="shared" si="5"/>
        <v>125</v>
      </c>
      <c r="D32" s="15" t="s">
        <v>91</v>
      </c>
      <c r="E32" s="15" t="s">
        <v>42</v>
      </c>
      <c r="F32" s="15">
        <v>16.600000000000001</v>
      </c>
      <c r="G32" s="15" t="s">
        <v>39</v>
      </c>
      <c r="H32" s="15">
        <v>27.3</v>
      </c>
      <c r="I32" s="15">
        <v>83.92</v>
      </c>
      <c r="J32" s="16">
        <v>3.03</v>
      </c>
      <c r="K32" s="103">
        <v>41.2</v>
      </c>
      <c r="L32" s="104"/>
      <c r="M32" s="15">
        <v>39.69</v>
      </c>
      <c r="N32" s="17">
        <v>3.03</v>
      </c>
      <c r="O32" s="18">
        <v>0.49</v>
      </c>
      <c r="P32" s="18">
        <v>1.35</v>
      </c>
      <c r="Q32" s="18">
        <v>1.1000000000000001</v>
      </c>
      <c r="R32" s="18">
        <v>21.78</v>
      </c>
      <c r="S32" s="19">
        <f>J32/C32</f>
        <v>2.4239999999999998E-2</v>
      </c>
      <c r="T32" s="19">
        <f>J32/C32*17</f>
        <v>0.41207999999999995</v>
      </c>
      <c r="U32" s="34" t="s">
        <v>90</v>
      </c>
    </row>
    <row r="33" spans="10:10" ht="15" thickTop="1" x14ac:dyDescent="0.35"/>
    <row r="34" spans="10:10" x14ac:dyDescent="0.35">
      <c r="J34" t="s">
        <v>14</v>
      </c>
    </row>
  </sheetData>
  <mergeCells count="31">
    <mergeCell ref="K30:L30"/>
    <mergeCell ref="K31:L31"/>
    <mergeCell ref="K32:L32"/>
    <mergeCell ref="L20:M20"/>
    <mergeCell ref="E28:F28"/>
    <mergeCell ref="G28:H28"/>
    <mergeCell ref="I28:M28"/>
    <mergeCell ref="O10:O13"/>
    <mergeCell ref="G12:G13"/>
    <mergeCell ref="I12:I13"/>
    <mergeCell ref="O28:R28"/>
    <mergeCell ref="K29:L29"/>
    <mergeCell ref="L14:M14"/>
    <mergeCell ref="L15:M15"/>
    <mergeCell ref="L16:M16"/>
    <mergeCell ref="L17:M17"/>
    <mergeCell ref="L18:M18"/>
    <mergeCell ref="L19:M19"/>
    <mergeCell ref="F2:N2"/>
    <mergeCell ref="F3:N3"/>
    <mergeCell ref="G5:K5"/>
    <mergeCell ref="B7:F7"/>
    <mergeCell ref="B10:B13"/>
    <mergeCell ref="C10:C13"/>
    <mergeCell ref="D10:D13"/>
    <mergeCell ref="E10:E13"/>
    <mergeCell ref="G10:H11"/>
    <mergeCell ref="I10:J11"/>
    <mergeCell ref="K10:K13"/>
    <mergeCell ref="L10:M13"/>
    <mergeCell ref="N10:N13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FE45-DE36-40FC-8139-8CC62E63437C}">
  <sheetPr>
    <pageSetUpPr fitToPage="1"/>
  </sheetPr>
  <dimension ref="A2:U34"/>
  <sheetViews>
    <sheetView topLeftCell="A9" zoomScale="55" zoomScaleNormal="55" workbookViewId="0">
      <selection activeCell="T30" sqref="T30"/>
    </sheetView>
  </sheetViews>
  <sheetFormatPr defaultRowHeight="14.5" x14ac:dyDescent="0.35"/>
  <cols>
    <col min="1" max="2" width="25.54296875" customWidth="1"/>
    <col min="3" max="3" width="12.6328125" customWidth="1"/>
    <col min="4" max="4" width="14.54296875" customWidth="1"/>
    <col min="5" max="5" width="23.6328125" customWidth="1"/>
    <col min="6" max="6" width="29.1796875" customWidth="1"/>
    <col min="7" max="7" width="23.453125" customWidth="1"/>
    <col min="8" max="8" width="20.6328125" customWidth="1"/>
    <col min="9" max="9" width="23.90625" customWidth="1"/>
    <col min="10" max="10" width="20.1796875" customWidth="1"/>
    <col min="11" max="11" width="9.54296875" customWidth="1"/>
    <col min="12" max="12" width="16.90625" customWidth="1"/>
    <col min="13" max="13" width="11.1796875" customWidth="1"/>
    <col min="14" max="14" width="12.36328125" customWidth="1"/>
    <col min="15" max="15" width="20" customWidth="1"/>
    <col min="16" max="16" width="15.08984375" customWidth="1"/>
    <col min="17" max="17" width="14" customWidth="1"/>
    <col min="19" max="19" width="20.1796875" customWidth="1"/>
    <col min="20" max="20" width="20.36328125" customWidth="1"/>
    <col min="21" max="21" width="17.08984375" customWidth="1"/>
  </cols>
  <sheetData>
    <row r="2" spans="2:15" ht="26" x14ac:dyDescent="0.6">
      <c r="F2" s="63" t="s">
        <v>16</v>
      </c>
      <c r="G2" s="63"/>
      <c r="H2" s="63"/>
      <c r="I2" s="63"/>
      <c r="J2" s="63"/>
      <c r="K2" s="63"/>
      <c r="L2" s="63"/>
      <c r="M2" s="63"/>
      <c r="N2" s="63"/>
    </row>
    <row r="3" spans="2:15" ht="26" x14ac:dyDescent="0.6">
      <c r="F3" s="63" t="s">
        <v>17</v>
      </c>
      <c r="G3" s="63"/>
      <c r="H3" s="63"/>
      <c r="I3" s="63"/>
      <c r="J3" s="63"/>
      <c r="K3" s="63"/>
      <c r="L3" s="63"/>
      <c r="M3" s="63"/>
      <c r="N3" s="63"/>
    </row>
    <row r="5" spans="2:15" ht="29.5" x14ac:dyDescent="0.55000000000000004">
      <c r="B5" s="1" t="s">
        <v>41</v>
      </c>
      <c r="F5" t="s">
        <v>14</v>
      </c>
      <c r="G5" s="72" t="s">
        <v>81</v>
      </c>
      <c r="H5" s="72"/>
      <c r="I5" s="72"/>
      <c r="J5" s="72"/>
      <c r="K5" s="72"/>
      <c r="L5" s="21"/>
    </row>
    <row r="6" spans="2:15" ht="29.5" x14ac:dyDescent="0.35">
      <c r="B6" s="1" t="s">
        <v>0</v>
      </c>
    </row>
    <row r="7" spans="2:15" ht="29.5" x14ac:dyDescent="0.55000000000000004">
      <c r="B7" s="64" t="s">
        <v>15</v>
      </c>
      <c r="C7" s="64"/>
      <c r="D7" s="64"/>
      <c r="E7" s="64"/>
      <c r="F7" s="64"/>
      <c r="G7" s="5" t="s">
        <v>13</v>
      </c>
      <c r="H7" s="5"/>
    </row>
    <row r="9" spans="2:15" ht="15" thickBot="1" x14ac:dyDescent="0.4"/>
    <row r="10" spans="2:15" ht="16.25" customHeight="1" thickTop="1" x14ac:dyDescent="0.35">
      <c r="B10" s="73" t="s">
        <v>44</v>
      </c>
      <c r="C10" s="76" t="s">
        <v>45</v>
      </c>
      <c r="D10" s="65" t="s">
        <v>3</v>
      </c>
      <c r="E10" s="76" t="s">
        <v>4</v>
      </c>
      <c r="F10" s="27" t="s">
        <v>5</v>
      </c>
      <c r="G10" s="68" t="s">
        <v>6</v>
      </c>
      <c r="H10" s="69"/>
      <c r="I10" s="68" t="s">
        <v>7</v>
      </c>
      <c r="J10" s="69"/>
      <c r="K10" s="73" t="s">
        <v>46</v>
      </c>
      <c r="L10" s="83" t="s">
        <v>51</v>
      </c>
      <c r="M10" s="84"/>
      <c r="N10" s="94" t="s">
        <v>9</v>
      </c>
      <c r="O10" s="67"/>
    </row>
    <row r="11" spans="2:15" ht="31.25" customHeight="1" thickBot="1" x14ac:dyDescent="0.4">
      <c r="B11" s="74"/>
      <c r="C11" s="77"/>
      <c r="D11" s="66"/>
      <c r="E11" s="77"/>
      <c r="F11" s="28" t="s">
        <v>2</v>
      </c>
      <c r="G11" s="70"/>
      <c r="H11" s="71"/>
      <c r="I11" s="70"/>
      <c r="J11" s="71"/>
      <c r="K11" s="74"/>
      <c r="L11" s="85"/>
      <c r="M11" s="86"/>
      <c r="N11" s="95"/>
      <c r="O11" s="67"/>
    </row>
    <row r="12" spans="2:15" ht="16.25" customHeight="1" thickTop="1" x14ac:dyDescent="0.35">
      <c r="B12" s="74"/>
      <c r="C12" s="77"/>
      <c r="D12" s="66"/>
      <c r="E12" s="77"/>
      <c r="F12" s="28" t="s">
        <v>12</v>
      </c>
      <c r="G12" s="79" t="s">
        <v>10</v>
      </c>
      <c r="H12" s="32" t="s">
        <v>11</v>
      </c>
      <c r="I12" s="81" t="s">
        <v>10</v>
      </c>
      <c r="J12" s="30" t="s">
        <v>11</v>
      </c>
      <c r="K12" s="74"/>
      <c r="L12" s="85"/>
      <c r="M12" s="86"/>
      <c r="N12" s="95"/>
      <c r="O12" s="67"/>
    </row>
    <row r="13" spans="2:15" ht="48.5" customHeight="1" thickBot="1" x14ac:dyDescent="0.4">
      <c r="B13" s="75"/>
      <c r="C13" s="78"/>
      <c r="D13" s="66"/>
      <c r="E13" s="78"/>
      <c r="F13" s="2"/>
      <c r="G13" s="80"/>
      <c r="H13" s="29" t="s">
        <v>1</v>
      </c>
      <c r="I13" s="82"/>
      <c r="J13" s="31" t="s">
        <v>1</v>
      </c>
      <c r="K13" s="75"/>
      <c r="L13" s="87"/>
      <c r="M13" s="88"/>
      <c r="N13" s="96"/>
      <c r="O13" s="67"/>
    </row>
    <row r="14" spans="2:15" ht="20" x14ac:dyDescent="0.4">
      <c r="B14" s="3">
        <v>10</v>
      </c>
      <c r="C14" s="4">
        <f>1/B14*10^3</f>
        <v>100</v>
      </c>
      <c r="D14" s="4">
        <f>B14*16</f>
        <v>160</v>
      </c>
      <c r="E14" s="4">
        <f>C14/17</f>
        <v>5.882352941176471</v>
      </c>
      <c r="F14" s="3">
        <v>125.85</v>
      </c>
      <c r="G14" s="3" t="s">
        <v>85</v>
      </c>
      <c r="H14" s="3">
        <v>2.0539999999999998</v>
      </c>
      <c r="I14" s="3" t="s">
        <v>86</v>
      </c>
      <c r="J14" s="3">
        <v>0.27900000000000003</v>
      </c>
      <c r="K14" s="3">
        <v>134</v>
      </c>
      <c r="L14" s="97">
        <v>69</v>
      </c>
      <c r="M14" s="98"/>
      <c r="N14" s="3">
        <v>69</v>
      </c>
      <c r="O14" s="20" t="s">
        <v>14</v>
      </c>
    </row>
    <row r="15" spans="2:15" ht="20" x14ac:dyDescent="0.4">
      <c r="B15" s="3">
        <v>9</v>
      </c>
      <c r="C15" s="4">
        <f>1/B15*10^3</f>
        <v>111.1111111111111</v>
      </c>
      <c r="D15" s="4">
        <f t="shared" ref="D15:D16" si="0">B15*16</f>
        <v>144</v>
      </c>
      <c r="E15" s="4">
        <f t="shared" ref="E15:E16" si="1">C15/17</f>
        <v>6.5359477124182996</v>
      </c>
      <c r="F15" s="3">
        <v>124.67</v>
      </c>
      <c r="G15" s="3" t="s">
        <v>85</v>
      </c>
      <c r="H15" s="3">
        <v>0.97899999999999998</v>
      </c>
      <c r="I15" s="3" t="s">
        <v>86</v>
      </c>
      <c r="J15" s="3">
        <v>0.28599999999999998</v>
      </c>
      <c r="K15" s="3">
        <v>133</v>
      </c>
      <c r="L15" s="97">
        <v>69</v>
      </c>
      <c r="M15" s="98"/>
      <c r="N15" s="3">
        <v>69</v>
      </c>
      <c r="O15" s="20" t="s">
        <v>14</v>
      </c>
    </row>
    <row r="16" spans="2:15" ht="20" x14ac:dyDescent="0.4">
      <c r="B16" s="53">
        <v>8</v>
      </c>
      <c r="C16" s="4">
        <f>1/B16*10^3</f>
        <v>125</v>
      </c>
      <c r="D16" s="4">
        <f t="shared" si="0"/>
        <v>128</v>
      </c>
      <c r="E16" s="4">
        <f t="shared" si="1"/>
        <v>7.3529411764705879</v>
      </c>
      <c r="F16" s="54">
        <v>126.28</v>
      </c>
      <c r="G16" s="54" t="s">
        <v>85</v>
      </c>
      <c r="H16" s="53">
        <v>8.1000000000000003E-2</v>
      </c>
      <c r="I16" s="54" t="s">
        <v>86</v>
      </c>
      <c r="J16" s="54">
        <v>0.28000000000000003</v>
      </c>
      <c r="K16" s="54">
        <v>133</v>
      </c>
      <c r="L16" s="108">
        <v>69</v>
      </c>
      <c r="M16" s="109"/>
      <c r="N16" s="54">
        <v>69</v>
      </c>
      <c r="O16" s="20"/>
    </row>
    <row r="17" spans="1:21" ht="20" x14ac:dyDescent="0.4">
      <c r="B17" s="51">
        <v>7</v>
      </c>
      <c r="C17" s="51">
        <f>1/B17*10^3</f>
        <v>142.85714285714286</v>
      </c>
      <c r="D17" s="51">
        <f t="shared" ref="D17" si="2">B17*16</f>
        <v>112</v>
      </c>
      <c r="E17" s="51">
        <f t="shared" ref="E17" si="3">C17/17</f>
        <v>8.4033613445378155</v>
      </c>
      <c r="F17" s="51"/>
      <c r="G17" s="51" t="s">
        <v>85</v>
      </c>
      <c r="H17" s="51">
        <v>-0.999</v>
      </c>
      <c r="I17" s="51"/>
      <c r="J17" s="51"/>
      <c r="K17" s="51"/>
      <c r="L17" s="99"/>
      <c r="M17" s="100"/>
      <c r="N17" s="51"/>
      <c r="O17" s="20"/>
    </row>
    <row r="18" spans="1:21" ht="20" x14ac:dyDescent="0.4">
      <c r="B18" s="3"/>
      <c r="C18" s="4"/>
      <c r="D18" s="4"/>
      <c r="E18" s="4"/>
      <c r="F18" s="3"/>
      <c r="G18" s="3"/>
      <c r="H18" s="3"/>
      <c r="I18" s="3"/>
      <c r="J18" s="3"/>
      <c r="K18" s="3"/>
      <c r="L18" s="97"/>
      <c r="M18" s="98"/>
      <c r="N18" s="3"/>
      <c r="O18" s="20"/>
    </row>
    <row r="19" spans="1:21" ht="20" x14ac:dyDescent="0.4">
      <c r="B19" s="3"/>
      <c r="C19" s="4"/>
      <c r="D19" s="4"/>
      <c r="E19" s="4"/>
      <c r="F19" s="3"/>
      <c r="G19" s="3"/>
      <c r="H19" s="3"/>
      <c r="I19" s="3"/>
      <c r="J19" s="3"/>
      <c r="K19" s="3"/>
      <c r="L19" s="97"/>
      <c r="M19" s="98"/>
      <c r="N19" s="3"/>
      <c r="O19" s="20"/>
    </row>
    <row r="20" spans="1:21" ht="20" x14ac:dyDescent="0.4">
      <c r="B20" s="3"/>
      <c r="C20" s="4"/>
      <c r="D20" s="4"/>
      <c r="E20" s="4"/>
      <c r="F20" s="3"/>
      <c r="G20" s="3"/>
      <c r="H20" s="3"/>
      <c r="I20" s="3"/>
      <c r="J20" s="3"/>
      <c r="K20" s="3"/>
      <c r="L20" s="97"/>
      <c r="M20" s="98"/>
      <c r="N20" s="3"/>
      <c r="O20" s="20"/>
    </row>
    <row r="22" spans="1:21" ht="23.5" x14ac:dyDescent="0.55000000000000004">
      <c r="B22" s="37" t="s">
        <v>82</v>
      </c>
      <c r="C22" s="37">
        <v>8</v>
      </c>
    </row>
    <row r="24" spans="1:21" ht="29.5" x14ac:dyDescent="0.55000000000000004">
      <c r="B24" s="7" t="s">
        <v>18</v>
      </c>
      <c r="C24" s="7" t="s">
        <v>19</v>
      </c>
      <c r="D24" s="7"/>
      <c r="E24" s="7"/>
      <c r="F24" s="7" t="s">
        <v>20</v>
      </c>
      <c r="G24" s="5"/>
      <c r="H24" s="5"/>
    </row>
    <row r="25" spans="1:21" ht="29.5" x14ac:dyDescent="0.55000000000000004">
      <c r="B25" s="7" t="s">
        <v>21</v>
      </c>
      <c r="C25" s="7"/>
      <c r="F25" s="8" t="s">
        <v>22</v>
      </c>
      <c r="G25" s="5"/>
      <c r="H25" s="5"/>
    </row>
    <row r="26" spans="1:21" ht="29.5" x14ac:dyDescent="0.55000000000000004">
      <c r="D26" s="7"/>
      <c r="E26" s="7"/>
    </row>
    <row r="27" spans="1:21" ht="15" thickBot="1" x14ac:dyDescent="0.4"/>
    <row r="28" spans="1:21" ht="71.400000000000006" customHeight="1" thickTop="1" thickBot="1" x14ac:dyDescent="0.55000000000000004">
      <c r="B28" s="9" t="s">
        <v>23</v>
      </c>
      <c r="C28" s="9" t="s">
        <v>24</v>
      </c>
      <c r="D28" s="9" t="s">
        <v>25</v>
      </c>
      <c r="E28" s="92" t="s">
        <v>52</v>
      </c>
      <c r="F28" s="93"/>
      <c r="G28" s="105" t="s">
        <v>26</v>
      </c>
      <c r="H28" s="106"/>
      <c r="I28" s="92" t="s">
        <v>27</v>
      </c>
      <c r="J28" s="107"/>
      <c r="K28" s="107"/>
      <c r="L28" s="107"/>
      <c r="M28" s="93"/>
      <c r="N28" s="23" t="s">
        <v>28</v>
      </c>
      <c r="O28" s="89" t="s">
        <v>43</v>
      </c>
      <c r="P28" s="90"/>
      <c r="Q28" s="90"/>
      <c r="R28" s="91"/>
      <c r="S28" s="33" t="s">
        <v>29</v>
      </c>
      <c r="T28" s="10" t="s">
        <v>47</v>
      </c>
      <c r="U28" s="35" t="s">
        <v>53</v>
      </c>
    </row>
    <row r="29" spans="1:21" ht="107.4" customHeight="1" thickTop="1" thickBot="1" x14ac:dyDescent="0.55000000000000004">
      <c r="B29" s="11" t="s">
        <v>14</v>
      </c>
      <c r="C29" s="11"/>
      <c r="D29" s="11"/>
      <c r="E29" s="11"/>
      <c r="F29" s="11" t="s">
        <v>50</v>
      </c>
      <c r="G29" s="12" t="s">
        <v>30</v>
      </c>
      <c r="H29" s="12" t="s">
        <v>31</v>
      </c>
      <c r="I29" s="12" t="s">
        <v>8</v>
      </c>
      <c r="J29" s="12" t="s">
        <v>32</v>
      </c>
      <c r="K29" s="101" t="s">
        <v>33</v>
      </c>
      <c r="L29" s="102"/>
      <c r="M29" s="12" t="s">
        <v>34</v>
      </c>
      <c r="N29" s="13"/>
      <c r="O29" s="14" t="s">
        <v>35</v>
      </c>
      <c r="P29" s="14" t="s">
        <v>36</v>
      </c>
      <c r="Q29" s="14" t="s">
        <v>37</v>
      </c>
      <c r="R29" s="25" t="s">
        <v>34</v>
      </c>
      <c r="S29" s="26" t="s">
        <v>38</v>
      </c>
      <c r="T29" s="24" t="s">
        <v>38</v>
      </c>
      <c r="U29" s="36"/>
    </row>
    <row r="30" spans="1:21" ht="99" customHeight="1" thickTop="1" thickBot="1" x14ac:dyDescent="0.5">
      <c r="A30" s="15" t="s">
        <v>82</v>
      </c>
      <c r="B30" s="15">
        <f>C22</f>
        <v>8</v>
      </c>
      <c r="C30" s="15">
        <f>1/B30*10^3</f>
        <v>125</v>
      </c>
      <c r="D30" s="15" t="s">
        <v>91</v>
      </c>
      <c r="E30" s="15" t="s">
        <v>49</v>
      </c>
      <c r="F30" s="15">
        <v>10</v>
      </c>
      <c r="G30" s="15" t="s">
        <v>39</v>
      </c>
      <c r="H30" s="15">
        <v>27.4</v>
      </c>
      <c r="I30" s="15">
        <v>89.54</v>
      </c>
      <c r="J30" s="16">
        <v>2.44</v>
      </c>
      <c r="K30" s="103">
        <v>41.2</v>
      </c>
      <c r="L30" s="104"/>
      <c r="M30" s="15">
        <v>45.9</v>
      </c>
      <c r="N30" s="17">
        <v>2.44</v>
      </c>
      <c r="O30" s="18">
        <v>0.25</v>
      </c>
      <c r="P30" s="18">
        <v>1.2</v>
      </c>
      <c r="Q30" s="18">
        <v>0.68</v>
      </c>
      <c r="R30" s="18">
        <v>28.21</v>
      </c>
      <c r="S30" s="19">
        <f t="shared" ref="S30:S31" si="4">J30/C30</f>
        <v>1.9519999999999999E-2</v>
      </c>
      <c r="T30" s="19">
        <f t="shared" ref="T30:T31" si="5">J30/C30*16</f>
        <v>0.31231999999999999</v>
      </c>
      <c r="U30" s="34" t="s">
        <v>89</v>
      </c>
    </row>
    <row r="31" spans="1:21" ht="91" thickTop="1" thickBot="1" x14ac:dyDescent="0.5">
      <c r="A31" s="15" t="s">
        <v>82</v>
      </c>
      <c r="B31" s="15">
        <f>C22</f>
        <v>8</v>
      </c>
      <c r="C31" s="15">
        <f t="shared" ref="C31:C32" si="6">1/B31*10^3</f>
        <v>125</v>
      </c>
      <c r="D31" s="15" t="s">
        <v>91</v>
      </c>
      <c r="E31" s="15" t="s">
        <v>49</v>
      </c>
      <c r="F31" s="15">
        <v>10</v>
      </c>
      <c r="G31" s="15" t="s">
        <v>40</v>
      </c>
      <c r="H31" s="15">
        <v>85</v>
      </c>
      <c r="I31" s="15">
        <v>95.2</v>
      </c>
      <c r="J31" s="16">
        <v>2.44</v>
      </c>
      <c r="K31" s="103">
        <v>46.86</v>
      </c>
      <c r="L31" s="104"/>
      <c r="M31" s="15">
        <v>45.9</v>
      </c>
      <c r="N31" s="17">
        <v>2.44</v>
      </c>
      <c r="O31" s="18">
        <v>0.25</v>
      </c>
      <c r="P31" s="18">
        <v>1.2</v>
      </c>
      <c r="Q31" s="18">
        <v>0.68</v>
      </c>
      <c r="R31" s="18">
        <v>28.21</v>
      </c>
      <c r="S31" s="19">
        <f t="shared" si="4"/>
        <v>1.9519999999999999E-2</v>
      </c>
      <c r="T31" s="19">
        <f t="shared" si="5"/>
        <v>0.31231999999999999</v>
      </c>
      <c r="U31" s="34" t="s">
        <v>88</v>
      </c>
    </row>
    <row r="32" spans="1:21" ht="68.5" thickTop="1" thickBot="1" x14ac:dyDescent="0.5">
      <c r="A32" s="15" t="s">
        <v>82</v>
      </c>
      <c r="B32" s="15">
        <f>C22</f>
        <v>8</v>
      </c>
      <c r="C32" s="15">
        <f t="shared" si="6"/>
        <v>125</v>
      </c>
      <c r="D32" s="15" t="s">
        <v>91</v>
      </c>
      <c r="E32" s="15" t="s">
        <v>42</v>
      </c>
      <c r="F32" s="15">
        <v>19.5</v>
      </c>
      <c r="G32" s="15" t="s">
        <v>39</v>
      </c>
      <c r="H32" s="15">
        <v>27.3</v>
      </c>
      <c r="I32" s="15">
        <v>84.22</v>
      </c>
      <c r="J32" s="16">
        <v>2.67</v>
      </c>
      <c r="K32" s="103">
        <v>41.2</v>
      </c>
      <c r="L32" s="104"/>
      <c r="M32" s="15">
        <v>40.35</v>
      </c>
      <c r="N32" s="17">
        <v>2.67</v>
      </c>
      <c r="O32" s="18">
        <v>0.53</v>
      </c>
      <c r="P32" s="18">
        <v>1.2</v>
      </c>
      <c r="Q32" s="18">
        <v>0.83</v>
      </c>
      <c r="R32" s="18">
        <v>22.46</v>
      </c>
      <c r="S32" s="19">
        <f>J32/C32</f>
        <v>2.1360000000000001E-2</v>
      </c>
      <c r="T32" s="19">
        <f>J32/C32*16</f>
        <v>0.34176000000000001</v>
      </c>
      <c r="U32" s="34" t="s">
        <v>90</v>
      </c>
    </row>
    <row r="33" spans="10:10" ht="15" thickTop="1" x14ac:dyDescent="0.35"/>
    <row r="34" spans="10:10" x14ac:dyDescent="0.35">
      <c r="J34" t="s">
        <v>14</v>
      </c>
    </row>
  </sheetData>
  <mergeCells count="31">
    <mergeCell ref="F2:N2"/>
    <mergeCell ref="F3:N3"/>
    <mergeCell ref="G5:K5"/>
    <mergeCell ref="B7:F7"/>
    <mergeCell ref="B10:B13"/>
    <mergeCell ref="C10:C13"/>
    <mergeCell ref="D10:D13"/>
    <mergeCell ref="E10:E13"/>
    <mergeCell ref="G10:H11"/>
    <mergeCell ref="I10:J11"/>
    <mergeCell ref="K10:K13"/>
    <mergeCell ref="L10:M13"/>
    <mergeCell ref="N10:N13"/>
    <mergeCell ref="O10:O13"/>
    <mergeCell ref="G12:G13"/>
    <mergeCell ref="I12:I13"/>
    <mergeCell ref="O28:R28"/>
    <mergeCell ref="K29:L29"/>
    <mergeCell ref="L14:M14"/>
    <mergeCell ref="L15:M15"/>
    <mergeCell ref="L16:M16"/>
    <mergeCell ref="L17:M17"/>
    <mergeCell ref="L18:M18"/>
    <mergeCell ref="L19:M19"/>
    <mergeCell ref="K30:L30"/>
    <mergeCell ref="K31:L31"/>
    <mergeCell ref="K32:L32"/>
    <mergeCell ref="L20:M20"/>
    <mergeCell ref="E28:F28"/>
    <mergeCell ref="G28:H28"/>
    <mergeCell ref="I28:M28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2CA8-6D52-4A8C-81D4-D261453DF0F2}">
  <sheetPr>
    <pageSetUpPr fitToPage="1"/>
  </sheetPr>
  <dimension ref="C2:Q21"/>
  <sheetViews>
    <sheetView zoomScale="70" zoomScaleNormal="70" workbookViewId="0">
      <selection activeCell="G28" sqref="G28"/>
    </sheetView>
  </sheetViews>
  <sheetFormatPr defaultRowHeight="14.5" x14ac:dyDescent="0.35"/>
  <cols>
    <col min="3" max="3" width="16.1796875" customWidth="1"/>
    <col min="4" max="4" width="25.453125" customWidth="1"/>
    <col min="5" max="5" width="16" customWidth="1"/>
    <col min="6" max="6" width="19.6328125" customWidth="1"/>
    <col min="7" max="7" width="17.453125" customWidth="1"/>
    <col min="8" max="8" width="11.36328125" customWidth="1"/>
    <col min="9" max="9" width="13.1796875" customWidth="1"/>
    <col min="10" max="10" width="31.08984375" customWidth="1"/>
    <col min="11" max="11" width="13.81640625" customWidth="1"/>
    <col min="12" max="12" width="20.08984375" customWidth="1"/>
    <col min="13" max="13" width="17.1796875" customWidth="1"/>
    <col min="14" max="15" width="19.90625" customWidth="1"/>
    <col min="16" max="16" width="21.08984375" customWidth="1"/>
    <col min="17" max="17" width="19.08984375" customWidth="1"/>
  </cols>
  <sheetData>
    <row r="2" spans="3:17" ht="15.5" x14ac:dyDescent="0.35">
      <c r="E2" s="38" t="s">
        <v>55</v>
      </c>
      <c r="F2" s="38" t="s">
        <v>56</v>
      </c>
      <c r="G2" s="38"/>
      <c r="H2" s="38"/>
      <c r="I2" s="38"/>
      <c r="J2" s="38"/>
      <c r="K2" s="38"/>
    </row>
    <row r="3" spans="3:17" ht="15.5" x14ac:dyDescent="0.35">
      <c r="E3" s="38"/>
      <c r="F3" s="38"/>
      <c r="G3" s="38"/>
      <c r="H3" s="38"/>
      <c r="I3" s="38"/>
      <c r="J3" s="38"/>
      <c r="K3" s="38"/>
    </row>
    <row r="4" spans="3:17" ht="15.5" x14ac:dyDescent="0.35">
      <c r="E4" s="39" t="s">
        <v>79</v>
      </c>
      <c r="F4" s="39" t="s">
        <v>57</v>
      </c>
      <c r="G4" s="38"/>
      <c r="H4" s="38"/>
      <c r="I4" s="38"/>
      <c r="J4" s="38"/>
      <c r="K4" s="38"/>
    </row>
    <row r="5" spans="3:17" ht="15.5" x14ac:dyDescent="0.35">
      <c r="D5" s="39" t="s">
        <v>80</v>
      </c>
      <c r="H5" s="39" t="s">
        <v>14</v>
      </c>
    </row>
    <row r="7" spans="3:17" ht="15.5" x14ac:dyDescent="0.35">
      <c r="C7" s="110" t="s">
        <v>58</v>
      </c>
      <c r="D7" s="40" t="s">
        <v>59</v>
      </c>
      <c r="E7" s="40" t="s">
        <v>60</v>
      </c>
      <c r="F7" s="111" t="s">
        <v>61</v>
      </c>
      <c r="G7" s="111" t="s">
        <v>4</v>
      </c>
      <c r="H7" s="111" t="s">
        <v>62</v>
      </c>
      <c r="I7" s="40" t="s">
        <v>63</v>
      </c>
      <c r="J7" s="40" t="s">
        <v>63</v>
      </c>
      <c r="K7" s="40" t="s">
        <v>64</v>
      </c>
      <c r="L7" s="40" t="s">
        <v>65</v>
      </c>
      <c r="M7" s="40" t="s">
        <v>66</v>
      </c>
      <c r="N7" s="40" t="s">
        <v>67</v>
      </c>
      <c r="O7" s="40" t="s">
        <v>68</v>
      </c>
      <c r="P7" s="110" t="s">
        <v>69</v>
      </c>
      <c r="Q7" s="110" t="s">
        <v>70</v>
      </c>
    </row>
    <row r="8" spans="3:17" ht="48" customHeight="1" x14ac:dyDescent="0.35">
      <c r="C8" s="110"/>
      <c r="D8" s="41" t="s">
        <v>1</v>
      </c>
      <c r="E8" s="41" t="s">
        <v>71</v>
      </c>
      <c r="F8" s="111"/>
      <c r="G8" s="111"/>
      <c r="H8" s="111"/>
      <c r="I8" s="41" t="s">
        <v>72</v>
      </c>
      <c r="J8" s="41" t="s">
        <v>73</v>
      </c>
      <c r="K8" s="41" t="s">
        <v>74</v>
      </c>
      <c r="L8" s="41" t="s">
        <v>74</v>
      </c>
      <c r="M8" s="41" t="s">
        <v>74</v>
      </c>
      <c r="N8" s="41" t="s">
        <v>75</v>
      </c>
      <c r="O8" s="41" t="s">
        <v>76</v>
      </c>
      <c r="P8" s="110"/>
      <c r="Q8" s="110"/>
    </row>
    <row r="9" spans="3:17" ht="18.5" x14ac:dyDescent="0.35">
      <c r="C9" s="42"/>
      <c r="D9" s="43" t="s">
        <v>14</v>
      </c>
      <c r="E9" s="44"/>
      <c r="F9" s="44"/>
      <c r="G9" s="44"/>
      <c r="H9" s="43" t="s">
        <v>14</v>
      </c>
      <c r="I9" s="45"/>
      <c r="J9" s="44" t="s">
        <v>77</v>
      </c>
      <c r="K9" s="43" t="s">
        <v>14</v>
      </c>
      <c r="L9" s="43" t="s">
        <v>14</v>
      </c>
      <c r="M9" s="43" t="s">
        <v>14</v>
      </c>
      <c r="N9" s="46" t="s">
        <v>14</v>
      </c>
      <c r="O9" s="46"/>
      <c r="P9" s="42"/>
      <c r="Q9" s="42"/>
    </row>
    <row r="10" spans="3:17" ht="15.5" x14ac:dyDescent="0.35">
      <c r="C10" s="42">
        <v>0.2</v>
      </c>
      <c r="D10" s="43">
        <v>14</v>
      </c>
      <c r="E10" s="47">
        <f>1/D10*10^3</f>
        <v>71.428571428571431</v>
      </c>
      <c r="F10" s="46">
        <f>D10</f>
        <v>14</v>
      </c>
      <c r="G10" s="47">
        <f>E10</f>
        <v>71.428571428571431</v>
      </c>
      <c r="H10" s="43">
        <v>0</v>
      </c>
      <c r="I10" s="48">
        <f>2710.81</f>
        <v>2710.81</v>
      </c>
      <c r="J10" s="49">
        <f>(I10*10^-3)/0.798</f>
        <v>3.397005012531328</v>
      </c>
      <c r="K10" s="48">
        <v>45.12</v>
      </c>
      <c r="L10" s="48">
        <v>85.61</v>
      </c>
      <c r="M10" s="48">
        <v>130.72999999999999</v>
      </c>
      <c r="N10" s="55">
        <f>L10/E10</f>
        <v>1.1985399999999999</v>
      </c>
      <c r="O10" s="49">
        <f>N10</f>
        <v>1.1985399999999999</v>
      </c>
      <c r="P10" s="42">
        <v>122</v>
      </c>
      <c r="Q10" s="42" t="s">
        <v>92</v>
      </c>
    </row>
    <row r="11" spans="3:17" ht="15.5" x14ac:dyDescent="0.35">
      <c r="C11" s="42">
        <v>0.2</v>
      </c>
      <c r="D11" s="43">
        <v>13</v>
      </c>
      <c r="E11" s="47">
        <f t="shared" ref="E11:E15" si="0">1/D11*10^3</f>
        <v>76.923076923076934</v>
      </c>
      <c r="F11" s="46">
        <f t="shared" ref="F11:F15" si="1">D11</f>
        <v>13</v>
      </c>
      <c r="G11" s="47">
        <f t="shared" ref="G11:G15" si="2">E11</f>
        <v>76.923076923076934</v>
      </c>
      <c r="H11" s="43">
        <v>0</v>
      </c>
      <c r="I11" s="48">
        <v>3338.03</v>
      </c>
      <c r="J11" s="49">
        <f t="shared" ref="J11:J15" si="3">(I11*10^-3)/0.798</f>
        <v>4.182994987468672</v>
      </c>
      <c r="K11" s="48">
        <v>55.22</v>
      </c>
      <c r="L11" s="48">
        <v>108.19</v>
      </c>
      <c r="M11" s="48">
        <v>163.4</v>
      </c>
      <c r="N11" s="55">
        <f t="shared" ref="N11:N14" si="4">L11/E11</f>
        <v>1.4064699999999997</v>
      </c>
      <c r="O11" s="49">
        <f t="shared" ref="O11:O14" si="5">N11</f>
        <v>1.4064699999999997</v>
      </c>
      <c r="P11" s="42">
        <v>117</v>
      </c>
      <c r="Q11" s="42" t="s">
        <v>93</v>
      </c>
    </row>
    <row r="12" spans="3:17" ht="15.5" x14ac:dyDescent="0.35">
      <c r="C12" s="42">
        <v>0.2</v>
      </c>
      <c r="D12" s="43">
        <v>12</v>
      </c>
      <c r="E12" s="47">
        <f t="shared" si="0"/>
        <v>83.333333333333329</v>
      </c>
      <c r="F12" s="46">
        <f t="shared" si="1"/>
        <v>12</v>
      </c>
      <c r="G12" s="47">
        <f t="shared" si="2"/>
        <v>83.333333333333329</v>
      </c>
      <c r="H12" s="43">
        <v>0</v>
      </c>
      <c r="I12" s="48">
        <v>3342.56</v>
      </c>
      <c r="J12" s="49">
        <f t="shared" si="3"/>
        <v>4.188671679197995</v>
      </c>
      <c r="K12" s="48">
        <v>54.92</v>
      </c>
      <c r="L12" s="48">
        <v>121.99</v>
      </c>
      <c r="M12" s="48">
        <v>176.91</v>
      </c>
      <c r="N12" s="55">
        <f t="shared" si="4"/>
        <v>1.4638800000000001</v>
      </c>
      <c r="O12" s="49">
        <f t="shared" si="5"/>
        <v>1.4638800000000001</v>
      </c>
      <c r="P12" s="42">
        <v>94</v>
      </c>
      <c r="Q12" s="42" t="s">
        <v>94</v>
      </c>
    </row>
    <row r="13" spans="3:17" ht="15.5" x14ac:dyDescent="0.35">
      <c r="C13" s="42">
        <v>0.2</v>
      </c>
      <c r="D13" s="43">
        <v>11</v>
      </c>
      <c r="E13" s="47">
        <f t="shared" si="0"/>
        <v>90.909090909090907</v>
      </c>
      <c r="F13" s="46">
        <f t="shared" si="1"/>
        <v>11</v>
      </c>
      <c r="G13" s="47">
        <f t="shared" si="2"/>
        <v>90.909090909090907</v>
      </c>
      <c r="H13" s="43">
        <v>0</v>
      </c>
      <c r="I13" s="48">
        <v>3449.75</v>
      </c>
      <c r="J13" s="49">
        <f t="shared" si="3"/>
        <v>4.3229949874686717</v>
      </c>
      <c r="K13" s="48">
        <v>57.47</v>
      </c>
      <c r="L13" s="48">
        <v>138.37</v>
      </c>
      <c r="M13" s="48">
        <v>195.84</v>
      </c>
      <c r="N13" s="55">
        <f t="shared" si="4"/>
        <v>1.52207</v>
      </c>
      <c r="O13" s="49">
        <f t="shared" si="5"/>
        <v>1.52207</v>
      </c>
      <c r="P13" s="42">
        <v>87</v>
      </c>
      <c r="Q13" s="42" t="s">
        <v>94</v>
      </c>
    </row>
    <row r="14" spans="3:17" ht="15.5" x14ac:dyDescent="0.35">
      <c r="C14" s="42">
        <v>0.2</v>
      </c>
      <c r="D14" s="43">
        <v>10</v>
      </c>
      <c r="E14" s="47">
        <f t="shared" si="0"/>
        <v>100</v>
      </c>
      <c r="F14" s="46">
        <f t="shared" si="1"/>
        <v>10</v>
      </c>
      <c r="G14" s="47">
        <f t="shared" si="2"/>
        <v>100</v>
      </c>
      <c r="H14" s="43">
        <v>0</v>
      </c>
      <c r="I14" s="48">
        <v>3622.92</v>
      </c>
      <c r="J14" s="49">
        <f t="shared" si="3"/>
        <v>4.54</v>
      </c>
      <c r="K14" s="48">
        <v>60.95</v>
      </c>
      <c r="L14" s="48">
        <v>152.83000000000001</v>
      </c>
      <c r="M14" s="48">
        <v>213.78</v>
      </c>
      <c r="N14" s="55">
        <f t="shared" si="4"/>
        <v>1.5283000000000002</v>
      </c>
      <c r="O14" s="49">
        <f t="shared" si="5"/>
        <v>1.5283000000000002</v>
      </c>
      <c r="P14" s="42">
        <v>87</v>
      </c>
      <c r="Q14" s="42" t="s">
        <v>94</v>
      </c>
    </row>
    <row r="15" spans="3:17" ht="15.5" x14ac:dyDescent="0.35">
      <c r="C15" s="57">
        <v>0.2</v>
      </c>
      <c r="D15" s="58">
        <v>9</v>
      </c>
      <c r="E15" s="59">
        <f t="shared" si="0"/>
        <v>111.1111111111111</v>
      </c>
      <c r="F15" s="58">
        <f t="shared" si="1"/>
        <v>9</v>
      </c>
      <c r="G15" s="59">
        <f t="shared" si="2"/>
        <v>111.1111111111111</v>
      </c>
      <c r="H15" s="60">
        <v>-7.0000000000000007E-2</v>
      </c>
      <c r="I15" s="61"/>
      <c r="J15" s="61">
        <f t="shared" si="3"/>
        <v>0</v>
      </c>
      <c r="K15" s="61"/>
      <c r="L15" s="61"/>
      <c r="M15" s="61"/>
      <c r="N15" s="62"/>
      <c r="O15" s="61"/>
      <c r="P15" s="57"/>
      <c r="Q15" s="57"/>
    </row>
    <row r="16" spans="3:17" ht="15.5" x14ac:dyDescent="0.35">
      <c r="C16" s="50">
        <v>0.2</v>
      </c>
      <c r="D16" s="43"/>
      <c r="E16" s="47"/>
      <c r="F16" s="46"/>
      <c r="G16" s="47"/>
      <c r="H16" s="43"/>
      <c r="I16" s="48"/>
      <c r="J16" s="49"/>
      <c r="K16" s="48"/>
      <c r="L16" s="48"/>
      <c r="M16" s="48"/>
      <c r="N16" s="55"/>
      <c r="O16" s="49"/>
      <c r="P16" s="42"/>
      <c r="Q16" s="42"/>
    </row>
    <row r="17" spans="3:17" ht="15.5" x14ac:dyDescent="0.35">
      <c r="C17" s="42">
        <v>0.2</v>
      </c>
      <c r="D17" s="43" t="s">
        <v>14</v>
      </c>
      <c r="E17" s="47"/>
      <c r="F17" s="46"/>
      <c r="G17" s="47"/>
      <c r="H17" s="43" t="s">
        <v>14</v>
      </c>
      <c r="I17" s="48" t="s">
        <v>14</v>
      </c>
      <c r="J17" s="49" t="s">
        <v>14</v>
      </c>
      <c r="K17" s="48" t="s">
        <v>14</v>
      </c>
      <c r="L17" s="48" t="s">
        <v>14</v>
      </c>
      <c r="M17" s="48" t="s">
        <v>14</v>
      </c>
      <c r="N17" s="55"/>
      <c r="O17" s="49"/>
      <c r="P17" s="42"/>
      <c r="Q17" s="42"/>
    </row>
    <row r="18" spans="3:17" ht="15.5" x14ac:dyDescent="0.35">
      <c r="C18" s="42">
        <v>0.2</v>
      </c>
      <c r="D18" s="43" t="s">
        <v>78</v>
      </c>
      <c r="E18" s="47"/>
      <c r="F18" s="46"/>
      <c r="G18" s="47"/>
      <c r="H18" s="43" t="s">
        <v>14</v>
      </c>
      <c r="I18" s="48" t="s">
        <v>14</v>
      </c>
      <c r="J18" s="49" t="s">
        <v>14</v>
      </c>
      <c r="K18" s="48" t="s">
        <v>14</v>
      </c>
      <c r="L18" s="48" t="s">
        <v>14</v>
      </c>
      <c r="M18" s="48" t="s">
        <v>14</v>
      </c>
      <c r="N18" s="55"/>
      <c r="O18" s="49"/>
      <c r="P18" s="42"/>
      <c r="Q18" s="42"/>
    </row>
    <row r="19" spans="3:17" ht="15.5" x14ac:dyDescent="0.35">
      <c r="C19" s="42">
        <v>0.2</v>
      </c>
      <c r="D19" s="43" t="s">
        <v>14</v>
      </c>
      <c r="E19" s="47"/>
      <c r="F19" s="46"/>
      <c r="G19" s="47"/>
      <c r="H19" s="43" t="s">
        <v>14</v>
      </c>
      <c r="I19" s="48" t="s">
        <v>14</v>
      </c>
      <c r="J19" s="49" t="s">
        <v>14</v>
      </c>
      <c r="K19" s="48" t="s">
        <v>14</v>
      </c>
      <c r="L19" s="48" t="s">
        <v>14</v>
      </c>
      <c r="M19" s="48" t="s">
        <v>14</v>
      </c>
      <c r="N19" s="55"/>
      <c r="O19" s="49"/>
      <c r="P19" s="42"/>
      <c r="Q19" s="42"/>
    </row>
    <row r="20" spans="3:17" ht="15.5" x14ac:dyDescent="0.35">
      <c r="C20" s="42">
        <v>0.2</v>
      </c>
      <c r="D20" s="43" t="s">
        <v>14</v>
      </c>
      <c r="E20" s="47"/>
      <c r="F20" s="46"/>
      <c r="G20" s="47"/>
      <c r="H20" s="43" t="s">
        <v>14</v>
      </c>
      <c r="I20" s="48" t="s">
        <v>14</v>
      </c>
      <c r="J20" s="49" t="s">
        <v>14</v>
      </c>
      <c r="K20" s="48" t="s">
        <v>14</v>
      </c>
      <c r="L20" s="48" t="s">
        <v>14</v>
      </c>
      <c r="M20" s="48" t="s">
        <v>14</v>
      </c>
      <c r="N20" s="55"/>
      <c r="O20" s="49"/>
      <c r="P20" s="42"/>
      <c r="Q20" s="42"/>
    </row>
    <row r="21" spans="3:17" ht="15.5" x14ac:dyDescent="0.35">
      <c r="C21" s="42">
        <v>0.2</v>
      </c>
      <c r="D21" s="43" t="s">
        <v>14</v>
      </c>
      <c r="E21" s="47"/>
      <c r="F21" s="46"/>
      <c r="G21" s="47"/>
      <c r="H21" s="43" t="s">
        <v>14</v>
      </c>
      <c r="I21" s="48" t="s">
        <v>14</v>
      </c>
      <c r="J21" s="49" t="s">
        <v>14</v>
      </c>
      <c r="K21" s="48" t="s">
        <v>14</v>
      </c>
      <c r="L21" s="48" t="s">
        <v>14</v>
      </c>
      <c r="M21" s="48" t="s">
        <v>14</v>
      </c>
      <c r="N21" s="55"/>
      <c r="O21" s="49"/>
      <c r="P21" s="42"/>
      <c r="Q21" s="42"/>
    </row>
  </sheetData>
  <mergeCells count="6">
    <mergeCell ref="Q7:Q8"/>
    <mergeCell ref="C7:C8"/>
    <mergeCell ref="F7:F8"/>
    <mergeCell ref="G7:G8"/>
    <mergeCell ref="H7:H8"/>
    <mergeCell ref="P7:P8"/>
  </mergeCells>
  <pageMargins left="0.70866141732283472" right="0.70866141732283472" top="0.74803149606299213" bottom="0.74803149606299213" header="0.31496062992125984" footer="0.31496062992125984"/>
  <pageSetup paperSize="9" scale="4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4D9B-D50A-44E6-90F7-164A8546EF8C}">
  <sheetPr>
    <pageSetUpPr fitToPage="1"/>
  </sheetPr>
  <dimension ref="C2:Q21"/>
  <sheetViews>
    <sheetView zoomScale="70" zoomScaleNormal="70" workbookViewId="0">
      <selection activeCell="F34" sqref="F34"/>
    </sheetView>
  </sheetViews>
  <sheetFormatPr defaultRowHeight="14.5" x14ac:dyDescent="0.35"/>
  <cols>
    <col min="3" max="3" width="16.1796875" customWidth="1"/>
    <col min="4" max="4" width="25.453125" customWidth="1"/>
    <col min="5" max="5" width="16" customWidth="1"/>
    <col min="6" max="6" width="19.6328125" customWidth="1"/>
    <col min="7" max="7" width="17.453125" customWidth="1"/>
    <col min="8" max="8" width="11.36328125" customWidth="1"/>
    <col min="9" max="9" width="13.1796875" customWidth="1"/>
    <col min="10" max="10" width="31.08984375" customWidth="1"/>
    <col min="11" max="11" width="13.81640625" customWidth="1"/>
    <col min="12" max="12" width="20.08984375" customWidth="1"/>
    <col min="13" max="13" width="17.1796875" customWidth="1"/>
    <col min="14" max="15" width="19.90625" customWidth="1"/>
    <col min="16" max="16" width="21.08984375" customWidth="1"/>
    <col min="17" max="17" width="19.08984375" customWidth="1"/>
  </cols>
  <sheetData>
    <row r="2" spans="3:17" ht="15.5" x14ac:dyDescent="0.35">
      <c r="E2" s="38" t="s">
        <v>55</v>
      </c>
      <c r="F2" s="38" t="s">
        <v>56</v>
      </c>
      <c r="G2" s="38"/>
      <c r="H2" s="38"/>
      <c r="I2" s="38"/>
      <c r="J2" s="38"/>
      <c r="K2" s="38"/>
    </row>
    <row r="3" spans="3:17" ht="15.5" x14ac:dyDescent="0.35">
      <c r="E3" s="38"/>
      <c r="F3" s="38"/>
      <c r="G3" s="38"/>
      <c r="H3" s="38"/>
      <c r="I3" s="38"/>
      <c r="J3" s="38"/>
      <c r="K3" s="38"/>
    </row>
    <row r="4" spans="3:17" ht="15.5" x14ac:dyDescent="0.35">
      <c r="E4" s="39" t="s">
        <v>79</v>
      </c>
      <c r="F4" s="39" t="s">
        <v>83</v>
      </c>
      <c r="G4" s="38"/>
      <c r="H4" s="38"/>
      <c r="I4" s="38"/>
      <c r="J4" s="38"/>
      <c r="K4" s="38"/>
    </row>
    <row r="5" spans="3:17" ht="15.5" x14ac:dyDescent="0.35">
      <c r="D5" s="39" t="s">
        <v>84</v>
      </c>
      <c r="H5" s="39" t="s">
        <v>14</v>
      </c>
    </row>
    <row r="7" spans="3:17" ht="15.5" x14ac:dyDescent="0.35">
      <c r="C7" s="110" t="s">
        <v>58</v>
      </c>
      <c r="D7" s="40" t="s">
        <v>59</v>
      </c>
      <c r="E7" s="40" t="s">
        <v>60</v>
      </c>
      <c r="F7" s="111" t="s">
        <v>61</v>
      </c>
      <c r="G7" s="111" t="s">
        <v>4</v>
      </c>
      <c r="H7" s="111" t="s">
        <v>62</v>
      </c>
      <c r="I7" s="40" t="s">
        <v>63</v>
      </c>
      <c r="J7" s="40" t="s">
        <v>63</v>
      </c>
      <c r="K7" s="40" t="s">
        <v>64</v>
      </c>
      <c r="L7" s="40" t="s">
        <v>65</v>
      </c>
      <c r="M7" s="40" t="s">
        <v>66</v>
      </c>
      <c r="N7" s="40" t="s">
        <v>67</v>
      </c>
      <c r="O7" s="40" t="s">
        <v>68</v>
      </c>
      <c r="P7" s="110" t="s">
        <v>69</v>
      </c>
      <c r="Q7" s="110" t="s">
        <v>70</v>
      </c>
    </row>
    <row r="8" spans="3:17" ht="48" customHeight="1" x14ac:dyDescent="0.35">
      <c r="C8" s="110"/>
      <c r="D8" s="41" t="s">
        <v>1</v>
      </c>
      <c r="E8" s="41" t="s">
        <v>71</v>
      </c>
      <c r="F8" s="111"/>
      <c r="G8" s="111"/>
      <c r="H8" s="111"/>
      <c r="I8" s="41" t="s">
        <v>72</v>
      </c>
      <c r="J8" s="41" t="s">
        <v>73</v>
      </c>
      <c r="K8" s="41" t="s">
        <v>74</v>
      </c>
      <c r="L8" s="41" t="s">
        <v>74</v>
      </c>
      <c r="M8" s="41" t="s">
        <v>74</v>
      </c>
      <c r="N8" s="41" t="s">
        <v>75</v>
      </c>
      <c r="O8" s="41" t="s">
        <v>76</v>
      </c>
      <c r="P8" s="110"/>
      <c r="Q8" s="110"/>
    </row>
    <row r="9" spans="3:17" ht="18.5" x14ac:dyDescent="0.35">
      <c r="C9" s="42"/>
      <c r="D9" s="43" t="s">
        <v>14</v>
      </c>
      <c r="E9" s="44"/>
      <c r="F9" s="44"/>
      <c r="G9" s="44"/>
      <c r="H9" s="43" t="s">
        <v>14</v>
      </c>
      <c r="I9" s="45"/>
      <c r="J9" s="44" t="s">
        <v>77</v>
      </c>
      <c r="K9" s="43" t="s">
        <v>14</v>
      </c>
      <c r="L9" s="43" t="s">
        <v>14</v>
      </c>
      <c r="M9" s="43" t="s">
        <v>14</v>
      </c>
      <c r="N9" s="46" t="s">
        <v>14</v>
      </c>
      <c r="O9" s="46"/>
      <c r="P9" s="42"/>
      <c r="Q9" s="42"/>
    </row>
    <row r="10" spans="3:17" ht="15.5" x14ac:dyDescent="0.35">
      <c r="C10" s="42">
        <v>0.2</v>
      </c>
      <c r="D10" s="43">
        <v>9</v>
      </c>
      <c r="E10" s="47">
        <f>1/D10*10^3</f>
        <v>111.1111111111111</v>
      </c>
      <c r="F10" s="46">
        <f>17*D10</f>
        <v>153</v>
      </c>
      <c r="G10" s="47">
        <f>E10/18</f>
        <v>6.1728395061728385</v>
      </c>
      <c r="H10" s="43">
        <v>3.08</v>
      </c>
      <c r="I10" s="48">
        <v>645.04999999999995</v>
      </c>
      <c r="J10" s="49">
        <f>I10/0.798*10^-3</f>
        <v>0.80833333333333324</v>
      </c>
      <c r="K10" s="48">
        <v>7.02</v>
      </c>
      <c r="L10" s="48">
        <v>59.13</v>
      </c>
      <c r="M10" s="48">
        <v>66.150000000000006</v>
      </c>
      <c r="N10" s="49">
        <f>L10/E10</f>
        <v>0.53217000000000003</v>
      </c>
      <c r="O10" s="49">
        <f>N10*17</f>
        <v>9.0468900000000012</v>
      </c>
      <c r="P10" s="42">
        <v>20</v>
      </c>
      <c r="Q10" s="42" t="s">
        <v>95</v>
      </c>
    </row>
    <row r="11" spans="3:17" ht="15.5" x14ac:dyDescent="0.35">
      <c r="C11" s="42">
        <v>0.2</v>
      </c>
      <c r="D11" s="43">
        <v>5</v>
      </c>
      <c r="E11" s="47">
        <f t="shared" ref="E11:E15" si="0">1/D11*10^3</f>
        <v>200</v>
      </c>
      <c r="F11" s="46">
        <f t="shared" ref="F11:F15" si="1">17*D11</f>
        <v>85</v>
      </c>
      <c r="G11" s="47">
        <f t="shared" ref="G11:G15" si="2">E11/18</f>
        <v>11.111111111111111</v>
      </c>
      <c r="H11" s="43">
        <v>0.05</v>
      </c>
      <c r="I11" s="48">
        <v>692.4</v>
      </c>
      <c r="J11" s="49">
        <f t="shared" ref="J11:J14" si="3">I11/0.798*10^-3</f>
        <v>0.86766917293233081</v>
      </c>
      <c r="K11" s="48">
        <v>7.9</v>
      </c>
      <c r="L11" s="48">
        <v>107.94</v>
      </c>
      <c r="M11" s="48">
        <v>115.84</v>
      </c>
      <c r="N11" s="49">
        <f t="shared" ref="N11:N14" si="4">L11/E11</f>
        <v>0.53969999999999996</v>
      </c>
      <c r="O11" s="49">
        <f t="shared" ref="O11:O14" si="5">N11*17</f>
        <v>9.1748999999999992</v>
      </c>
      <c r="P11" s="42">
        <v>29</v>
      </c>
      <c r="Q11" s="42" t="s">
        <v>95</v>
      </c>
    </row>
    <row r="12" spans="3:17" ht="15.5" x14ac:dyDescent="0.35">
      <c r="C12" s="42">
        <v>0.2</v>
      </c>
      <c r="D12" s="43">
        <v>4</v>
      </c>
      <c r="E12" s="47">
        <f t="shared" si="0"/>
        <v>250</v>
      </c>
      <c r="F12" s="46">
        <f t="shared" si="1"/>
        <v>68</v>
      </c>
      <c r="G12" s="47">
        <f t="shared" si="2"/>
        <v>13.888888888888889</v>
      </c>
      <c r="H12" s="43">
        <v>0.16</v>
      </c>
      <c r="I12" s="48">
        <v>681.22</v>
      </c>
      <c r="J12" s="49">
        <f t="shared" si="3"/>
        <v>0.85365914786967412</v>
      </c>
      <c r="K12" s="48">
        <v>7.72</v>
      </c>
      <c r="L12" s="48">
        <v>135.74</v>
      </c>
      <c r="M12" s="48">
        <v>143.26</v>
      </c>
      <c r="N12" s="49">
        <f t="shared" si="4"/>
        <v>0.54296</v>
      </c>
      <c r="O12" s="49">
        <f t="shared" si="5"/>
        <v>9.2303200000000007</v>
      </c>
      <c r="P12" s="42">
        <v>21</v>
      </c>
      <c r="Q12" s="42" t="s">
        <v>96</v>
      </c>
    </row>
    <row r="13" spans="3:17" ht="15.5" x14ac:dyDescent="0.35">
      <c r="C13" s="42">
        <v>0.2</v>
      </c>
      <c r="D13" s="43">
        <v>3</v>
      </c>
      <c r="E13" s="47">
        <f t="shared" si="0"/>
        <v>333.33333333333331</v>
      </c>
      <c r="F13" s="46">
        <f t="shared" si="1"/>
        <v>51</v>
      </c>
      <c r="G13" s="47">
        <f t="shared" si="2"/>
        <v>18.518518518518519</v>
      </c>
      <c r="H13" s="43">
        <v>0.15</v>
      </c>
      <c r="I13" s="48">
        <v>693.46</v>
      </c>
      <c r="J13" s="49">
        <f t="shared" si="3"/>
        <v>0.86899749373433588</v>
      </c>
      <c r="K13" s="48">
        <v>8.01</v>
      </c>
      <c r="L13" s="48">
        <v>181.48</v>
      </c>
      <c r="M13" s="48">
        <v>189.49</v>
      </c>
      <c r="N13" s="49">
        <f t="shared" si="4"/>
        <v>0.54444000000000004</v>
      </c>
      <c r="O13" s="49">
        <f t="shared" si="5"/>
        <v>9.2554800000000004</v>
      </c>
      <c r="P13" s="42">
        <v>16</v>
      </c>
      <c r="Q13" s="42" t="s">
        <v>96</v>
      </c>
    </row>
    <row r="14" spans="3:17" ht="15.5" x14ac:dyDescent="0.35">
      <c r="C14" s="42">
        <v>0.2</v>
      </c>
      <c r="D14" s="43">
        <v>2</v>
      </c>
      <c r="E14" s="47">
        <f t="shared" si="0"/>
        <v>500</v>
      </c>
      <c r="F14" s="46">
        <f t="shared" si="1"/>
        <v>34</v>
      </c>
      <c r="G14" s="47">
        <f t="shared" si="2"/>
        <v>27.777777777777779</v>
      </c>
      <c r="H14" s="56">
        <v>0.01</v>
      </c>
      <c r="I14" s="48">
        <v>726.98</v>
      </c>
      <c r="J14" s="49">
        <f t="shared" si="3"/>
        <v>0.91100250626566415</v>
      </c>
      <c r="K14" s="48">
        <v>8.94</v>
      </c>
      <c r="L14" s="48">
        <v>274.18</v>
      </c>
      <c r="M14" s="48">
        <v>283.12</v>
      </c>
      <c r="N14" s="49">
        <f t="shared" si="4"/>
        <v>0.54835999999999996</v>
      </c>
      <c r="O14" s="49">
        <f t="shared" si="5"/>
        <v>9.32212</v>
      </c>
      <c r="P14" s="42">
        <v>11</v>
      </c>
      <c r="Q14" s="42" t="s">
        <v>96</v>
      </c>
    </row>
    <row r="15" spans="3:17" ht="15.5" x14ac:dyDescent="0.35">
      <c r="C15" s="57">
        <v>0.2</v>
      </c>
      <c r="D15" s="58">
        <v>1</v>
      </c>
      <c r="E15" s="59">
        <f t="shared" si="0"/>
        <v>1000</v>
      </c>
      <c r="F15" s="58">
        <f t="shared" si="1"/>
        <v>17</v>
      </c>
      <c r="G15" s="59">
        <f t="shared" si="2"/>
        <v>55.555555555555557</v>
      </c>
      <c r="H15" s="60">
        <v>-0.73</v>
      </c>
      <c r="I15" s="61"/>
      <c r="J15" s="61"/>
      <c r="K15" s="61"/>
      <c r="L15" s="61"/>
      <c r="M15" s="61"/>
      <c r="N15" s="61"/>
      <c r="O15" s="61"/>
      <c r="P15" s="57"/>
      <c r="Q15" s="57"/>
    </row>
    <row r="16" spans="3:17" ht="15.5" x14ac:dyDescent="0.35">
      <c r="C16" s="50">
        <v>0.2</v>
      </c>
      <c r="D16" s="43"/>
      <c r="E16" s="47"/>
      <c r="F16" s="46"/>
      <c r="G16" s="47"/>
      <c r="H16" s="43"/>
      <c r="I16" s="48"/>
      <c r="J16" s="49"/>
      <c r="K16" s="48"/>
      <c r="L16" s="48"/>
      <c r="M16" s="48"/>
      <c r="N16" s="49"/>
      <c r="O16" s="49"/>
      <c r="P16" s="42"/>
      <c r="Q16" s="42"/>
    </row>
    <row r="17" spans="3:17" ht="15.5" x14ac:dyDescent="0.35">
      <c r="C17" s="42">
        <v>0.2</v>
      </c>
      <c r="D17" s="43" t="s">
        <v>14</v>
      </c>
      <c r="E17" s="47"/>
      <c r="F17" s="46"/>
      <c r="G17" s="47"/>
      <c r="H17" s="43" t="s">
        <v>14</v>
      </c>
      <c r="I17" s="48" t="s">
        <v>14</v>
      </c>
      <c r="J17" s="49"/>
      <c r="K17" s="48" t="s">
        <v>14</v>
      </c>
      <c r="L17" s="48" t="s">
        <v>14</v>
      </c>
      <c r="M17" s="48" t="s">
        <v>14</v>
      </c>
      <c r="N17" s="49"/>
      <c r="O17" s="49"/>
      <c r="P17" s="42"/>
      <c r="Q17" s="42"/>
    </row>
    <row r="18" spans="3:17" ht="15.5" x14ac:dyDescent="0.35">
      <c r="C18" s="42">
        <v>0.2</v>
      </c>
      <c r="D18" s="43" t="s">
        <v>78</v>
      </c>
      <c r="E18" s="47"/>
      <c r="F18" s="46"/>
      <c r="G18" s="47"/>
      <c r="H18" s="43" t="s">
        <v>14</v>
      </c>
      <c r="I18" s="48" t="s">
        <v>14</v>
      </c>
      <c r="J18" s="49"/>
      <c r="K18" s="48" t="s">
        <v>14</v>
      </c>
      <c r="L18" s="48" t="s">
        <v>14</v>
      </c>
      <c r="M18" s="48" t="s">
        <v>14</v>
      </c>
      <c r="N18" s="49"/>
      <c r="O18" s="49"/>
      <c r="P18" s="42"/>
      <c r="Q18" s="42"/>
    </row>
    <row r="19" spans="3:17" ht="15.5" x14ac:dyDescent="0.35">
      <c r="C19" s="42">
        <v>0.2</v>
      </c>
      <c r="D19" s="43" t="s">
        <v>14</v>
      </c>
      <c r="E19" s="47"/>
      <c r="F19" s="46"/>
      <c r="G19" s="47"/>
      <c r="H19" s="43" t="s">
        <v>14</v>
      </c>
      <c r="I19" s="48" t="s">
        <v>14</v>
      </c>
      <c r="J19" s="49"/>
      <c r="K19" s="48" t="s">
        <v>14</v>
      </c>
      <c r="L19" s="48" t="s">
        <v>14</v>
      </c>
      <c r="M19" s="48" t="s">
        <v>14</v>
      </c>
      <c r="N19" s="49"/>
      <c r="O19" s="49"/>
      <c r="P19" s="42"/>
      <c r="Q19" s="42"/>
    </row>
    <row r="20" spans="3:17" ht="15.5" x14ac:dyDescent="0.35">
      <c r="C20" s="42">
        <v>0.2</v>
      </c>
      <c r="D20" s="43" t="s">
        <v>14</v>
      </c>
      <c r="E20" s="47"/>
      <c r="F20" s="46"/>
      <c r="G20" s="47"/>
      <c r="H20" s="43" t="s">
        <v>14</v>
      </c>
      <c r="I20" s="48" t="s">
        <v>14</v>
      </c>
      <c r="J20" s="49"/>
      <c r="K20" s="48" t="s">
        <v>14</v>
      </c>
      <c r="L20" s="48" t="s">
        <v>14</v>
      </c>
      <c r="M20" s="48" t="s">
        <v>14</v>
      </c>
      <c r="N20" s="49"/>
      <c r="O20" s="49"/>
      <c r="P20" s="42"/>
      <c r="Q20" s="42"/>
    </row>
    <row r="21" spans="3:17" ht="15.5" x14ac:dyDescent="0.35">
      <c r="C21" s="42">
        <v>0.2</v>
      </c>
      <c r="D21" s="43" t="s">
        <v>14</v>
      </c>
      <c r="E21" s="47"/>
      <c r="F21" s="46"/>
      <c r="G21" s="47"/>
      <c r="H21" s="43" t="s">
        <v>14</v>
      </c>
      <c r="I21" s="48" t="s">
        <v>14</v>
      </c>
      <c r="J21" s="49"/>
      <c r="K21" s="48" t="s">
        <v>14</v>
      </c>
      <c r="L21" s="48" t="s">
        <v>14</v>
      </c>
      <c r="M21" s="48" t="s">
        <v>14</v>
      </c>
      <c r="N21" s="49"/>
      <c r="O21" s="49"/>
      <c r="P21" s="42"/>
      <c r="Q21" s="42"/>
    </row>
  </sheetData>
  <mergeCells count="6">
    <mergeCell ref="Q7:Q8"/>
    <mergeCell ref="C7:C8"/>
    <mergeCell ref="F7:F8"/>
    <mergeCell ref="G7:G8"/>
    <mergeCell ref="H7:H8"/>
    <mergeCell ref="P7:P8"/>
  </mergeCells>
  <pageMargins left="0.70866141732283472" right="0.70866141732283472" top="0.74803149606299213" bottom="0.74803149606299213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F1A8-7736-4AE3-9EBB-5D12452CCB06}">
  <sheetPr>
    <pageSetUpPr fitToPage="1"/>
  </sheetPr>
  <dimension ref="C2:Q20"/>
  <sheetViews>
    <sheetView topLeftCell="B3" zoomScale="77" zoomScaleNormal="77" workbookViewId="0">
      <selection activeCell="F12" sqref="F12"/>
    </sheetView>
  </sheetViews>
  <sheetFormatPr defaultRowHeight="14.5" x14ac:dyDescent="0.35"/>
  <cols>
    <col min="3" max="3" width="16.1796875" customWidth="1"/>
    <col min="4" max="4" width="25.453125" customWidth="1"/>
    <col min="5" max="5" width="16" customWidth="1"/>
    <col min="6" max="6" width="19.6328125" customWidth="1"/>
    <col min="7" max="7" width="17.453125" customWidth="1"/>
    <col min="8" max="8" width="11.36328125" customWidth="1"/>
    <col min="9" max="9" width="13.1796875" customWidth="1"/>
    <col min="10" max="10" width="31.08984375" customWidth="1"/>
    <col min="11" max="11" width="13.81640625" customWidth="1"/>
    <col min="12" max="12" width="20.08984375" customWidth="1"/>
    <col min="13" max="13" width="17.1796875" customWidth="1"/>
    <col min="14" max="15" width="19.90625" customWidth="1"/>
    <col min="16" max="16" width="21.08984375" customWidth="1"/>
    <col min="17" max="17" width="19.08984375" customWidth="1"/>
  </cols>
  <sheetData>
    <row r="2" spans="3:17" ht="15.5" x14ac:dyDescent="0.35">
      <c r="E2" s="38" t="s">
        <v>55</v>
      </c>
      <c r="F2" s="38" t="s">
        <v>56</v>
      </c>
      <c r="G2" s="38"/>
      <c r="H2" s="38"/>
      <c r="I2" s="38"/>
      <c r="J2" s="38"/>
      <c r="K2" s="38"/>
    </row>
    <row r="3" spans="3:17" ht="15.5" x14ac:dyDescent="0.35">
      <c r="E3" s="38"/>
      <c r="F3" s="38"/>
      <c r="G3" s="38"/>
      <c r="H3" s="38"/>
      <c r="I3" s="38"/>
      <c r="J3" s="38"/>
      <c r="K3" s="38"/>
    </row>
    <row r="4" spans="3:17" ht="15.5" x14ac:dyDescent="0.35">
      <c r="E4" s="39" t="s">
        <v>79</v>
      </c>
      <c r="F4" s="39" t="s">
        <v>83</v>
      </c>
      <c r="G4" s="38"/>
      <c r="H4" s="38"/>
      <c r="I4" s="38"/>
      <c r="J4" s="38"/>
      <c r="K4" s="38"/>
    </row>
    <row r="5" spans="3:17" ht="15.5" x14ac:dyDescent="0.35">
      <c r="D5" s="39" t="s">
        <v>84</v>
      </c>
      <c r="H5" s="39" t="s">
        <v>14</v>
      </c>
    </row>
    <row r="7" spans="3:17" ht="15.5" x14ac:dyDescent="0.35">
      <c r="C7" s="110" t="s">
        <v>58</v>
      </c>
      <c r="D7" s="40" t="s">
        <v>59</v>
      </c>
      <c r="E7" s="40" t="s">
        <v>60</v>
      </c>
      <c r="F7" s="111" t="s">
        <v>61</v>
      </c>
      <c r="G7" s="111" t="s">
        <v>4</v>
      </c>
      <c r="H7" s="111" t="s">
        <v>62</v>
      </c>
      <c r="I7" s="40" t="s">
        <v>63</v>
      </c>
      <c r="J7" s="40" t="s">
        <v>63</v>
      </c>
      <c r="K7" s="40" t="s">
        <v>64</v>
      </c>
      <c r="L7" s="40" t="s">
        <v>65</v>
      </c>
      <c r="M7" s="40" t="s">
        <v>66</v>
      </c>
      <c r="N7" s="40" t="s">
        <v>67</v>
      </c>
      <c r="O7" s="40" t="s">
        <v>68</v>
      </c>
      <c r="P7" s="110" t="s">
        <v>69</v>
      </c>
      <c r="Q7" s="110" t="s">
        <v>70</v>
      </c>
    </row>
    <row r="8" spans="3:17" ht="48" customHeight="1" x14ac:dyDescent="0.35">
      <c r="C8" s="110"/>
      <c r="D8" s="41" t="s">
        <v>1</v>
      </c>
      <c r="E8" s="41" t="s">
        <v>71</v>
      </c>
      <c r="F8" s="111"/>
      <c r="G8" s="111"/>
      <c r="H8" s="111"/>
      <c r="I8" s="41" t="s">
        <v>72</v>
      </c>
      <c r="J8" s="41" t="s">
        <v>73</v>
      </c>
      <c r="K8" s="41" t="s">
        <v>74</v>
      </c>
      <c r="L8" s="41" t="s">
        <v>74</v>
      </c>
      <c r="M8" s="41" t="s">
        <v>74</v>
      </c>
      <c r="N8" s="41" t="s">
        <v>75</v>
      </c>
      <c r="O8" s="41" t="s">
        <v>76</v>
      </c>
      <c r="P8" s="110"/>
      <c r="Q8" s="110"/>
    </row>
    <row r="9" spans="3:17" ht="18.5" x14ac:dyDescent="0.35">
      <c r="C9" s="42"/>
      <c r="D9" s="43" t="s">
        <v>14</v>
      </c>
      <c r="E9" s="44"/>
      <c r="F9" s="44"/>
      <c r="G9" s="44"/>
      <c r="H9" s="43" t="s">
        <v>14</v>
      </c>
      <c r="I9" s="45"/>
      <c r="J9" s="44" t="s">
        <v>77</v>
      </c>
      <c r="K9" s="43" t="s">
        <v>14</v>
      </c>
      <c r="L9" s="43" t="s">
        <v>14</v>
      </c>
      <c r="M9" s="43" t="s">
        <v>14</v>
      </c>
      <c r="N9" s="46" t="s">
        <v>14</v>
      </c>
      <c r="O9" s="46"/>
      <c r="P9" s="42"/>
      <c r="Q9" s="42"/>
    </row>
    <row r="10" spans="3:17" ht="15.5" x14ac:dyDescent="0.35">
      <c r="C10" s="42">
        <v>0.2</v>
      </c>
      <c r="D10" s="43">
        <v>5</v>
      </c>
      <c r="E10" s="47">
        <f t="shared" ref="E10:E13" si="0">1/D10*10^3</f>
        <v>200</v>
      </c>
      <c r="F10" s="46">
        <f t="shared" ref="F10:F13" si="1">16*D10</f>
        <v>80</v>
      </c>
      <c r="G10" s="47">
        <f t="shared" ref="G10:G13" si="2">E10/17</f>
        <v>11.764705882352942</v>
      </c>
      <c r="H10" s="43">
        <v>0.01</v>
      </c>
      <c r="I10" s="48">
        <v>604.62</v>
      </c>
      <c r="J10" s="49">
        <f t="shared" ref="J10:J13" si="3">I10/0.798*10^-3</f>
        <v>0.75766917293233071</v>
      </c>
      <c r="K10" s="48">
        <v>6.98</v>
      </c>
      <c r="L10" s="48">
        <v>84.66</v>
      </c>
      <c r="M10" s="48">
        <v>91.64</v>
      </c>
      <c r="N10" s="49">
        <f t="shared" ref="N10:N13" si="4">L10/E10</f>
        <v>0.42330000000000001</v>
      </c>
      <c r="O10" s="49">
        <f t="shared" ref="O10:O13" si="5">N10*16</f>
        <v>6.7728000000000002</v>
      </c>
      <c r="P10" s="42">
        <v>23</v>
      </c>
      <c r="Q10" s="42" t="s">
        <v>95</v>
      </c>
    </row>
    <row r="11" spans="3:17" ht="15.5" x14ac:dyDescent="0.35">
      <c r="C11" s="42">
        <v>0.2</v>
      </c>
      <c r="D11" s="43">
        <v>3</v>
      </c>
      <c r="E11" s="47">
        <f t="shared" si="0"/>
        <v>333.33333333333331</v>
      </c>
      <c r="F11" s="46">
        <f t="shared" si="1"/>
        <v>48</v>
      </c>
      <c r="G11" s="47">
        <f t="shared" si="2"/>
        <v>19.6078431372549</v>
      </c>
      <c r="H11" s="43">
        <v>0.23</v>
      </c>
      <c r="I11" s="48">
        <v>630.69000000000005</v>
      </c>
      <c r="J11" s="49">
        <f t="shared" si="3"/>
        <v>0.79033834586466178</v>
      </c>
      <c r="K11" s="48">
        <v>7.64</v>
      </c>
      <c r="L11" s="48">
        <v>143.21</v>
      </c>
      <c r="M11" s="48">
        <v>150.84</v>
      </c>
      <c r="N11" s="49">
        <f t="shared" si="4"/>
        <v>0.42963000000000007</v>
      </c>
      <c r="O11" s="49">
        <f t="shared" si="5"/>
        <v>6.8740800000000011</v>
      </c>
      <c r="P11" s="42">
        <v>17</v>
      </c>
      <c r="Q11" s="42" t="s">
        <v>96</v>
      </c>
    </row>
    <row r="12" spans="3:17" ht="15.5" x14ac:dyDescent="0.35">
      <c r="C12" s="42">
        <v>0.2</v>
      </c>
      <c r="D12" s="43">
        <v>2</v>
      </c>
      <c r="E12" s="47">
        <f t="shared" si="0"/>
        <v>500</v>
      </c>
      <c r="F12" s="46">
        <f t="shared" si="1"/>
        <v>32</v>
      </c>
      <c r="G12" s="47">
        <f t="shared" si="2"/>
        <v>29.411764705882351</v>
      </c>
      <c r="H12" s="43">
        <v>0</v>
      </c>
      <c r="I12" s="48">
        <v>686.01</v>
      </c>
      <c r="J12" s="49">
        <f t="shared" si="3"/>
        <v>0.85966165413533824</v>
      </c>
      <c r="K12" s="48">
        <v>8.5399999999999991</v>
      </c>
      <c r="L12" s="48">
        <v>217.98</v>
      </c>
      <c r="M12" s="48">
        <v>226.51</v>
      </c>
      <c r="N12" s="49">
        <f t="shared" si="4"/>
        <v>0.43595999999999996</v>
      </c>
      <c r="O12" s="49">
        <f t="shared" si="5"/>
        <v>6.9753599999999993</v>
      </c>
      <c r="P12" s="42">
        <v>10</v>
      </c>
      <c r="Q12" s="42" t="s">
        <v>96</v>
      </c>
    </row>
    <row r="13" spans="3:17" ht="15.5" x14ac:dyDescent="0.35">
      <c r="C13" s="57">
        <v>0.2</v>
      </c>
      <c r="D13" s="58">
        <v>1</v>
      </c>
      <c r="E13" s="59">
        <f t="shared" si="0"/>
        <v>1000</v>
      </c>
      <c r="F13" s="58">
        <f t="shared" si="1"/>
        <v>16</v>
      </c>
      <c r="G13" s="59">
        <f t="shared" si="2"/>
        <v>58.823529411764703</v>
      </c>
      <c r="H13" s="60">
        <v>-0.75</v>
      </c>
      <c r="I13" s="61"/>
      <c r="J13" s="61">
        <f t="shared" si="3"/>
        <v>0</v>
      </c>
      <c r="K13" s="61"/>
      <c r="L13" s="61"/>
      <c r="M13" s="61"/>
      <c r="N13" s="61">
        <f t="shared" si="4"/>
        <v>0</v>
      </c>
      <c r="O13" s="61">
        <f t="shared" si="5"/>
        <v>0</v>
      </c>
      <c r="P13" s="57"/>
      <c r="Q13" s="57"/>
    </row>
    <row r="14" spans="3:17" ht="15.5" x14ac:dyDescent="0.35">
      <c r="C14" s="42">
        <v>0.2</v>
      </c>
      <c r="D14" s="43"/>
      <c r="E14" s="47"/>
      <c r="F14" s="46"/>
      <c r="G14" s="47"/>
      <c r="H14" s="43"/>
      <c r="I14" s="48"/>
      <c r="J14" s="49"/>
      <c r="K14" s="48"/>
      <c r="L14" s="48"/>
      <c r="M14" s="48"/>
      <c r="N14" s="49"/>
      <c r="O14" s="49"/>
      <c r="P14" s="42"/>
      <c r="Q14" s="42"/>
    </row>
    <row r="15" spans="3:17" ht="15.5" x14ac:dyDescent="0.35">
      <c r="C15" s="50">
        <v>0.2</v>
      </c>
      <c r="D15" s="43"/>
      <c r="E15" s="47"/>
      <c r="F15" s="46"/>
      <c r="G15" s="47"/>
      <c r="H15" s="43"/>
      <c r="I15" s="48"/>
      <c r="J15" s="49"/>
      <c r="K15" s="48"/>
      <c r="L15" s="48"/>
      <c r="M15" s="48"/>
      <c r="N15" s="49"/>
      <c r="O15" s="49"/>
      <c r="P15" s="42"/>
      <c r="Q15" s="42"/>
    </row>
    <row r="16" spans="3:17" ht="15.5" x14ac:dyDescent="0.35">
      <c r="C16" s="42">
        <v>0.2</v>
      </c>
      <c r="D16" s="43" t="s">
        <v>14</v>
      </c>
      <c r="E16" s="47"/>
      <c r="F16" s="46"/>
      <c r="G16" s="47"/>
      <c r="H16" s="43" t="s">
        <v>14</v>
      </c>
      <c r="I16" s="48" t="s">
        <v>14</v>
      </c>
      <c r="J16" s="49"/>
      <c r="K16" s="48" t="s">
        <v>14</v>
      </c>
      <c r="L16" s="48" t="s">
        <v>14</v>
      </c>
      <c r="M16" s="48" t="s">
        <v>14</v>
      </c>
      <c r="N16" s="49"/>
      <c r="O16" s="49"/>
      <c r="P16" s="42"/>
      <c r="Q16" s="42"/>
    </row>
    <row r="17" spans="3:17" ht="15.5" x14ac:dyDescent="0.35">
      <c r="C17" s="42">
        <v>0.2</v>
      </c>
      <c r="D17" s="43" t="s">
        <v>78</v>
      </c>
      <c r="E17" s="47"/>
      <c r="F17" s="46"/>
      <c r="G17" s="47"/>
      <c r="H17" s="43" t="s">
        <v>14</v>
      </c>
      <c r="I17" s="48" t="s">
        <v>14</v>
      </c>
      <c r="J17" s="49"/>
      <c r="K17" s="48" t="s">
        <v>14</v>
      </c>
      <c r="L17" s="48" t="s">
        <v>14</v>
      </c>
      <c r="M17" s="48" t="s">
        <v>14</v>
      </c>
      <c r="N17" s="49"/>
      <c r="O17" s="49"/>
      <c r="P17" s="42"/>
      <c r="Q17" s="42"/>
    </row>
    <row r="18" spans="3:17" ht="15.5" x14ac:dyDescent="0.35">
      <c r="C18" s="42">
        <v>0.2</v>
      </c>
      <c r="D18" s="43" t="s">
        <v>14</v>
      </c>
      <c r="E18" s="47"/>
      <c r="F18" s="46"/>
      <c r="G18" s="47"/>
      <c r="H18" s="43" t="s">
        <v>14</v>
      </c>
      <c r="I18" s="48" t="s">
        <v>14</v>
      </c>
      <c r="J18" s="49"/>
      <c r="K18" s="48" t="s">
        <v>14</v>
      </c>
      <c r="L18" s="48" t="s">
        <v>14</v>
      </c>
      <c r="M18" s="48" t="s">
        <v>14</v>
      </c>
      <c r="N18" s="49"/>
      <c r="O18" s="49"/>
      <c r="P18" s="42"/>
      <c r="Q18" s="42"/>
    </row>
    <row r="19" spans="3:17" ht="15.5" x14ac:dyDescent="0.35">
      <c r="C19" s="42">
        <v>0.2</v>
      </c>
      <c r="D19" s="43" t="s">
        <v>14</v>
      </c>
      <c r="E19" s="47"/>
      <c r="F19" s="46"/>
      <c r="G19" s="47"/>
      <c r="H19" s="43" t="s">
        <v>14</v>
      </c>
      <c r="I19" s="48" t="s">
        <v>14</v>
      </c>
      <c r="J19" s="49"/>
      <c r="K19" s="48" t="s">
        <v>14</v>
      </c>
      <c r="L19" s="48" t="s">
        <v>14</v>
      </c>
      <c r="M19" s="48" t="s">
        <v>14</v>
      </c>
      <c r="N19" s="49"/>
      <c r="O19" s="49"/>
      <c r="P19" s="42"/>
      <c r="Q19" s="42"/>
    </row>
    <row r="20" spans="3:17" ht="15.5" x14ac:dyDescent="0.35">
      <c r="C20" s="42">
        <v>0.2</v>
      </c>
      <c r="D20" s="43" t="s">
        <v>14</v>
      </c>
      <c r="E20" s="47"/>
      <c r="F20" s="46"/>
      <c r="G20" s="47"/>
      <c r="H20" s="43" t="s">
        <v>14</v>
      </c>
      <c r="I20" s="48" t="s">
        <v>14</v>
      </c>
      <c r="J20" s="49"/>
      <c r="K20" s="48" t="s">
        <v>14</v>
      </c>
      <c r="L20" s="48" t="s">
        <v>14</v>
      </c>
      <c r="M20" s="48" t="s">
        <v>14</v>
      </c>
      <c r="N20" s="49"/>
      <c r="O20" s="49"/>
      <c r="P20" s="42"/>
      <c r="Q20" s="42"/>
    </row>
  </sheetData>
  <mergeCells count="6">
    <mergeCell ref="Q7:Q8"/>
    <mergeCell ref="C7:C8"/>
    <mergeCell ref="F7:F8"/>
    <mergeCell ref="G7:G8"/>
    <mergeCell ref="H7:H8"/>
    <mergeCell ref="P7:P8"/>
  </mergeCells>
  <pageMargins left="0.70866141732283472" right="0.70866141732283472" top="0.74803149606299213" bottom="0.74803149606299213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3</vt:i4>
      </vt:variant>
    </vt:vector>
  </HeadingPairs>
  <TitlesOfParts>
    <vt:vector size="9" baseType="lpstr">
      <vt:lpstr>combinatorio_FPGA</vt:lpstr>
      <vt:lpstr>Seriale_FPGA_standard</vt:lpstr>
      <vt:lpstr>Seriale_FPGA_noreg</vt:lpstr>
      <vt:lpstr>Combinatorio_SC</vt:lpstr>
      <vt:lpstr>Seriale_SC_standard</vt:lpstr>
      <vt:lpstr>Seriale_SC_noreg</vt:lpstr>
      <vt:lpstr>combinatorio_FPGA!Area_stampa</vt:lpstr>
      <vt:lpstr>Seriale_FPGA_noreg!Area_stampa</vt:lpstr>
      <vt:lpstr>Seriale_FPGA_standard!Area_stampa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Franchi Scarselli</dc:creator>
  <cp:lastModifiedBy>Riccardo Gaspari - riccardo.gaspari@studio.unibo.it</cp:lastModifiedBy>
  <cp:lastPrinted>2023-10-19T10:39:46Z</cp:lastPrinted>
  <dcterms:created xsi:type="dcterms:W3CDTF">2015-06-05T18:17:20Z</dcterms:created>
  <dcterms:modified xsi:type="dcterms:W3CDTF">2024-09-07T19:39:37Z</dcterms:modified>
</cp:coreProperties>
</file>