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awaii" sheetId="1" state="visible" r:id="rId2"/>
    <sheet name="Louisville" sheetId="2" state="visible" r:id="rId3"/>
    <sheet name="Louisville HK19" sheetId="3" state="visible" r:id="rId4"/>
    <sheet name="Rurutu" sheetId="4" state="visible" r:id="rId5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KG</author>
  </authors>
  <commentList>
    <comment ref="B8" authorId="0">
      <text>
        <r>
          <rPr>
            <sz val="10"/>
            <rFont val="Arial"/>
            <family val="2"/>
            <charset val="1"/>
          </rPr>
          <t xml:space="preserve">Argon:
</t>
        </r>
        <r>
          <rPr>
            <sz val="9"/>
            <color rgb="FF000000"/>
            <rFont val="Tahoma"/>
            <family val="2"/>
            <charset val="1"/>
          </rPr>
          <t xml:space="preserve">Overprinted with younger Samoan volcanism, volcanic center assumed</t>
        </r>
      </text>
    </comment>
    <comment ref="B19" authorId="0">
      <text>
        <r>
          <rPr>
            <sz val="10"/>
            <rFont val="Arial"/>
            <family val="2"/>
            <charset val="1"/>
          </rPr>
          <t xml:space="preserve">Argon:
</t>
        </r>
        <r>
          <rPr>
            <sz val="9"/>
            <color rgb="FF000000"/>
            <rFont val="Tahoma"/>
            <family val="2"/>
            <charset val="1"/>
          </rPr>
          <t xml:space="preserve">Assuming the small mound is part of Tabiteuea Island</t>
        </r>
      </text>
    </comment>
    <comment ref="B20" authorId="0">
      <text>
        <r>
          <rPr>
            <sz val="10"/>
            <rFont val="Arial"/>
            <family val="2"/>
            <charset val="1"/>
          </rPr>
          <t xml:space="preserve">Argon:
</t>
        </r>
        <r>
          <rPr>
            <sz val="9"/>
            <color rgb="FF000000"/>
            <rFont val="Tahoma"/>
            <family val="2"/>
            <charset val="1"/>
          </rPr>
          <t xml:space="preserve">Center of the Two merged Seamounts of Beru and North of Beru</t>
        </r>
      </text>
    </comment>
    <comment ref="F9" authorId="0">
      <text>
        <r>
          <rPr>
            <sz val="10"/>
            <rFont val="Arial"/>
            <family val="2"/>
            <charset val="1"/>
          </rPr>
          <t xml:space="preserve">Argon:
</t>
        </r>
        <r>
          <rPr>
            <sz val="9"/>
            <color rgb="FF000000"/>
            <rFont val="Tahoma"/>
            <family val="2"/>
            <charset val="1"/>
          </rPr>
          <t xml:space="preserve">Should be Te Namo (Te Namo Lagoon)??</t>
        </r>
      </text>
    </comment>
  </commentList>
</comments>
</file>

<file path=xl/sharedStrings.xml><?xml version="1.0" encoding="utf-8"?>
<sst xmlns="http://schemas.openxmlformats.org/spreadsheetml/2006/main" count="953" uniqueCount="267">
  <si>
    <t xml:space="preserve">Sample</t>
  </si>
  <si>
    <t xml:space="preserve">Latitude</t>
  </si>
  <si>
    <t xml:space="preserve">Longitude</t>
  </si>
  <si>
    <t xml:space="preserve">Age (Ma)</t>
  </si>
  <si>
    <t xml:space="preserve">2-sigma</t>
  </si>
  <si>
    <t xml:space="preserve">Seamount</t>
  </si>
  <si>
    <t xml:space="preserve">Source</t>
  </si>
  <si>
    <t xml:space="preserve">Method</t>
  </si>
  <si>
    <t xml:space="preserve">Sampling</t>
  </si>
  <si>
    <t xml:space="preserve">N</t>
  </si>
  <si>
    <t xml:space="preserve">Quality</t>
  </si>
  <si>
    <t xml:space="preserve">Hawaii</t>
  </si>
  <si>
    <t xml:space="preserve">Sharp &amp; Renne (2005)</t>
  </si>
  <si>
    <t xml:space="preserve">40Ar/39Ar</t>
  </si>
  <si>
    <t xml:space="preserve">g</t>
  </si>
  <si>
    <t xml:space="preserve">Kahoolawe</t>
  </si>
  <si>
    <t xml:space="preserve">Naughton et al. (1980)</t>
  </si>
  <si>
    <t xml:space="preserve">K/Ar</t>
  </si>
  <si>
    <t xml:space="preserve">West Maui</t>
  </si>
  <si>
    <t xml:space="preserve">McDougall (1964)</t>
  </si>
  <si>
    <t xml:space="preserve">Lanai</t>
  </si>
  <si>
    <t xml:space="preserve">Bonhommet et al. (1977)</t>
  </si>
  <si>
    <t xml:space="preserve">Molokai</t>
  </si>
  <si>
    <t xml:space="preserve">Oahu</t>
  </si>
  <si>
    <t xml:space="preserve">Nihoa</t>
  </si>
  <si>
    <t xml:space="preserve">Darlymple et al. (1974)</t>
  </si>
  <si>
    <t xml:space="preserve">Kauai</t>
  </si>
  <si>
    <t xml:space="preserve">McDougall (1979)</t>
  </si>
  <si>
    <t xml:space="preserve">Chautauqua</t>
  </si>
  <si>
    <t xml:space="preserve">EarthRef database</t>
  </si>
  <si>
    <t xml:space="preserve">West Bank</t>
  </si>
  <si>
    <t xml:space="preserve">Twin Banks</t>
  </si>
  <si>
    <t xml:space="preserve">Necker</t>
  </si>
  <si>
    <t xml:space="preserve">La Pérouse Pinnacle</t>
  </si>
  <si>
    <t xml:space="preserve">Brooks Bank Seamount</t>
  </si>
  <si>
    <t xml:space="preserve">Saint Rogatien Bank</t>
  </si>
  <si>
    <t xml:space="preserve">Unnamed </t>
  </si>
  <si>
    <t xml:space="preserve">Raita Bank</t>
  </si>
  <si>
    <t xml:space="preserve">Laysan</t>
  </si>
  <si>
    <t xml:space="preserve">Dalrymple et al. (1981)</t>
  </si>
  <si>
    <t xml:space="preserve">Salmon Bank</t>
  </si>
  <si>
    <t xml:space="preserve">04M0247</t>
  </si>
  <si>
    <t xml:space="preserve">Pearl &amp; Hermes</t>
  </si>
  <si>
    <t xml:space="preserve">O'Connor et al (2013)</t>
  </si>
  <si>
    <t xml:space="preserve">Nero</t>
  </si>
  <si>
    <t xml:space="preserve">06MY290</t>
  </si>
  <si>
    <t xml:space="preserve">Midway</t>
  </si>
  <si>
    <t xml:space="preserve">Ladd</t>
  </si>
  <si>
    <t xml:space="preserve">Unnamed (postshield)</t>
  </si>
  <si>
    <t xml:space="preserve">Sharp &amp; Clague (2006)</t>
  </si>
  <si>
    <t xml:space="preserve">Academician Berg Seamount</t>
  </si>
  <si>
    <t xml:space="preserve">06MY289</t>
  </si>
  <si>
    <t xml:space="preserve">Helsley</t>
  </si>
  <si>
    <t xml:space="preserve">Wentworth</t>
  </si>
  <si>
    <t xml:space="preserve">Zapadnaya</t>
  </si>
  <si>
    <t xml:space="preserve">06MY076</t>
  </si>
  <si>
    <t xml:space="preserve">#63 (Clague 1996)</t>
  </si>
  <si>
    <t xml:space="preserve">Turnif</t>
  </si>
  <si>
    <t xml:space="preserve">Equator</t>
  </si>
  <si>
    <t xml:space="preserve">Hancock Southeast</t>
  </si>
  <si>
    <t xml:space="preserve">Hancock Northweset</t>
  </si>
  <si>
    <t xml:space="preserve">Colohan</t>
  </si>
  <si>
    <t xml:space="preserve">04M0216</t>
  </si>
  <si>
    <t xml:space="preserve">Abbot</t>
  </si>
  <si>
    <t xml:space="preserve">04M0215</t>
  </si>
  <si>
    <t xml:space="preserve">Daikakuji</t>
  </si>
  <si>
    <t xml:space="preserve">04M0134</t>
  </si>
  <si>
    <t xml:space="preserve">North Kammu</t>
  </si>
  <si>
    <t xml:space="preserve">04M0165</t>
  </si>
  <si>
    <t xml:space="preserve">Yuryaku</t>
  </si>
  <si>
    <t xml:space="preserve">Kimmei (postshield)</t>
  </si>
  <si>
    <t xml:space="preserve">Sharp &amp; Dalrymple (1989) Figure12 after Jackson et al. 1972 Figure 1</t>
  </si>
  <si>
    <t xml:space="preserve">Koko S.</t>
  </si>
  <si>
    <t xml:space="preserve">Koopers et al. (2019)</t>
  </si>
  <si>
    <t xml:space="preserve">core</t>
  </si>
  <si>
    <t xml:space="preserve">Koko N. (shield)</t>
  </si>
  <si>
    <t xml:space="preserve">dredge</t>
  </si>
  <si>
    <t xml:space="preserve">Lira</t>
  </si>
  <si>
    <t xml:space="preserve">Ojin</t>
  </si>
  <si>
    <t xml:space="preserve">Dalrymple &amp; Garcia (1980)</t>
  </si>
  <si>
    <t xml:space="preserve">Jingu</t>
  </si>
  <si>
    <t xml:space="preserve">Nintoku</t>
  </si>
  <si>
    <t xml:space="preserve">Duncan &amp; Keller (2004)</t>
  </si>
  <si>
    <t xml:space="preserve">Ninigi</t>
  </si>
  <si>
    <t xml:space="preserve">Godaigo</t>
  </si>
  <si>
    <t xml:space="preserve">Multipeak (Yomei)</t>
  </si>
  <si>
    <t xml:space="preserve">Showa</t>
  </si>
  <si>
    <t xml:space="preserve">Soga</t>
  </si>
  <si>
    <t xml:space="preserve">Suiko (shield)</t>
  </si>
  <si>
    <t xml:space="preserve">Jimmu Guyot</t>
  </si>
  <si>
    <t xml:space="preserve">Winnebago</t>
  </si>
  <si>
    <t xml:space="preserve">Tenji</t>
  </si>
  <si>
    <t xml:space="preserve">Heaton &amp; Koopers (2019)</t>
  </si>
  <si>
    <t xml:space="preserve">Detroit</t>
  </si>
  <si>
    <t xml:space="preserve">Meiji</t>
  </si>
  <si>
    <t xml:space="preserve">b</t>
  </si>
  <si>
    <t xml:space="preserve">MTHN-7D1</t>
  </si>
  <si>
    <t xml:space="preserve">LOU-2</t>
  </si>
  <si>
    <t xml:space="preserve">Koppers et al (2004)</t>
  </si>
  <si>
    <t xml:space="preserve">MTHN-6D1</t>
  </si>
  <si>
    <t xml:space="preserve">LOU-1</t>
  </si>
  <si>
    <t xml:space="preserve">152.1W Seamount</t>
  </si>
  <si>
    <t xml:space="preserve">154.2W Seamount</t>
  </si>
  <si>
    <t xml:space="preserve">AMAT 33D-1</t>
  </si>
  <si>
    <t xml:space="preserve">155.9°W (Rumyantsev)</t>
  </si>
  <si>
    <t xml:space="preserve">Koppers et al. (2011)</t>
  </si>
  <si>
    <t xml:space="preserve">Rumyantsev Seamount</t>
  </si>
  <si>
    <t xml:space="preserve">154.3W Guyot</t>
  </si>
  <si>
    <t xml:space="preserve">156.7W Seamount</t>
  </si>
  <si>
    <t xml:space="preserve">157.8W Guyot</t>
  </si>
  <si>
    <t xml:space="preserve">AMAT 31D-5</t>
  </si>
  <si>
    <t xml:space="preserve">157.7°W</t>
  </si>
  <si>
    <t xml:space="preserve">157.5W Guyot</t>
  </si>
  <si>
    <t xml:space="preserve">159.0W Seamount</t>
  </si>
  <si>
    <t xml:space="preserve">AMAT 30D-8</t>
  </si>
  <si>
    <t xml:space="preserve">158.5°W</t>
  </si>
  <si>
    <t xml:space="preserve">159.5W Seamount</t>
  </si>
  <si>
    <t xml:space="preserve">AMAT 28D-1</t>
  </si>
  <si>
    <t xml:space="preserve">159.8°W</t>
  </si>
  <si>
    <t xml:space="preserve">160.0W Seamount</t>
  </si>
  <si>
    <t xml:space="preserve">AMAT 27D-1</t>
  </si>
  <si>
    <t xml:space="preserve">160.7°W</t>
  </si>
  <si>
    <t xml:space="preserve">161.0W Seamount</t>
  </si>
  <si>
    <t xml:space="preserve">AMAT 26D-9</t>
  </si>
  <si>
    <t xml:space="preserve">161.5°W</t>
  </si>
  <si>
    <t xml:space="preserve">162.0W Guyot</t>
  </si>
  <si>
    <t xml:space="preserve">162.3W Guyot</t>
  </si>
  <si>
    <t xml:space="preserve">162.8W Seamount</t>
  </si>
  <si>
    <t xml:space="preserve">AMAT 24D-6</t>
  </si>
  <si>
    <t xml:space="preserve">163.6°W</t>
  </si>
  <si>
    <t xml:space="preserve">163.0W Seamount</t>
  </si>
  <si>
    <t xml:space="preserve">VG-3a/MSN110-1</t>
  </si>
  <si>
    <t xml:space="preserve">LOU-3</t>
  </si>
  <si>
    <t xml:space="preserve">Valerie Atoll</t>
  </si>
  <si>
    <t xml:space="preserve">165W Guoyt</t>
  </si>
  <si>
    <t xml:space="preserve">AMAT 22D-3</t>
  </si>
  <si>
    <t xml:space="preserve">165.4°W</t>
  </si>
  <si>
    <t xml:space="preserve">165.9W Seawmount</t>
  </si>
  <si>
    <t xml:space="preserve">AMAT 20D-15B</t>
  </si>
  <si>
    <t xml:space="preserve">165.7°W</t>
  </si>
  <si>
    <t xml:space="preserve">166.2W Seamount</t>
  </si>
  <si>
    <t xml:space="preserve">165.9W Guyot</t>
  </si>
  <si>
    <t xml:space="preserve">AMAT 17D-1</t>
  </si>
  <si>
    <t xml:space="preserve">166.1°W</t>
  </si>
  <si>
    <t xml:space="preserve">AMAT 16D-1</t>
  </si>
  <si>
    <t xml:space="preserve">166.6°W</t>
  </si>
  <si>
    <t xml:space="preserve">AMAT 15D-1a</t>
  </si>
  <si>
    <t xml:space="preserve">167.3°W</t>
  </si>
  <si>
    <t xml:space="preserve">AMAT 14D-9</t>
  </si>
  <si>
    <t xml:space="preserve">167.4°W</t>
  </si>
  <si>
    <t xml:space="preserve">VM36-03</t>
  </si>
  <si>
    <t xml:space="preserve">LOU-9</t>
  </si>
  <si>
    <t xml:space="preserve">AMAT 10D-4</t>
  </si>
  <si>
    <t xml:space="preserve">168.6°W</t>
  </si>
  <si>
    <t xml:space="preserve">AMAT 7D-1</t>
  </si>
  <si>
    <t xml:space="preserve">168.3°W</t>
  </si>
  <si>
    <t xml:space="preserve">169.0W Seamount</t>
  </si>
  <si>
    <t xml:space="preserve">36.9S Guyot</t>
  </si>
  <si>
    <t xml:space="preserve">Koppers et al. (2004)</t>
  </si>
  <si>
    <t xml:space="preserve">36.6S Seamount</t>
  </si>
  <si>
    <t xml:space="preserve">36.0S Seamount</t>
  </si>
  <si>
    <t xml:space="preserve">35.8S Seamount</t>
  </si>
  <si>
    <t xml:space="preserve">35.6S Guyot</t>
  </si>
  <si>
    <t xml:space="preserve">Forde Guyot</t>
  </si>
  <si>
    <t xml:space="preserve">35.0S Seamount</t>
  </si>
  <si>
    <t xml:space="preserve">34.7S Guyot</t>
  </si>
  <si>
    <t xml:space="preserve">34.5S Seamount</t>
  </si>
  <si>
    <t xml:space="preserve">33.9S Seamount</t>
  </si>
  <si>
    <t xml:space="preserve">33.7S Guyot (Archernar Guyo)</t>
  </si>
  <si>
    <t xml:space="preserve">33.4S Guyot</t>
  </si>
  <si>
    <t xml:space="preserve">33.0S Seamount</t>
  </si>
  <si>
    <t xml:space="preserve">32.7S Seamount</t>
  </si>
  <si>
    <t xml:space="preserve">32.5S Guyot</t>
  </si>
  <si>
    <t xml:space="preserve">330-U1376A-23R-3, 33-37</t>
  </si>
  <si>
    <t xml:space="preserve">Burton Guyot</t>
  </si>
  <si>
    <t xml:space="preserve">Koppers et al. (2012)</t>
  </si>
  <si>
    <t xml:space="preserve">31.0S Seamount</t>
  </si>
  <si>
    <t xml:space="preserve">30.8S Seamount</t>
  </si>
  <si>
    <t xml:space="preserve">Seafox Guyot</t>
  </si>
  <si>
    <t xml:space="preserve">30.4S Seamount</t>
  </si>
  <si>
    <t xml:space="preserve">Currituck Guyot</t>
  </si>
  <si>
    <t xml:space="preserve">29.6S Seamount</t>
  </si>
  <si>
    <t xml:space="preserve">29.4S Seamount</t>
  </si>
  <si>
    <t xml:space="preserve">28.8S Seamount</t>
  </si>
  <si>
    <t xml:space="preserve">28.7S Seamount</t>
  </si>
  <si>
    <t xml:space="preserve">330-U1374A-63R-3, 99-106</t>
  </si>
  <si>
    <t xml:space="preserve">Rigil Guyot</t>
  </si>
  <si>
    <t xml:space="preserve">28.6S Guyot</t>
  </si>
  <si>
    <t xml:space="preserve">28.2S Guyot</t>
  </si>
  <si>
    <t xml:space="preserve">28.0S Guyot</t>
  </si>
  <si>
    <t xml:space="preserve">SOTW-9-52-1</t>
  </si>
  <si>
    <t xml:space="preserve">LOU-7</t>
  </si>
  <si>
    <t xml:space="preserve">AMAT 1D-3</t>
  </si>
  <si>
    <t xml:space="preserve">27.6°S (Volcano 33)</t>
  </si>
  <si>
    <t xml:space="preserve">27.3S Guyot</t>
  </si>
  <si>
    <t xml:space="preserve">330-U1372A-38R-3, 103-106</t>
  </si>
  <si>
    <t xml:space="preserve">Canopus Guyot</t>
  </si>
  <si>
    <t xml:space="preserve">26.6S Guyot</t>
  </si>
  <si>
    <t xml:space="preserve">26.5S Guyot</t>
  </si>
  <si>
    <t xml:space="preserve">SOTW-9-58-7</t>
  </si>
  <si>
    <t xml:space="preserve">LOU-4</t>
  </si>
  <si>
    <t xml:space="preserve">Mo’unga Seamount</t>
  </si>
  <si>
    <t xml:space="preserve">Age Span</t>
  </si>
  <si>
    <t xml:space="preserve">Heaton &amp; Koopers (2019) &amp; Koopers (2011)</t>
  </si>
  <si>
    <t xml:space="preserve">Valerie</t>
  </si>
  <si>
    <t xml:space="preserve">166.3W Guyot</t>
  </si>
  <si>
    <t xml:space="preserve">unknown</t>
  </si>
  <si>
    <t xml:space="preserve">167.7°W</t>
  </si>
  <si>
    <t xml:space="preserve">168.6°W (Hadar Guyot)</t>
  </si>
  <si>
    <t xml:space="preserve">dredge/core</t>
  </si>
  <si>
    <t xml:space="preserve">169.8°W</t>
  </si>
  <si>
    <t xml:space="preserve">Archernar Guyot</t>
  </si>
  <si>
    <t xml:space="preserve">Heaton &amp; Koopers (2019) &amp; Koppers et al. (2012)</t>
  </si>
  <si>
    <t xml:space="preserve">Currituck</t>
  </si>
  <si>
    <t xml:space="preserve">AMAT 1D-3,SOTW-9-52-1</t>
  </si>
  <si>
    <t xml:space="preserve">Louisville Guyot</t>
  </si>
  <si>
    <t xml:space="preserve">Osbourne</t>
  </si>
  <si>
    <t xml:space="preserve">DR07</t>
  </si>
  <si>
    <t xml:space="preserve">Arago Seamount</t>
  </si>
  <si>
    <t xml:space="preserve">Bonneville et al. 2002</t>
  </si>
  <si>
    <t xml:space="preserve">K/Ar (Casignol technique)</t>
  </si>
  <si>
    <t xml:space="preserve">DT79-RUR-91</t>
  </si>
  <si>
    <t xml:space="preserve">Rurutu</t>
  </si>
  <si>
    <t xml:space="preserve">Rose 2015</t>
  </si>
  <si>
    <t xml:space="preserve">Mauke</t>
  </si>
  <si>
    <t xml:space="preserve">Turner &amp; Jarrard 1982</t>
  </si>
  <si>
    <t xml:space="preserve">DT77-AIT-36</t>
  </si>
  <si>
    <t xml:space="preserve">Aitutaki</t>
  </si>
  <si>
    <t xml:space="preserve">Atiu</t>
  </si>
  <si>
    <t xml:space="preserve">RR1310-D27-64</t>
  </si>
  <si>
    <t xml:space="preserve">East Niulakita</t>
  </si>
  <si>
    <t xml:space="preserve">Konrad et al., 2018</t>
  </si>
  <si>
    <t xml:space="preserve">RR1310-D24-11</t>
  </si>
  <si>
    <t xml:space="preserve">Kosciusko</t>
  </si>
  <si>
    <t xml:space="preserve">RR1310-D18-23</t>
  </si>
  <si>
    <t xml:space="preserve">Funafuti</t>
  </si>
  <si>
    <t xml:space="preserve">RR1310-D16-35</t>
  </si>
  <si>
    <t xml:space="preserve">Telematua</t>
  </si>
  <si>
    <t xml:space="preserve">RR1310-D15-12</t>
  </si>
  <si>
    <t xml:space="preserve">Vaitupu</t>
  </si>
  <si>
    <t xml:space="preserve">RR1310-D14-08</t>
  </si>
  <si>
    <t xml:space="preserve">Nukufetau</t>
  </si>
  <si>
    <t xml:space="preserve">RR1310-D13-01</t>
  </si>
  <si>
    <t xml:space="preserve">Tayasa</t>
  </si>
  <si>
    <t xml:space="preserve">RR1310-D11-10</t>
  </si>
  <si>
    <t xml:space="preserve">Laupapa</t>
  </si>
  <si>
    <t xml:space="preserve">RR1310-D07-22b</t>
  </si>
  <si>
    <t xml:space="preserve">Tefolaha</t>
  </si>
  <si>
    <t xml:space="preserve">RR1310-D03-23</t>
  </si>
  <si>
    <t xml:space="preserve">Taring Nui</t>
  </si>
  <si>
    <t xml:space="preserve">RR1310-D04-1d</t>
  </si>
  <si>
    <t xml:space="preserve">Logotau</t>
  </si>
  <si>
    <t xml:space="preserve">AVON2-14-7</t>
  </si>
  <si>
    <t xml:space="preserve">Palutu</t>
  </si>
  <si>
    <t xml:space="preserve">Koppers et al. 2007</t>
  </si>
  <si>
    <t xml:space="preserve">AVON2-17-28</t>
  </si>
  <si>
    <t xml:space="preserve">Kautu</t>
  </si>
  <si>
    <t xml:space="preserve">AVON2-16-22</t>
  </si>
  <si>
    <t xml:space="preserve">Beru</t>
  </si>
  <si>
    <t xml:space="preserve">AVON2-5-5</t>
  </si>
  <si>
    <t xml:space="preserve">Musina</t>
  </si>
  <si>
    <t xml:space="preserve">AVON2-7-2</t>
  </si>
  <si>
    <t xml:space="preserve">Tofe Tolu</t>
  </si>
  <si>
    <t xml:space="preserve">AVON2-1-7</t>
  </si>
  <si>
    <t xml:space="preserve">Niu</t>
  </si>
  <si>
    <t xml:space="preserve">AVON2-4-6</t>
  </si>
  <si>
    <t xml:space="preserve">Burtaritari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</si>
</sst>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5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H62" activeCellId="0" sqref="H62"/>
    </sheetView>
  </sheetViews>
  <sheetFormatPr defaultColWidth="8.19140625"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11.71"/>
    <col collapsed="false" customWidth="true" hidden="false" outlineLevel="0" max="3" min="3" style="0" width="13.82"/>
    <col collapsed="false" customWidth="true" hidden="false" outlineLevel="0" max="4" min="4" style="0" width="12.56"/>
    <col collapsed="false" customWidth="true" hidden="false" outlineLevel="0" max="5" min="5" style="0" width="11.16"/>
    <col collapsed="false" customWidth="true" hidden="false" outlineLevel="0" max="6" min="6" style="0" width="19.57"/>
    <col collapsed="false" customWidth="true" hidden="false" outlineLevel="0" max="7" min="7" style="0" width="18.3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B2" s="1" t="n">
        <v>19.552</v>
      </c>
      <c r="C2" s="1" t="n">
        <v>-155.518</v>
      </c>
      <c r="D2" s="1" t="n">
        <v>0.68</v>
      </c>
      <c r="E2" s="1" t="n">
        <v>0.08</v>
      </c>
      <c r="F2" s="0" t="s">
        <v>11</v>
      </c>
      <c r="G2" s="0" t="s">
        <v>12</v>
      </c>
      <c r="H2" s="0" t="s">
        <v>13</v>
      </c>
      <c r="K2" s="0" t="s">
        <v>14</v>
      </c>
    </row>
    <row r="3" customFormat="false" ht="12.8" hidden="false" customHeight="false" outlineLevel="0" collapsed="false">
      <c r="B3" s="1" t="n">
        <v>20.553</v>
      </c>
      <c r="C3" s="1" t="n">
        <v>-156.602</v>
      </c>
      <c r="D3" s="1" t="n">
        <v>1.02</v>
      </c>
      <c r="E3" s="1" t="n">
        <v>0.18</v>
      </c>
      <c r="F3" s="0" t="s">
        <v>15</v>
      </c>
      <c r="G3" s="0" t="s">
        <v>16</v>
      </c>
      <c r="H3" s="0" t="s">
        <v>17</v>
      </c>
      <c r="K3" s="0" t="s">
        <v>14</v>
      </c>
    </row>
    <row r="4" customFormat="false" ht="12.8" hidden="false" customHeight="false" outlineLevel="0" collapsed="false">
      <c r="B4" s="1" t="n">
        <v>20.773</v>
      </c>
      <c r="C4" s="1" t="n">
        <v>-156.276</v>
      </c>
      <c r="D4" s="1" t="n">
        <v>1.32</v>
      </c>
      <c r="E4" s="1" t="n">
        <v>0.04</v>
      </c>
      <c r="F4" s="0" t="s">
        <v>18</v>
      </c>
      <c r="G4" s="0" t="s">
        <v>19</v>
      </c>
      <c r="H4" s="0" t="s">
        <v>17</v>
      </c>
      <c r="K4" s="0" t="s">
        <v>14</v>
      </c>
    </row>
    <row r="5" customFormat="false" ht="12.8" hidden="false" customHeight="false" outlineLevel="0" collapsed="false">
      <c r="B5" s="1" t="n">
        <v>20.822</v>
      </c>
      <c r="C5" s="1" t="n">
        <v>-156.908</v>
      </c>
      <c r="D5" s="1" t="n">
        <v>1.28</v>
      </c>
      <c r="E5" s="1" t="n">
        <v>0.04</v>
      </c>
      <c r="F5" s="0" t="s">
        <v>20</v>
      </c>
      <c r="G5" s="0" t="s">
        <v>21</v>
      </c>
      <c r="H5" s="0" t="s">
        <v>17</v>
      </c>
      <c r="K5" s="0" t="s">
        <v>14</v>
      </c>
    </row>
    <row r="6" customFormat="false" ht="12.8" hidden="false" customHeight="false" outlineLevel="0" collapsed="false">
      <c r="B6" s="1" t="n">
        <v>21.136</v>
      </c>
      <c r="C6" s="1" t="n">
        <v>-157.005</v>
      </c>
      <c r="D6" s="1" t="n">
        <v>1.9</v>
      </c>
      <c r="E6" s="1" t="n">
        <v>0.06</v>
      </c>
      <c r="F6" s="0" t="s">
        <v>22</v>
      </c>
      <c r="G6" s="0" t="s">
        <v>16</v>
      </c>
      <c r="H6" s="0" t="s">
        <v>17</v>
      </c>
      <c r="K6" s="0" t="s">
        <v>14</v>
      </c>
    </row>
    <row r="7" customFormat="false" ht="12.8" hidden="false" customHeight="false" outlineLevel="0" collapsed="false">
      <c r="B7" s="1" t="n">
        <v>21.466</v>
      </c>
      <c r="C7" s="1" t="n">
        <v>-157.977</v>
      </c>
      <c r="D7" s="1" t="n">
        <v>2.6</v>
      </c>
      <c r="E7" s="1" t="n">
        <v>0.1</v>
      </c>
      <c r="F7" s="0" t="s">
        <v>23</v>
      </c>
      <c r="G7" s="0" t="s">
        <v>19</v>
      </c>
      <c r="H7" s="0" t="s">
        <v>17</v>
      </c>
      <c r="K7" s="0" t="s">
        <v>14</v>
      </c>
    </row>
    <row r="8" customFormat="false" ht="12.8" hidden="false" customHeight="false" outlineLevel="0" collapsed="false">
      <c r="B8" s="1" t="n">
        <v>21.907</v>
      </c>
      <c r="C8" s="1" t="n">
        <v>-160.151</v>
      </c>
      <c r="D8" s="1" t="n">
        <v>7.2</v>
      </c>
      <c r="E8" s="1" t="n">
        <v>0.3</v>
      </c>
      <c r="F8" s="0" t="s">
        <v>24</v>
      </c>
      <c r="G8" s="0" t="s">
        <v>25</v>
      </c>
      <c r="H8" s="0" t="s">
        <v>17</v>
      </c>
      <c r="K8" s="0" t="s">
        <v>14</v>
      </c>
    </row>
    <row r="9" customFormat="false" ht="12.8" hidden="false" customHeight="false" outlineLevel="0" collapsed="false">
      <c r="B9" s="1" t="n">
        <v>22.078</v>
      </c>
      <c r="C9" s="1" t="n">
        <v>-159.515</v>
      </c>
      <c r="D9" s="1" t="n">
        <v>5.1</v>
      </c>
      <c r="E9" s="1" t="n">
        <v>0.2</v>
      </c>
      <c r="F9" s="0" t="s">
        <v>26</v>
      </c>
      <c r="G9" s="0" t="s">
        <v>27</v>
      </c>
      <c r="H9" s="0" t="s">
        <v>17</v>
      </c>
      <c r="K9" s="0" t="s">
        <v>14</v>
      </c>
    </row>
    <row r="10" customFormat="false" ht="12.8" hidden="false" customHeight="false" outlineLevel="0" collapsed="false">
      <c r="B10" s="1" t="n">
        <f aca="false">22+10.8/60</f>
        <v>22.18</v>
      </c>
      <c r="C10" s="1" t="n">
        <f aca="false">-(162+34.8/60)</f>
        <v>-162.58</v>
      </c>
      <c r="D10" s="1"/>
      <c r="E10" s="1"/>
      <c r="F10" s="0" t="s">
        <v>28</v>
      </c>
      <c r="G10" s="2" t="s">
        <v>29</v>
      </c>
      <c r="K10" s="0" t="s">
        <v>14</v>
      </c>
    </row>
    <row r="11" customFormat="false" ht="12.8" hidden="false" customHeight="false" outlineLevel="0" collapsed="false">
      <c r="B11" s="1" t="n">
        <f aca="false">23</f>
        <v>23</v>
      </c>
      <c r="C11" s="1" t="n">
        <f aca="false">-(162+13.98/60)</f>
        <v>-162.233</v>
      </c>
      <c r="D11" s="1"/>
      <c r="E11" s="1"/>
      <c r="F11" s="0" t="s">
        <v>30</v>
      </c>
      <c r="G11" s="2" t="s">
        <v>29</v>
      </c>
      <c r="K11" s="0" t="s">
        <v>14</v>
      </c>
    </row>
    <row r="12" customFormat="false" ht="12.8" hidden="false" customHeight="false" outlineLevel="0" collapsed="false">
      <c r="B12" s="1" t="n">
        <f aca="false">23+13.98/60</f>
        <v>23.233</v>
      </c>
      <c r="C12" s="1" t="n">
        <f aca="false">-(163+1.98/60)</f>
        <v>-163.033</v>
      </c>
      <c r="D12" s="1"/>
      <c r="E12" s="1"/>
      <c r="F12" s="0" t="s">
        <v>31</v>
      </c>
      <c r="G12" s="2" t="s">
        <v>29</v>
      </c>
      <c r="K12" s="0" t="s">
        <v>14</v>
      </c>
    </row>
    <row r="13" customFormat="false" ht="12.8" hidden="false" customHeight="false" outlineLevel="0" collapsed="false">
      <c r="B13" s="1" t="n">
        <v>23.5</v>
      </c>
      <c r="C13" s="1" t="n">
        <v>-164.5</v>
      </c>
      <c r="D13" s="1" t="n">
        <v>10.3</v>
      </c>
      <c r="E13" s="1" t="n">
        <v>0.4</v>
      </c>
      <c r="F13" s="0" t="s">
        <v>32</v>
      </c>
      <c r="G13" s="0" t="s">
        <v>25</v>
      </c>
      <c r="H13" s="0" t="s">
        <v>17</v>
      </c>
      <c r="K13" s="0" t="s">
        <v>14</v>
      </c>
    </row>
    <row r="14" customFormat="false" ht="12.8" hidden="false" customHeight="false" outlineLevel="0" collapsed="false">
      <c r="B14" s="1" t="n">
        <v>23.754</v>
      </c>
      <c r="C14" s="1" t="n">
        <v>-166.206</v>
      </c>
      <c r="D14" s="1" t="n">
        <v>12</v>
      </c>
      <c r="E14" s="1" t="n">
        <v>0.4</v>
      </c>
      <c r="F14" s="0" t="s">
        <v>33</v>
      </c>
      <c r="G14" s="0" t="s">
        <v>25</v>
      </c>
      <c r="H14" s="0" t="s">
        <v>17</v>
      </c>
      <c r="K14" s="0" t="s">
        <v>14</v>
      </c>
    </row>
    <row r="15" customFormat="false" ht="12.8" hidden="false" customHeight="false" outlineLevel="0" collapsed="false">
      <c r="B15" s="1" t="n">
        <f aca="false">24+7/60</f>
        <v>24.1166666666667</v>
      </c>
      <c r="C15" s="1" t="n">
        <f aca="false">-(166+49/60)</f>
        <v>-166.816666666667</v>
      </c>
      <c r="D15" s="1"/>
      <c r="E15" s="1"/>
      <c r="F15" s="0" t="s">
        <v>34</v>
      </c>
      <c r="G15" s="2" t="s">
        <v>29</v>
      </c>
      <c r="K15" s="0" t="s">
        <v>14</v>
      </c>
    </row>
    <row r="16" customFormat="false" ht="12.8" hidden="false" customHeight="false" outlineLevel="0" collapsed="false">
      <c r="B16" s="1" t="n">
        <f aca="false">24+20.4/60</f>
        <v>24.34</v>
      </c>
      <c r="C16" s="1" t="n">
        <f aca="false">-(167+7.2/60)</f>
        <v>-167.12</v>
      </c>
      <c r="D16" s="1"/>
      <c r="E16" s="1"/>
      <c r="F16" s="0" t="s">
        <v>35</v>
      </c>
      <c r="G16" s="2" t="s">
        <v>29</v>
      </c>
      <c r="K16" s="0" t="s">
        <v>14</v>
      </c>
    </row>
    <row r="17" customFormat="false" ht="12.8" hidden="false" customHeight="false" outlineLevel="0" collapsed="false">
      <c r="B17" s="1" t="n">
        <f aca="false">24+37.8/60</f>
        <v>24.63</v>
      </c>
      <c r="C17" s="1" t="n">
        <f aca="false">-(167+15.6/60)</f>
        <v>-167.26</v>
      </c>
      <c r="D17" s="1"/>
      <c r="E17" s="1"/>
      <c r="F17" s="0" t="s">
        <v>36</v>
      </c>
      <c r="G17" s="2" t="s">
        <v>29</v>
      </c>
      <c r="K17" s="0" t="s">
        <v>14</v>
      </c>
    </row>
    <row r="18" customFormat="false" ht="12.8" hidden="false" customHeight="false" outlineLevel="0" collapsed="false">
      <c r="B18" s="1" t="n">
        <f aca="false">25+33.6/60</f>
        <v>25.56</v>
      </c>
      <c r="C18" s="1" t="n">
        <f aca="false">-(169+28.2/60)</f>
        <v>-169.47</v>
      </c>
      <c r="D18" s="1"/>
      <c r="E18" s="1"/>
      <c r="F18" s="0" t="s">
        <v>37</v>
      </c>
      <c r="G18" s="2" t="s">
        <v>29</v>
      </c>
      <c r="K18" s="0" t="s">
        <v>14</v>
      </c>
    </row>
    <row r="19" customFormat="false" ht="12.8" hidden="false" customHeight="false" outlineLevel="0" collapsed="false">
      <c r="B19" s="1" t="n">
        <v>25.794</v>
      </c>
      <c r="C19" s="1" t="n">
        <v>-171.742</v>
      </c>
      <c r="D19" s="1" t="n">
        <v>19.9</v>
      </c>
      <c r="E19" s="1" t="n">
        <v>0.3</v>
      </c>
      <c r="F19" s="0" t="s">
        <v>38</v>
      </c>
      <c r="G19" s="0" t="s">
        <v>39</v>
      </c>
      <c r="H19" s="0" t="s">
        <v>13</v>
      </c>
      <c r="K19" s="0" t="s">
        <v>14</v>
      </c>
    </row>
    <row r="20" customFormat="false" ht="12.8" hidden="false" customHeight="false" outlineLevel="0" collapsed="false">
      <c r="B20" s="1" t="n">
        <f aca="false">26+18/60</f>
        <v>26.3</v>
      </c>
      <c r="C20" s="1" t="n">
        <f aca="false">-(174+31.8/60)</f>
        <v>-174.53</v>
      </c>
      <c r="D20" s="1"/>
      <c r="E20" s="1"/>
      <c r="F20" s="0" t="s">
        <v>36</v>
      </c>
      <c r="G20" s="2" t="s">
        <v>29</v>
      </c>
      <c r="K20" s="0" t="s">
        <v>14</v>
      </c>
    </row>
    <row r="21" customFormat="false" ht="12.8" hidden="false" customHeight="false" outlineLevel="0" collapsed="false">
      <c r="B21" s="1" t="n">
        <f aca="false">26+55.98/60</f>
        <v>26.933</v>
      </c>
      <c r="C21" s="1" t="n">
        <f aca="false">-(176+28.02/60)</f>
        <v>-176.467</v>
      </c>
      <c r="D21" s="1"/>
      <c r="E21" s="1"/>
      <c r="F21" s="0" t="s">
        <v>40</v>
      </c>
      <c r="G21" s="2" t="s">
        <v>29</v>
      </c>
      <c r="K21" s="0" t="s">
        <v>14</v>
      </c>
    </row>
    <row r="22" customFormat="false" ht="12.8" hidden="false" customHeight="false" outlineLevel="0" collapsed="false">
      <c r="B22" s="1" t="n">
        <f aca="false">27+1.2/60</f>
        <v>27.02</v>
      </c>
      <c r="C22" s="1" t="n">
        <f aca="false">-(175+36/60)</f>
        <v>-175.6</v>
      </c>
      <c r="D22" s="1"/>
      <c r="E22" s="1"/>
      <c r="F22" s="0" t="s">
        <v>36</v>
      </c>
      <c r="G22" s="2" t="s">
        <v>29</v>
      </c>
      <c r="K22" s="0" t="s">
        <v>14</v>
      </c>
    </row>
    <row r="23" customFormat="false" ht="12.8" hidden="false" customHeight="false" outlineLevel="0" collapsed="false">
      <c r="A23" s="0" t="s">
        <v>41</v>
      </c>
      <c r="B23" s="1" t="n">
        <v>27.865</v>
      </c>
      <c r="C23" s="1" t="n">
        <v>-175.85</v>
      </c>
      <c r="D23" s="1" t="n">
        <v>24.9</v>
      </c>
      <c r="E23" s="1" t="n">
        <v>0.3</v>
      </c>
      <c r="F23" s="0" t="s">
        <v>42</v>
      </c>
      <c r="G23" s="0" t="s">
        <v>43</v>
      </c>
      <c r="H23" s="0" t="s">
        <v>13</v>
      </c>
      <c r="K23" s="0" t="s">
        <v>14</v>
      </c>
    </row>
    <row r="24" customFormat="false" ht="12.8" hidden="false" customHeight="false" outlineLevel="0" collapsed="false">
      <c r="B24" s="1" t="n">
        <f aca="false">27+59.4/60</f>
        <v>27.99</v>
      </c>
      <c r="C24" s="1" t="n">
        <f aca="false">-(177+57/60)</f>
        <v>-177.95</v>
      </c>
      <c r="D24" s="1"/>
      <c r="E24" s="1"/>
      <c r="F24" s="0" t="s">
        <v>44</v>
      </c>
      <c r="G24" s="2" t="s">
        <v>29</v>
      </c>
      <c r="K24" s="0" t="s">
        <v>14</v>
      </c>
    </row>
    <row r="25" customFormat="false" ht="12.8" hidden="false" customHeight="false" outlineLevel="0" collapsed="false">
      <c r="A25" s="0" t="s">
        <v>45</v>
      </c>
      <c r="B25" s="1" t="n">
        <v>28.231</v>
      </c>
      <c r="C25" s="1" t="n">
        <v>-177.368</v>
      </c>
      <c r="D25" s="1" t="n">
        <v>27.8</v>
      </c>
      <c r="E25" s="1" t="n">
        <v>0.9</v>
      </c>
      <c r="F25" s="0" t="s">
        <v>46</v>
      </c>
      <c r="G25" s="0" t="s">
        <v>43</v>
      </c>
      <c r="H25" s="0" t="s">
        <v>13</v>
      </c>
      <c r="K25" s="0" t="s">
        <v>14</v>
      </c>
    </row>
    <row r="26" customFormat="false" ht="12.8" hidden="false" customHeight="false" outlineLevel="0" collapsed="false">
      <c r="B26" s="1" t="n">
        <f aca="false">28+31.98/60</f>
        <v>28.533</v>
      </c>
      <c r="C26" s="1" t="n">
        <f aca="false">-(176+40.02/60)</f>
        <v>-176.667</v>
      </c>
      <c r="D26" s="1"/>
      <c r="E26" s="1"/>
      <c r="F26" s="0" t="s">
        <v>47</v>
      </c>
      <c r="G26" s="2" t="s">
        <v>29</v>
      </c>
      <c r="K26" s="0" t="s">
        <v>14</v>
      </c>
    </row>
    <row r="27" customFormat="false" ht="12.8" hidden="false" customHeight="false" outlineLevel="0" collapsed="false">
      <c r="B27" s="1" t="n">
        <v>28.81</v>
      </c>
      <c r="C27" s="1" t="n">
        <v>-178.89</v>
      </c>
      <c r="D27" s="1" t="n">
        <v>31.2</v>
      </c>
      <c r="E27" s="1" t="n">
        <v>0.2</v>
      </c>
      <c r="F27" s="0" t="s">
        <v>48</v>
      </c>
      <c r="G27" s="0" t="s">
        <v>49</v>
      </c>
      <c r="H27" s="0" t="s">
        <v>13</v>
      </c>
      <c r="K27" s="0" t="s">
        <v>14</v>
      </c>
    </row>
    <row r="28" customFormat="false" ht="12.8" hidden="false" customHeight="false" outlineLevel="0" collapsed="false">
      <c r="B28" s="1" t="n">
        <f aca="false">28+51/60</f>
        <v>28.85</v>
      </c>
      <c r="C28" s="1" t="n">
        <f aca="false">-(178 + 52/60)</f>
        <v>-178.866666666667</v>
      </c>
      <c r="D28" s="1"/>
      <c r="E28" s="1"/>
      <c r="F28" s="0" t="s">
        <v>50</v>
      </c>
      <c r="G28" s="2" t="s">
        <v>29</v>
      </c>
      <c r="K28" s="0" t="s">
        <v>14</v>
      </c>
    </row>
    <row r="29" customFormat="false" ht="12.8" hidden="false" customHeight="false" outlineLevel="0" collapsed="false">
      <c r="A29" s="0" t="s">
        <v>51</v>
      </c>
      <c r="B29" s="1" t="n">
        <v>28.9</v>
      </c>
      <c r="C29" s="1" t="n">
        <v>-179.561</v>
      </c>
      <c r="D29" s="1" t="n">
        <v>32.2</v>
      </c>
      <c r="E29" s="1" t="n">
        <v>0.9</v>
      </c>
      <c r="F29" s="0" t="s">
        <v>52</v>
      </c>
      <c r="G29" s="0" t="s">
        <v>43</v>
      </c>
      <c r="H29" s="0" t="s">
        <v>13</v>
      </c>
      <c r="K29" s="0" t="s">
        <v>14</v>
      </c>
    </row>
    <row r="30" customFormat="false" ht="12.8" hidden="false" customHeight="false" outlineLevel="0" collapsed="false">
      <c r="B30" s="1" t="n">
        <f aca="false">28+54/60</f>
        <v>28.9</v>
      </c>
      <c r="C30" s="1" t="n">
        <f aca="false">-(177+52.2/60)</f>
        <v>-177.87</v>
      </c>
      <c r="D30" s="1"/>
      <c r="E30" s="1"/>
      <c r="F30" s="0" t="s">
        <v>53</v>
      </c>
      <c r="G30" s="2" t="s">
        <v>29</v>
      </c>
      <c r="K30" s="0" t="s">
        <v>14</v>
      </c>
    </row>
    <row r="31" customFormat="false" ht="12.8" hidden="false" customHeight="false" outlineLevel="0" collapsed="false">
      <c r="B31" s="1" t="n">
        <f aca="false">28+54/60</f>
        <v>28.9</v>
      </c>
      <c r="C31" s="1" t="n">
        <f aca="false">-(179+36/60)</f>
        <v>-179.6</v>
      </c>
      <c r="D31" s="1"/>
      <c r="E31" s="1"/>
      <c r="F31" s="0" t="s">
        <v>54</v>
      </c>
      <c r="G31" s="2" t="s">
        <v>29</v>
      </c>
      <c r="K31" s="0" t="s">
        <v>14</v>
      </c>
    </row>
    <row r="32" customFormat="false" ht="12.8" hidden="false" customHeight="false" outlineLevel="0" collapsed="false">
      <c r="A32" s="0" t="s">
        <v>55</v>
      </c>
      <c r="B32" s="1" t="n">
        <v>28.905</v>
      </c>
      <c r="C32" s="1" t="n">
        <v>-178.607</v>
      </c>
      <c r="D32" s="1" t="n">
        <v>29.5</v>
      </c>
      <c r="E32" s="1" t="n">
        <v>0.7</v>
      </c>
      <c r="F32" s="0" t="s">
        <v>56</v>
      </c>
      <c r="G32" s="0" t="s">
        <v>43</v>
      </c>
      <c r="H32" s="0" t="s">
        <v>13</v>
      </c>
      <c r="K32" s="0" t="s">
        <v>14</v>
      </c>
    </row>
    <row r="33" customFormat="false" ht="12.8" hidden="false" customHeight="false" outlineLevel="0" collapsed="false">
      <c r="B33" s="1" t="n">
        <f aca="false">28+55.02/60</f>
        <v>28.917</v>
      </c>
      <c r="C33" s="1" t="n">
        <f aca="false">-(178+36/60)</f>
        <v>-178.6</v>
      </c>
      <c r="D33" s="1"/>
      <c r="E33" s="1"/>
      <c r="F33" s="0" t="s">
        <v>57</v>
      </c>
      <c r="G33" s="2" t="s">
        <v>29</v>
      </c>
      <c r="K33" s="0" t="s">
        <v>14</v>
      </c>
    </row>
    <row r="34" customFormat="false" ht="12.8" hidden="false" customHeight="false" outlineLevel="0" collapsed="false">
      <c r="B34" s="1" t="n">
        <f aca="false">29+42/60</f>
        <v>29.7</v>
      </c>
      <c r="C34" s="1" t="n">
        <f aca="false">179+22/60</f>
        <v>179.366666666667</v>
      </c>
      <c r="D34" s="1"/>
      <c r="E34" s="1"/>
      <c r="F34" s="0" t="s">
        <v>58</v>
      </c>
      <c r="G34" s="2" t="s">
        <v>29</v>
      </c>
      <c r="K34" s="0" t="s">
        <v>14</v>
      </c>
    </row>
    <row r="35" customFormat="false" ht="12.8" hidden="false" customHeight="false" outlineLevel="0" collapsed="false">
      <c r="B35" s="1" t="n">
        <f aca="false">29+47.4/60</f>
        <v>29.79</v>
      </c>
      <c r="C35" s="1" t="n">
        <f aca="false">179+4.2/60</f>
        <v>179.07</v>
      </c>
      <c r="D35" s="1"/>
      <c r="E35" s="1"/>
      <c r="F35" s="0" t="s">
        <v>59</v>
      </c>
      <c r="G35" s="2" t="s">
        <v>29</v>
      </c>
      <c r="K35" s="0" t="s">
        <v>14</v>
      </c>
    </row>
    <row r="36" customFormat="false" ht="12.8" hidden="false" customHeight="false" outlineLevel="0" collapsed="false">
      <c r="B36" s="1" t="n">
        <f aca="false">30+16.2/60</f>
        <v>30.27</v>
      </c>
      <c r="C36" s="1" t="n">
        <f aca="false">178+43.2/60</f>
        <v>178.72</v>
      </c>
      <c r="D36" s="1"/>
      <c r="E36" s="1"/>
      <c r="F36" s="0" t="s">
        <v>60</v>
      </c>
      <c r="G36" s="2" t="s">
        <v>29</v>
      </c>
      <c r="K36" s="0" t="s">
        <v>14</v>
      </c>
    </row>
    <row r="37" customFormat="false" ht="12.8" hidden="false" customHeight="false" outlineLevel="0" collapsed="false">
      <c r="B37" s="1" t="n">
        <v>31.018</v>
      </c>
      <c r="C37" s="1" t="n">
        <v>175.895</v>
      </c>
      <c r="D37" s="1" t="n">
        <v>39.1</v>
      </c>
      <c r="E37" s="1" t="n">
        <v>0.2</v>
      </c>
      <c r="F37" s="0" t="s">
        <v>61</v>
      </c>
      <c r="G37" s="0" t="s">
        <v>49</v>
      </c>
      <c r="H37" s="0" t="s">
        <v>13</v>
      </c>
      <c r="K37" s="0" t="s">
        <v>14</v>
      </c>
    </row>
    <row r="38" customFormat="false" ht="12.8" hidden="false" customHeight="false" outlineLevel="0" collapsed="false">
      <c r="A38" s="0" t="s">
        <v>62</v>
      </c>
      <c r="B38" s="1" t="n">
        <v>31.811</v>
      </c>
      <c r="C38" s="1" t="n">
        <v>174.298</v>
      </c>
      <c r="D38" s="1" t="n">
        <v>41.7</v>
      </c>
      <c r="E38" s="1" t="n">
        <v>0.7</v>
      </c>
      <c r="F38" s="0" t="s">
        <v>63</v>
      </c>
      <c r="G38" s="0" t="s">
        <v>43</v>
      </c>
      <c r="H38" s="0" t="s">
        <v>13</v>
      </c>
      <c r="K38" s="0" t="s">
        <v>14</v>
      </c>
    </row>
    <row r="39" customFormat="false" ht="12.8" hidden="false" customHeight="false" outlineLevel="0" collapsed="false">
      <c r="A39" s="0" t="s">
        <v>64</v>
      </c>
      <c r="B39" s="1" t="n">
        <v>32.082</v>
      </c>
      <c r="C39" s="1" t="n">
        <v>172.285</v>
      </c>
      <c r="D39" s="1" t="n">
        <v>47.8</v>
      </c>
      <c r="E39" s="1" t="n">
        <v>0.7</v>
      </c>
      <c r="F39" s="0" t="s">
        <v>65</v>
      </c>
      <c r="G39" s="0" t="s">
        <v>43</v>
      </c>
      <c r="H39" s="0" t="s">
        <v>13</v>
      </c>
      <c r="K39" s="0" t="s">
        <v>14</v>
      </c>
    </row>
    <row r="40" customFormat="false" ht="12.8" hidden="false" customHeight="false" outlineLevel="0" collapsed="false">
      <c r="A40" s="0" t="s">
        <v>66</v>
      </c>
      <c r="B40" s="1" t="n">
        <v>32.28</v>
      </c>
      <c r="C40" s="1" t="n">
        <v>172.847</v>
      </c>
      <c r="D40" s="1" t="n">
        <v>44.3</v>
      </c>
      <c r="E40" s="1" t="n">
        <v>0.7</v>
      </c>
      <c r="F40" s="0" t="s">
        <v>67</v>
      </c>
      <c r="G40" s="0" t="s">
        <v>43</v>
      </c>
      <c r="H40" s="0" t="s">
        <v>13</v>
      </c>
      <c r="K40" s="0" t="s">
        <v>14</v>
      </c>
    </row>
    <row r="41" customFormat="false" ht="12.8" hidden="false" customHeight="false" outlineLevel="0" collapsed="false">
      <c r="A41" s="0" t="s">
        <v>68</v>
      </c>
      <c r="B41" s="1" t="n">
        <v>32.606</v>
      </c>
      <c r="C41" s="1" t="n">
        <v>172.3</v>
      </c>
      <c r="D41" s="1" t="n">
        <v>47.7</v>
      </c>
      <c r="E41" s="1" t="n">
        <v>0.5</v>
      </c>
      <c r="F41" s="0" t="s">
        <v>69</v>
      </c>
      <c r="G41" s="0" t="s">
        <v>43</v>
      </c>
      <c r="H41" s="0" t="s">
        <v>13</v>
      </c>
      <c r="K41" s="0" t="s">
        <v>14</v>
      </c>
    </row>
    <row r="42" customFormat="false" ht="12.8" hidden="false" customHeight="false" outlineLevel="0" collapsed="false">
      <c r="B42" s="1" t="n">
        <v>33.626</v>
      </c>
      <c r="C42" s="1" t="n">
        <v>171.341</v>
      </c>
      <c r="D42" s="1" t="n">
        <v>48.2</v>
      </c>
      <c r="E42" s="1" t="n">
        <v>0.2</v>
      </c>
      <c r="F42" s="0" t="s">
        <v>70</v>
      </c>
      <c r="G42" s="0" t="s">
        <v>49</v>
      </c>
      <c r="H42" s="0" t="s">
        <v>13</v>
      </c>
      <c r="K42" s="0" t="s">
        <v>14</v>
      </c>
    </row>
    <row r="43" customFormat="false" ht="12.8" hidden="false" customHeight="false" outlineLevel="0" collapsed="false">
      <c r="B43" s="1" t="n">
        <v>34.85</v>
      </c>
      <c r="C43" s="1" t="n">
        <v>171.85</v>
      </c>
      <c r="D43" s="1"/>
      <c r="E43" s="1"/>
      <c r="G43" s="0" t="s">
        <v>71</v>
      </c>
      <c r="K43" s="0" t="s">
        <v>14</v>
      </c>
    </row>
    <row r="44" customFormat="false" ht="12.8" hidden="false" customHeight="false" outlineLevel="0" collapsed="false">
      <c r="B44" s="1" t="n">
        <v>34.93</v>
      </c>
      <c r="C44" s="1" t="n">
        <v>172.15</v>
      </c>
      <c r="D44" s="1" t="n">
        <f aca="false">(50.8+48.38)/2</f>
        <v>49.59</v>
      </c>
      <c r="E44" s="1" t="n">
        <v>2.42</v>
      </c>
      <c r="F44" s="0" t="s">
        <v>72</v>
      </c>
      <c r="G44" s="0" t="s">
        <v>73</v>
      </c>
      <c r="H44" s="0" t="s">
        <v>13</v>
      </c>
      <c r="I44" s="0" t="s">
        <v>74</v>
      </c>
      <c r="J44" s="0" t="n">
        <v>13</v>
      </c>
      <c r="K44" s="0" t="s">
        <v>14</v>
      </c>
    </row>
    <row r="45" customFormat="false" ht="12.8" hidden="false" customHeight="false" outlineLevel="0" collapsed="false">
      <c r="B45" s="1" t="n">
        <v>35.276</v>
      </c>
      <c r="C45" s="1" t="n">
        <v>171.766</v>
      </c>
      <c r="D45" s="1" t="n">
        <v>52.9</v>
      </c>
      <c r="E45" s="1" t="n">
        <v>0.8</v>
      </c>
      <c r="F45" s="0" t="s">
        <v>75</v>
      </c>
      <c r="G45" s="0" t="s">
        <v>49</v>
      </c>
      <c r="H45" s="0" t="s">
        <v>13</v>
      </c>
      <c r="I45" s="0" t="s">
        <v>76</v>
      </c>
      <c r="J45" s="0" t="n">
        <v>1</v>
      </c>
      <c r="K45" s="0" t="s">
        <v>14</v>
      </c>
    </row>
    <row r="46" customFormat="false" ht="12.8" hidden="false" customHeight="false" outlineLevel="0" collapsed="false">
      <c r="B46" s="1" t="n">
        <v>36.36</v>
      </c>
      <c r="C46" s="1" t="n">
        <v>171.677</v>
      </c>
      <c r="D46" s="1"/>
      <c r="E46" s="1"/>
      <c r="G46" s="0" t="s">
        <v>71</v>
      </c>
      <c r="K46" s="0" t="s">
        <v>14</v>
      </c>
    </row>
    <row r="47" customFormat="false" ht="12.8" hidden="false" customHeight="false" outlineLevel="0" collapsed="false">
      <c r="B47" s="1" t="n">
        <f aca="false">36+48/60</f>
        <v>36.8</v>
      </c>
      <c r="C47" s="1" t="n">
        <f aca="false">171+21/60</f>
        <v>171.35</v>
      </c>
      <c r="D47" s="1"/>
      <c r="E47" s="1"/>
      <c r="F47" s="0" t="s">
        <v>77</v>
      </c>
      <c r="G47" s="2" t="s">
        <v>29</v>
      </c>
      <c r="K47" s="0" t="s">
        <v>14</v>
      </c>
    </row>
    <row r="48" customFormat="false" ht="12.8" hidden="false" customHeight="false" outlineLevel="0" collapsed="false">
      <c r="B48" s="1" t="n">
        <v>37.98</v>
      </c>
      <c r="C48" s="1" t="n">
        <v>170.406</v>
      </c>
      <c r="D48" s="1" t="n">
        <v>55.2</v>
      </c>
      <c r="E48" s="1" t="n">
        <v>0.7</v>
      </c>
      <c r="F48" s="0" t="s">
        <v>78</v>
      </c>
      <c r="G48" s="0" t="s">
        <v>79</v>
      </c>
      <c r="H48" s="0" t="s">
        <v>17</v>
      </c>
      <c r="I48" s="0" t="s">
        <v>74</v>
      </c>
      <c r="J48" s="0" t="n">
        <v>6</v>
      </c>
      <c r="K48" s="0" t="s">
        <v>14</v>
      </c>
    </row>
    <row r="49" customFormat="false" ht="12.8" hidden="false" customHeight="false" outlineLevel="0" collapsed="false">
      <c r="B49" s="1" t="n">
        <v>38.071</v>
      </c>
      <c r="C49" s="1" t="n">
        <v>170.88</v>
      </c>
      <c r="D49" s="1" t="n">
        <v>55.4</v>
      </c>
      <c r="E49" s="1" t="n">
        <v>0.9</v>
      </c>
      <c r="F49" s="0" t="s">
        <v>80</v>
      </c>
      <c r="G49" s="0" t="s">
        <v>79</v>
      </c>
      <c r="H49" s="0" t="s">
        <v>17</v>
      </c>
      <c r="I49" s="0" t="s">
        <v>74</v>
      </c>
      <c r="J49" s="0" t="n">
        <v>1</v>
      </c>
      <c r="K49" s="0" t="s">
        <v>14</v>
      </c>
    </row>
    <row r="50" customFormat="false" ht="12.8" hidden="false" customHeight="false" outlineLevel="0" collapsed="false">
      <c r="B50" s="1" t="n">
        <v>38.685</v>
      </c>
      <c r="C50" s="1" t="n">
        <v>171.108</v>
      </c>
      <c r="D50" s="1"/>
      <c r="E50" s="1"/>
      <c r="G50" s="0" t="s">
        <v>71</v>
      </c>
      <c r="K50" s="0" t="s">
        <v>14</v>
      </c>
    </row>
    <row r="51" customFormat="false" ht="12.8" hidden="false" customHeight="false" outlineLevel="0" collapsed="false">
      <c r="B51" s="1" t="n">
        <v>41.23</v>
      </c>
      <c r="C51" s="1" t="n">
        <v>170.564</v>
      </c>
      <c r="D51" s="1" t="n">
        <v>56.41</v>
      </c>
      <c r="E51" s="1" t="n">
        <v>0.6</v>
      </c>
      <c r="F51" s="0" t="s">
        <v>81</v>
      </c>
      <c r="G51" s="0" t="s">
        <v>82</v>
      </c>
      <c r="H51" s="0" t="s">
        <v>13</v>
      </c>
      <c r="I51" s="0" t="s">
        <v>74</v>
      </c>
      <c r="J51" s="0" t="n">
        <v>12</v>
      </c>
      <c r="K51" s="0" t="s">
        <v>14</v>
      </c>
    </row>
    <row r="52" customFormat="false" ht="12.8" hidden="false" customHeight="false" outlineLevel="0" collapsed="false">
      <c r="B52" s="1" t="n">
        <f aca="false">41+44/60</f>
        <v>41.7333333333333</v>
      </c>
      <c r="C52" s="1" t="n">
        <f aca="false">170+12/60</f>
        <v>170.2</v>
      </c>
      <c r="D52" s="1"/>
      <c r="E52" s="1"/>
      <c r="F52" s="0" t="s">
        <v>83</v>
      </c>
      <c r="G52" s="2" t="s">
        <v>29</v>
      </c>
      <c r="K52" s="0" t="s">
        <v>14</v>
      </c>
    </row>
    <row r="53" customFormat="false" ht="12.8" hidden="false" customHeight="false" outlineLevel="0" collapsed="false">
      <c r="B53" s="1" t="n">
        <f aca="false">41+51/60</f>
        <v>41.85</v>
      </c>
      <c r="C53" s="1" t="n">
        <f aca="false">170+33/60</f>
        <v>170.55</v>
      </c>
      <c r="D53" s="1"/>
      <c r="E53" s="1"/>
      <c r="F53" s="0" t="s">
        <v>84</v>
      </c>
      <c r="G53" s="2" t="s">
        <v>29</v>
      </c>
      <c r="K53" s="0" t="s">
        <v>14</v>
      </c>
    </row>
    <row r="54" customFormat="false" ht="12.8" hidden="false" customHeight="false" outlineLevel="0" collapsed="false">
      <c r="B54" s="1" t="n">
        <f aca="false">42+16.02/60</f>
        <v>42.267</v>
      </c>
      <c r="C54" s="1" t="n">
        <f aca="false">170+27/60</f>
        <v>170.45</v>
      </c>
      <c r="D54" s="1"/>
      <c r="E54" s="1"/>
      <c r="F54" s="0" t="s">
        <v>85</v>
      </c>
      <c r="G54" s="2" t="s">
        <v>29</v>
      </c>
      <c r="K54" s="0" t="s">
        <v>14</v>
      </c>
    </row>
    <row r="55" customFormat="false" ht="12.8" hidden="false" customHeight="false" outlineLevel="0" collapsed="false">
      <c r="B55" s="1" t="n">
        <f aca="false">42+59/60</f>
        <v>42.9833333333333</v>
      </c>
      <c r="C55" s="1" t="n">
        <f aca="false">170+21/60</f>
        <v>170.35</v>
      </c>
      <c r="D55" s="1"/>
      <c r="E55" s="1"/>
      <c r="F55" s="0" t="s">
        <v>86</v>
      </c>
      <c r="G55" s="2" t="s">
        <v>29</v>
      </c>
      <c r="K55" s="0" t="s">
        <v>14</v>
      </c>
    </row>
    <row r="56" customFormat="false" ht="12.8" hidden="false" customHeight="false" outlineLevel="0" collapsed="false">
      <c r="B56" s="1" t="n">
        <f aca="false">43+24/60</f>
        <v>43.4</v>
      </c>
      <c r="C56" s="1" t="n">
        <f aca="false">169+59/60</f>
        <v>169.983333333333</v>
      </c>
      <c r="D56" s="1"/>
      <c r="E56" s="1"/>
      <c r="F56" s="0" t="s">
        <v>87</v>
      </c>
      <c r="G56" s="2" t="s">
        <v>29</v>
      </c>
      <c r="K56" s="0" t="s">
        <v>14</v>
      </c>
    </row>
    <row r="57" customFormat="false" ht="12.8" hidden="false" customHeight="false" outlineLevel="0" collapsed="false">
      <c r="B57" s="1" t="n">
        <v>44.726</v>
      </c>
      <c r="C57" s="1" t="n">
        <v>170.126</v>
      </c>
      <c r="D57" s="1" t="n">
        <v>61.3</v>
      </c>
      <c r="E57" s="1" t="n">
        <v>0.3</v>
      </c>
      <c r="F57" s="0" t="s">
        <v>88</v>
      </c>
      <c r="G57" s="0" t="s">
        <v>49</v>
      </c>
      <c r="H57" s="0" t="s">
        <v>13</v>
      </c>
      <c r="I57" s="0" t="s">
        <v>74</v>
      </c>
      <c r="J57" s="0" t="n">
        <v>17</v>
      </c>
      <c r="K57" s="0" t="s">
        <v>14</v>
      </c>
    </row>
    <row r="58" customFormat="false" ht="12.8" hidden="false" customHeight="false" outlineLevel="0" collapsed="false">
      <c r="B58" s="1" t="n">
        <f aca="false">46</f>
        <v>46</v>
      </c>
      <c r="C58" s="1" t="n">
        <f aca="false">169+25/60</f>
        <v>169.416666666667</v>
      </c>
      <c r="D58" s="1"/>
      <c r="E58" s="1"/>
      <c r="F58" s="0" t="s">
        <v>89</v>
      </c>
      <c r="G58" s="2" t="s">
        <v>29</v>
      </c>
      <c r="K58" s="0" t="s">
        <v>14</v>
      </c>
    </row>
    <row r="59" customFormat="false" ht="12.8" hidden="false" customHeight="false" outlineLevel="0" collapsed="false">
      <c r="B59" s="1" t="n">
        <v>47.05</v>
      </c>
      <c r="C59" s="1" t="n">
        <v>169.64</v>
      </c>
      <c r="D59" s="1"/>
      <c r="E59" s="1"/>
      <c r="G59" s="0" t="s">
        <v>71</v>
      </c>
      <c r="K59" s="0" t="s">
        <v>14</v>
      </c>
    </row>
    <row r="60" customFormat="false" ht="12.8" hidden="false" customHeight="false" outlineLevel="0" collapsed="false">
      <c r="B60" s="1" t="n">
        <v>47.42</v>
      </c>
      <c r="C60" s="1" t="n">
        <v>169.224</v>
      </c>
      <c r="D60" s="1"/>
      <c r="E60" s="1"/>
      <c r="G60" s="0" t="s">
        <v>71</v>
      </c>
      <c r="K60" s="0" t="s">
        <v>14</v>
      </c>
    </row>
    <row r="61" customFormat="false" ht="12.8" hidden="false" customHeight="false" outlineLevel="0" collapsed="false">
      <c r="B61" s="1" t="n">
        <f aca="false">48+10/60</f>
        <v>48.1666666666667</v>
      </c>
      <c r="C61" s="1" t="n">
        <f aca="false">168+20/60</f>
        <v>168.333333333333</v>
      </c>
      <c r="D61" s="1"/>
      <c r="E61" s="1"/>
      <c r="F61" s="0" t="s">
        <v>90</v>
      </c>
      <c r="G61" s="2" t="s">
        <v>29</v>
      </c>
      <c r="K61" s="0" t="s">
        <v>14</v>
      </c>
    </row>
    <row r="62" customFormat="false" ht="12.8" hidden="false" customHeight="false" outlineLevel="0" collapsed="false">
      <c r="B62" s="1" t="n">
        <v>49</v>
      </c>
      <c r="C62" s="1" t="n">
        <v>168.42</v>
      </c>
      <c r="D62" s="1"/>
      <c r="E62" s="1"/>
      <c r="F62" s="0" t="s">
        <v>91</v>
      </c>
      <c r="G62" s="0" t="s">
        <v>92</v>
      </c>
      <c r="K62" s="0" t="s">
        <v>14</v>
      </c>
    </row>
    <row r="63" customFormat="false" ht="12.8" hidden="false" customHeight="false" outlineLevel="0" collapsed="false">
      <c r="B63" s="1" t="n">
        <v>49.7</v>
      </c>
      <c r="C63" s="1" t="n">
        <v>167.8</v>
      </c>
      <c r="D63" s="1"/>
      <c r="E63" s="1"/>
      <c r="G63" s="0" t="s">
        <v>71</v>
      </c>
      <c r="K63" s="0" t="s">
        <v>14</v>
      </c>
    </row>
    <row r="64" customFormat="false" ht="12.8" hidden="false" customHeight="false" outlineLevel="0" collapsed="false">
      <c r="B64" s="1" t="n">
        <v>51.136</v>
      </c>
      <c r="C64" s="1" t="n">
        <v>167.358</v>
      </c>
      <c r="D64" s="1" t="n">
        <v>77.79</v>
      </c>
      <c r="E64" s="1" t="n">
        <v>1.4</v>
      </c>
      <c r="F64" s="0" t="s">
        <v>93</v>
      </c>
      <c r="G64" s="0" t="s">
        <v>82</v>
      </c>
      <c r="H64" s="0" t="s">
        <v>13</v>
      </c>
      <c r="I64" s="0" t="s">
        <v>74</v>
      </c>
      <c r="J64" s="0" t="n">
        <v>6</v>
      </c>
      <c r="K64" s="0" t="s">
        <v>14</v>
      </c>
    </row>
    <row r="65" customFormat="false" ht="12.8" hidden="false" customHeight="false" outlineLevel="0" collapsed="false">
      <c r="B65" s="1" t="n">
        <f aca="false">53+12/60</f>
        <v>53.2</v>
      </c>
      <c r="C65" s="1" t="n">
        <f aca="false">164.5</f>
        <v>164.5</v>
      </c>
      <c r="D65" s="1"/>
      <c r="E65" s="1"/>
      <c r="F65" s="0" t="s">
        <v>94</v>
      </c>
      <c r="G65" s="2" t="s">
        <v>29</v>
      </c>
      <c r="K65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1640625" defaultRowHeight="12.8" zeroHeight="false" outlineLevelRow="0" outlineLevelCol="0"/>
  <cols>
    <col collapsed="false" customWidth="true" hidden="false" outlineLevel="0" max="1" min="1" style="0" width="11.34"/>
    <col collapsed="false" customWidth="true" hidden="false" outlineLevel="0" max="6" min="6" style="0" width="25.24"/>
    <col collapsed="false" customWidth="true" hidden="false" outlineLevel="0" max="7" min="7" style="0" width="18.09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</row>
    <row r="2" customFormat="false" ht="13.8" hidden="false" customHeight="false" outlineLevel="0" collapsed="false">
      <c r="A2" s="4" t="s">
        <v>96</v>
      </c>
      <c r="B2" s="5" t="n">
        <v>-50.435</v>
      </c>
      <c r="C2" s="5" t="n">
        <v>-139.152</v>
      </c>
      <c r="D2" s="4" t="n">
        <v>1.113</v>
      </c>
      <c r="E2" s="4" t="n">
        <v>0.042</v>
      </c>
      <c r="F2" s="4" t="s">
        <v>97</v>
      </c>
      <c r="G2" s="6" t="s">
        <v>98</v>
      </c>
      <c r="H2" s="6" t="s">
        <v>13</v>
      </c>
      <c r="I2" s="4" t="s">
        <v>14</v>
      </c>
    </row>
    <row r="3" customFormat="false" ht="13.8" hidden="false" customHeight="false" outlineLevel="0" collapsed="false">
      <c r="A3" s="7" t="s">
        <v>99</v>
      </c>
      <c r="B3" s="5" t="n">
        <v>-48.2</v>
      </c>
      <c r="C3" s="5" t="n">
        <v>-148.8</v>
      </c>
      <c r="D3" s="7" t="n">
        <v>13.2</v>
      </c>
      <c r="E3" s="7" t="n">
        <v>2</v>
      </c>
      <c r="F3" s="7" t="s">
        <v>100</v>
      </c>
      <c r="G3" s="5" t="s">
        <v>98</v>
      </c>
      <c r="H3" s="5" t="s">
        <v>13</v>
      </c>
      <c r="I3" s="4" t="s">
        <v>14</v>
      </c>
    </row>
    <row r="4" customFormat="false" ht="12.8" hidden="false" customHeight="false" outlineLevel="0" collapsed="false">
      <c r="B4" s="4" t="n">
        <v>-47.35</v>
      </c>
      <c r="C4" s="4" t="n">
        <v>-152.166666666667</v>
      </c>
      <c r="F4" s="4" t="s">
        <v>101</v>
      </c>
      <c r="I4" s="4" t="s">
        <v>14</v>
      </c>
    </row>
    <row r="5" customFormat="false" ht="12.8" hidden="false" customHeight="false" outlineLevel="0" collapsed="false">
      <c r="B5" s="4" t="n">
        <v>-46.7666666666667</v>
      </c>
      <c r="C5" s="4" t="n">
        <v>-154.166666666667</v>
      </c>
      <c r="F5" s="4" t="s">
        <v>102</v>
      </c>
      <c r="I5" s="4" t="s">
        <v>14</v>
      </c>
    </row>
    <row r="6" customFormat="false" ht="13.8" hidden="false" customHeight="false" outlineLevel="0" collapsed="false">
      <c r="A6" s="4" t="s">
        <v>103</v>
      </c>
      <c r="B6" s="5" t="n">
        <v>-46.218</v>
      </c>
      <c r="C6" s="5" t="n">
        <v>-155.925</v>
      </c>
      <c r="D6" s="4" t="n">
        <v>21.7</v>
      </c>
      <c r="E6" s="4" t="n">
        <v>0.3</v>
      </c>
      <c r="F6" s="4" t="s">
        <v>104</v>
      </c>
      <c r="G6" s="6" t="s">
        <v>105</v>
      </c>
      <c r="H6" s="6" t="s">
        <v>13</v>
      </c>
      <c r="I6" s="4" t="s">
        <v>14</v>
      </c>
    </row>
    <row r="7" customFormat="false" ht="12.8" hidden="false" customHeight="false" outlineLevel="0" collapsed="false">
      <c r="B7" s="4" t="n">
        <v>-46.2</v>
      </c>
      <c r="C7" s="4" t="n">
        <v>-155.9</v>
      </c>
      <c r="F7" s="4" t="s">
        <v>106</v>
      </c>
      <c r="I7" s="4" t="s">
        <v>14</v>
      </c>
    </row>
    <row r="8" customFormat="false" ht="12.8" hidden="false" customHeight="false" outlineLevel="0" collapsed="false">
      <c r="B8" s="4" t="n">
        <v>-46.1333333333333</v>
      </c>
      <c r="C8" s="4" t="n">
        <v>-154.3</v>
      </c>
      <c r="F8" s="4" t="s">
        <v>107</v>
      </c>
      <c r="I8" s="4" t="s">
        <v>14</v>
      </c>
    </row>
    <row r="9" customFormat="false" ht="12.8" hidden="false" customHeight="false" outlineLevel="0" collapsed="false">
      <c r="B9" s="4" t="n">
        <v>-45.5833333333333</v>
      </c>
      <c r="C9" s="4" t="n">
        <v>-156.666666666667</v>
      </c>
      <c r="F9" s="4" t="s">
        <v>108</v>
      </c>
      <c r="I9" s="4" t="s">
        <v>14</v>
      </c>
    </row>
    <row r="10" customFormat="false" ht="12.8" hidden="false" customHeight="false" outlineLevel="0" collapsed="false">
      <c r="B10" s="4" t="n">
        <v>-45.4833333333333</v>
      </c>
      <c r="C10" s="4" t="n">
        <v>-157.75</v>
      </c>
      <c r="F10" s="4" t="s">
        <v>109</v>
      </c>
      <c r="I10" s="4" t="s">
        <v>14</v>
      </c>
    </row>
    <row r="11" customFormat="false" ht="13.8" hidden="false" customHeight="false" outlineLevel="0" collapsed="false">
      <c r="A11" s="4" t="s">
        <v>110</v>
      </c>
      <c r="B11" s="5" t="n">
        <v>-45.468</v>
      </c>
      <c r="C11" s="5" t="n">
        <v>-157.738</v>
      </c>
      <c r="D11" s="4" t="n">
        <v>24.6</v>
      </c>
      <c r="E11" s="4" t="n">
        <v>0.3</v>
      </c>
      <c r="F11" s="4" t="s">
        <v>111</v>
      </c>
      <c r="G11" s="6" t="s">
        <v>105</v>
      </c>
      <c r="H11" s="6" t="s">
        <v>13</v>
      </c>
      <c r="I11" s="4" t="s">
        <v>14</v>
      </c>
    </row>
    <row r="12" customFormat="false" ht="12.8" hidden="false" customHeight="false" outlineLevel="0" collapsed="false">
      <c r="B12" s="4" t="n">
        <v>-45.3333333333333</v>
      </c>
      <c r="C12" s="4" t="n">
        <v>-157.533333333333</v>
      </c>
      <c r="F12" s="4" t="s">
        <v>112</v>
      </c>
      <c r="I12" s="4" t="s">
        <v>14</v>
      </c>
    </row>
    <row r="13" customFormat="false" ht="12.8" hidden="false" customHeight="false" outlineLevel="0" collapsed="false">
      <c r="B13" s="4" t="n">
        <v>-45.0833333333333</v>
      </c>
      <c r="C13" s="4" t="n">
        <v>-159.033333333333</v>
      </c>
      <c r="F13" s="4" t="s">
        <v>113</v>
      </c>
      <c r="I13" s="4" t="s">
        <v>14</v>
      </c>
    </row>
    <row r="14" customFormat="false" ht="13.8" hidden="false" customHeight="false" outlineLevel="0" collapsed="false">
      <c r="A14" s="4" t="s">
        <v>114</v>
      </c>
      <c r="B14" s="5" t="n">
        <v>-44.8433333333333</v>
      </c>
      <c r="C14" s="5" t="n">
        <v>-158.473333333333</v>
      </c>
      <c r="D14" s="4" t="n">
        <v>26.3</v>
      </c>
      <c r="E14" s="4" t="n">
        <v>0.3</v>
      </c>
      <c r="F14" s="4" t="s">
        <v>115</v>
      </c>
      <c r="G14" s="6" t="s">
        <v>105</v>
      </c>
      <c r="H14" s="6" t="s">
        <v>13</v>
      </c>
      <c r="I14" s="4" t="s">
        <v>14</v>
      </c>
    </row>
    <row r="15" customFormat="false" ht="12.8" hidden="false" customHeight="false" outlineLevel="0" collapsed="false">
      <c r="B15" s="4" t="n">
        <v>-44.5</v>
      </c>
      <c r="C15" s="4" t="n">
        <v>-159.433333333333</v>
      </c>
      <c r="F15" s="4" t="s">
        <v>116</v>
      </c>
      <c r="I15" s="4" t="s">
        <v>14</v>
      </c>
    </row>
    <row r="16" customFormat="false" ht="13.8" hidden="false" customHeight="false" outlineLevel="0" collapsed="false">
      <c r="A16" s="4" t="s">
        <v>117</v>
      </c>
      <c r="B16" s="5" t="n">
        <v>-44.275</v>
      </c>
      <c r="C16" s="5" t="n">
        <v>-159.815</v>
      </c>
      <c r="D16" s="4" t="n">
        <v>25.6</v>
      </c>
      <c r="E16" s="4" t="n">
        <v>0.2</v>
      </c>
      <c r="F16" s="4" t="s">
        <v>118</v>
      </c>
      <c r="G16" s="6" t="s">
        <v>105</v>
      </c>
      <c r="H16" s="6" t="s">
        <v>13</v>
      </c>
      <c r="I16" s="4" t="s">
        <v>14</v>
      </c>
    </row>
    <row r="17" customFormat="false" ht="12.8" hidden="false" customHeight="false" outlineLevel="0" collapsed="false">
      <c r="B17" s="4" t="n">
        <v>-44.2666666666667</v>
      </c>
      <c r="C17" s="4" t="n">
        <v>-159.8</v>
      </c>
      <c r="F17" s="4" t="s">
        <v>119</v>
      </c>
      <c r="I17" s="4" t="s">
        <v>14</v>
      </c>
    </row>
    <row r="18" customFormat="false" ht="13.8" hidden="false" customHeight="false" outlineLevel="0" collapsed="false">
      <c r="A18" s="4" t="s">
        <v>120</v>
      </c>
      <c r="B18" s="5" t="n">
        <v>-44</v>
      </c>
      <c r="C18" s="5" t="n">
        <v>-160.658</v>
      </c>
      <c r="D18" s="4" t="n">
        <v>29.3</v>
      </c>
      <c r="E18" s="4" t="n">
        <v>0.3</v>
      </c>
      <c r="F18" s="4" t="s">
        <v>121</v>
      </c>
      <c r="G18" s="6" t="s">
        <v>105</v>
      </c>
      <c r="H18" s="6" t="s">
        <v>13</v>
      </c>
      <c r="I18" s="4" t="s">
        <v>14</v>
      </c>
    </row>
    <row r="19" customFormat="false" ht="12.8" hidden="false" customHeight="false" outlineLevel="0" collapsed="false">
      <c r="B19" s="4" t="n">
        <v>-43.7166666666667</v>
      </c>
      <c r="C19" s="4" t="n">
        <v>-161.066666666667</v>
      </c>
      <c r="F19" s="4" t="s">
        <v>122</v>
      </c>
      <c r="I19" s="4" t="s">
        <v>14</v>
      </c>
    </row>
    <row r="20" customFormat="false" ht="13.8" hidden="false" customHeight="false" outlineLevel="0" collapsed="false">
      <c r="A20" s="4" t="s">
        <v>123</v>
      </c>
      <c r="B20" s="5" t="n">
        <v>-43.55</v>
      </c>
      <c r="C20" s="5" t="n">
        <v>-161.406</v>
      </c>
      <c r="D20" s="4" t="n">
        <v>32.2</v>
      </c>
      <c r="E20" s="4" t="n">
        <v>0.3</v>
      </c>
      <c r="F20" s="4" t="s">
        <v>124</v>
      </c>
      <c r="G20" s="6" t="s">
        <v>105</v>
      </c>
      <c r="H20" s="6" t="s">
        <v>13</v>
      </c>
      <c r="I20" s="4" t="s">
        <v>14</v>
      </c>
    </row>
    <row r="21" customFormat="false" ht="12.8" hidden="false" customHeight="false" outlineLevel="0" collapsed="false">
      <c r="B21" s="4" t="n">
        <v>-42.7833333333333</v>
      </c>
      <c r="C21" s="4" t="n">
        <v>-161.933333333333</v>
      </c>
      <c r="F21" s="4" t="s">
        <v>125</v>
      </c>
      <c r="I21" s="4" t="s">
        <v>14</v>
      </c>
    </row>
    <row r="22" customFormat="false" ht="12.8" hidden="false" customHeight="false" outlineLevel="0" collapsed="false">
      <c r="B22" s="4" t="n">
        <v>-42.7166666666667</v>
      </c>
      <c r="C22" s="4" t="n">
        <v>-162.366666666667</v>
      </c>
      <c r="F22" s="4" t="s">
        <v>126</v>
      </c>
      <c r="I22" s="4" t="s">
        <v>14</v>
      </c>
    </row>
    <row r="23" customFormat="false" ht="12.8" hidden="false" customHeight="false" outlineLevel="0" collapsed="false">
      <c r="B23" s="4" t="n">
        <v>-42.25</v>
      </c>
      <c r="C23" s="4" t="n">
        <v>-162.85</v>
      </c>
      <c r="F23" s="4" t="s">
        <v>127</v>
      </c>
      <c r="I23" s="4" t="s">
        <v>14</v>
      </c>
    </row>
    <row r="24" customFormat="false" ht="13.8" hidden="false" customHeight="false" outlineLevel="0" collapsed="false">
      <c r="A24" s="4" t="s">
        <v>128</v>
      </c>
      <c r="B24" s="5" t="n">
        <v>-41.8783333333333</v>
      </c>
      <c r="C24" s="5" t="n">
        <v>-163.698333333333</v>
      </c>
      <c r="D24" s="4" t="n">
        <v>34.7</v>
      </c>
      <c r="E24" s="4" t="n">
        <v>0.5</v>
      </c>
      <c r="F24" s="4" t="s">
        <v>129</v>
      </c>
      <c r="G24" s="6" t="s">
        <v>105</v>
      </c>
      <c r="H24" s="6" t="s">
        <v>13</v>
      </c>
      <c r="I24" s="4" t="s">
        <v>14</v>
      </c>
    </row>
    <row r="25" customFormat="false" ht="12.8" hidden="false" customHeight="false" outlineLevel="0" collapsed="false">
      <c r="B25" s="4" t="n">
        <v>-41.65</v>
      </c>
      <c r="C25" s="4" t="n">
        <v>-163.033333333333</v>
      </c>
      <c r="F25" s="4" t="s">
        <v>130</v>
      </c>
      <c r="I25" s="4" t="s">
        <v>14</v>
      </c>
    </row>
    <row r="26" customFormat="false" ht="13.8" hidden="false" customHeight="false" outlineLevel="0" collapsed="false">
      <c r="A26" s="4" t="s">
        <v>131</v>
      </c>
      <c r="B26" s="5" t="n">
        <v>-41.429</v>
      </c>
      <c r="C26" s="5" t="n">
        <v>-164.264</v>
      </c>
      <c r="D26" s="4" t="n">
        <v>36.5</v>
      </c>
      <c r="E26" s="4" t="n">
        <v>0.4</v>
      </c>
      <c r="F26" s="4" t="s">
        <v>132</v>
      </c>
      <c r="G26" s="6" t="s">
        <v>98</v>
      </c>
      <c r="H26" s="6" t="s">
        <v>13</v>
      </c>
      <c r="I26" s="4" t="s">
        <v>14</v>
      </c>
    </row>
    <row r="27" customFormat="false" ht="12.8" hidden="false" customHeight="false" outlineLevel="0" collapsed="false">
      <c r="B27" s="4" t="n">
        <v>-41.4</v>
      </c>
      <c r="C27" s="4" t="n">
        <v>-164.3</v>
      </c>
      <c r="F27" s="4" t="s">
        <v>133</v>
      </c>
      <c r="I27" s="4" t="s">
        <v>14</v>
      </c>
    </row>
    <row r="28" customFormat="false" ht="12.8" hidden="false" customHeight="false" outlineLevel="0" collapsed="false">
      <c r="B28" s="4" t="n">
        <v>-40.8666666666667</v>
      </c>
      <c r="C28" s="4" t="n">
        <v>-165.066666666667</v>
      </c>
      <c r="F28" s="4" t="s">
        <v>134</v>
      </c>
      <c r="I28" s="4" t="s">
        <v>14</v>
      </c>
    </row>
    <row r="29" customFormat="false" ht="13.8" hidden="false" customHeight="false" outlineLevel="0" collapsed="false">
      <c r="A29" s="4" t="s">
        <v>135</v>
      </c>
      <c r="B29" s="5" t="n">
        <v>-40.735</v>
      </c>
      <c r="C29" s="5" t="n">
        <v>-165.396</v>
      </c>
      <c r="D29" s="4" t="n">
        <v>39.6</v>
      </c>
      <c r="E29" s="4" t="n">
        <v>0.8</v>
      </c>
      <c r="F29" s="4" t="s">
        <v>136</v>
      </c>
      <c r="G29" s="6" t="s">
        <v>105</v>
      </c>
      <c r="H29" s="6" t="s">
        <v>13</v>
      </c>
      <c r="I29" s="4" t="s">
        <v>14</v>
      </c>
    </row>
    <row r="30" customFormat="false" ht="12.8" hidden="false" customHeight="false" outlineLevel="0" collapsed="false">
      <c r="B30" s="4" t="n">
        <v>-40.6166666666667</v>
      </c>
      <c r="C30" s="4" t="n">
        <v>-165.933333333333</v>
      </c>
      <c r="F30" s="4" t="s">
        <v>137</v>
      </c>
      <c r="I30" s="4" t="s">
        <v>14</v>
      </c>
    </row>
    <row r="31" customFormat="false" ht="13.8" hidden="false" customHeight="false" outlineLevel="0" collapsed="false">
      <c r="A31" s="4" t="s">
        <v>138</v>
      </c>
      <c r="B31" s="5" t="n">
        <v>-40.471</v>
      </c>
      <c r="C31" s="5" t="n">
        <v>-165.697</v>
      </c>
      <c r="D31" s="4" t="n">
        <v>41</v>
      </c>
      <c r="E31" s="4" t="n">
        <v>0.5</v>
      </c>
      <c r="F31" s="4" t="s">
        <v>139</v>
      </c>
      <c r="G31" s="6" t="s">
        <v>105</v>
      </c>
      <c r="H31" s="6" t="s">
        <v>13</v>
      </c>
      <c r="I31" s="4" t="s">
        <v>14</v>
      </c>
    </row>
    <row r="32" customFormat="false" ht="12.8" hidden="false" customHeight="false" outlineLevel="0" collapsed="false">
      <c r="B32" s="4" t="n">
        <v>-40.05</v>
      </c>
      <c r="C32" s="4" t="n">
        <v>-166.166666666667</v>
      </c>
      <c r="F32" s="4" t="s">
        <v>140</v>
      </c>
      <c r="I32" s="4" t="s">
        <v>14</v>
      </c>
    </row>
    <row r="33" customFormat="false" ht="12.8" hidden="false" customHeight="false" outlineLevel="0" collapsed="false">
      <c r="B33" s="4" t="n">
        <v>-39.9666666666667</v>
      </c>
      <c r="C33" s="4" t="n">
        <v>-165.833333333333</v>
      </c>
      <c r="F33" s="4" t="s">
        <v>141</v>
      </c>
      <c r="I33" s="4" t="s">
        <v>14</v>
      </c>
    </row>
    <row r="34" customFormat="false" ht="13.8" hidden="false" customHeight="false" outlineLevel="0" collapsed="false">
      <c r="A34" s="4" t="s">
        <v>142</v>
      </c>
      <c r="B34" s="5" t="n">
        <v>-39.889</v>
      </c>
      <c r="C34" s="5" t="n">
        <v>-166.104</v>
      </c>
      <c r="D34" s="4" t="n">
        <v>41.3</v>
      </c>
      <c r="E34" s="4" t="n">
        <v>0.3</v>
      </c>
      <c r="F34" s="4" t="s">
        <v>143</v>
      </c>
      <c r="G34" s="6" t="s">
        <v>105</v>
      </c>
      <c r="H34" s="6" t="s">
        <v>13</v>
      </c>
      <c r="I34" s="4" t="s">
        <v>14</v>
      </c>
    </row>
    <row r="35" customFormat="false" ht="13.8" hidden="false" customHeight="false" outlineLevel="0" collapsed="false">
      <c r="A35" s="4" t="s">
        <v>144</v>
      </c>
      <c r="B35" s="5" t="n">
        <v>-39.619</v>
      </c>
      <c r="C35" s="5" t="n">
        <v>-166.69</v>
      </c>
      <c r="D35" s="4" t="n">
        <v>43.3</v>
      </c>
      <c r="E35" s="4" t="n">
        <v>0.4</v>
      </c>
      <c r="F35" s="4" t="s">
        <v>145</v>
      </c>
      <c r="G35" s="6" t="s">
        <v>105</v>
      </c>
      <c r="H35" s="6" t="s">
        <v>13</v>
      </c>
      <c r="I35" s="4" t="s">
        <v>14</v>
      </c>
    </row>
    <row r="36" customFormat="false" ht="13.8" hidden="false" customHeight="false" outlineLevel="0" collapsed="false">
      <c r="A36" s="4" t="s">
        <v>146</v>
      </c>
      <c r="B36" s="5" t="n">
        <v>-39.478</v>
      </c>
      <c r="C36" s="5" t="n">
        <v>-167.251</v>
      </c>
      <c r="D36" s="4" t="n">
        <v>45.1</v>
      </c>
      <c r="E36" s="4" t="n">
        <v>0.3</v>
      </c>
      <c r="F36" s="4" t="s">
        <v>147</v>
      </c>
      <c r="G36" s="6" t="s">
        <v>105</v>
      </c>
      <c r="H36" s="6" t="s">
        <v>13</v>
      </c>
      <c r="I36" s="4" t="s">
        <v>14</v>
      </c>
    </row>
    <row r="37" customFormat="false" ht="13.8" hidden="false" customHeight="false" outlineLevel="0" collapsed="false">
      <c r="A37" s="4" t="s">
        <v>148</v>
      </c>
      <c r="B37" s="5" t="n">
        <v>-39.154</v>
      </c>
      <c r="C37" s="5" t="n">
        <v>-167.425</v>
      </c>
      <c r="D37" s="4" t="n">
        <v>44.7</v>
      </c>
      <c r="E37" s="4" t="n">
        <v>0.4</v>
      </c>
      <c r="F37" s="4" t="s">
        <v>149</v>
      </c>
      <c r="G37" s="6" t="s">
        <v>105</v>
      </c>
      <c r="H37" s="6" t="s">
        <v>13</v>
      </c>
      <c r="I37" s="4" t="s">
        <v>14</v>
      </c>
    </row>
    <row r="38" customFormat="false" ht="13.8" hidden="false" customHeight="false" outlineLevel="0" collapsed="false">
      <c r="A38" s="4" t="s">
        <v>150</v>
      </c>
      <c r="B38" s="5" t="n">
        <v>-38.435</v>
      </c>
      <c r="C38" s="5" t="n">
        <v>-167.927</v>
      </c>
      <c r="D38" s="4" t="n">
        <v>45.5</v>
      </c>
      <c r="E38" s="4" t="n">
        <v>0.8</v>
      </c>
      <c r="F38" s="4" t="s">
        <v>151</v>
      </c>
      <c r="G38" s="6" t="s">
        <v>98</v>
      </c>
      <c r="H38" s="6" t="s">
        <v>13</v>
      </c>
      <c r="I38" s="4" t="s">
        <v>14</v>
      </c>
    </row>
    <row r="39" customFormat="false" ht="13.8" hidden="false" customHeight="false" outlineLevel="0" collapsed="false">
      <c r="A39" s="4" t="s">
        <v>152</v>
      </c>
      <c r="B39" s="5" t="n">
        <v>-38.162</v>
      </c>
      <c r="C39" s="5" t="n">
        <v>-168.644</v>
      </c>
      <c r="D39" s="4" t="n">
        <v>50.2</v>
      </c>
      <c r="E39" s="4" t="n">
        <v>0.5</v>
      </c>
      <c r="F39" s="4" t="s">
        <v>153</v>
      </c>
      <c r="G39" s="6" t="s">
        <v>105</v>
      </c>
      <c r="H39" s="6" t="s">
        <v>13</v>
      </c>
      <c r="I39" s="4" t="s">
        <v>14</v>
      </c>
    </row>
    <row r="40" customFormat="false" ht="13.8" hidden="false" customHeight="false" outlineLevel="0" collapsed="false">
      <c r="A40" s="4" t="s">
        <v>154</v>
      </c>
      <c r="B40" s="5" t="n">
        <v>-37.973</v>
      </c>
      <c r="C40" s="5" t="n">
        <v>-168.271</v>
      </c>
      <c r="D40" s="4" t="n">
        <v>50.9</v>
      </c>
      <c r="E40" s="4" t="n">
        <v>0.5</v>
      </c>
      <c r="F40" s="4" t="s">
        <v>155</v>
      </c>
      <c r="G40" s="6" t="s">
        <v>105</v>
      </c>
      <c r="H40" s="6" t="s">
        <v>13</v>
      </c>
      <c r="I40" s="4" t="s">
        <v>14</v>
      </c>
    </row>
    <row r="41" customFormat="false" ht="12.8" hidden="false" customHeight="false" outlineLevel="0" collapsed="false">
      <c r="B41" s="4" t="n">
        <v>-37.5833333333333</v>
      </c>
      <c r="C41" s="4" t="n">
        <v>-169.183333333333</v>
      </c>
      <c r="F41" s="4" t="s">
        <v>156</v>
      </c>
      <c r="I41" s="4" t="s">
        <v>14</v>
      </c>
    </row>
    <row r="42" customFormat="false" ht="12.8" hidden="false" customHeight="false" outlineLevel="0" collapsed="false">
      <c r="B42" s="4" t="n">
        <v>-36.9333333333333</v>
      </c>
      <c r="C42" s="4" t="n">
        <v>-169.75</v>
      </c>
      <c r="D42" s="4" t="n">
        <v>46.3</v>
      </c>
      <c r="E42" s="4" t="n">
        <v>0.9</v>
      </c>
      <c r="F42" s="4" t="s">
        <v>157</v>
      </c>
      <c r="G42" s="0" t="s">
        <v>158</v>
      </c>
      <c r="I42" s="4" t="s">
        <v>14</v>
      </c>
    </row>
    <row r="43" customFormat="false" ht="12.8" hidden="false" customHeight="false" outlineLevel="0" collapsed="false">
      <c r="B43" s="4" t="n">
        <v>-36.2333333333333</v>
      </c>
      <c r="C43" s="4" t="n">
        <v>-169.816666666667</v>
      </c>
      <c r="F43" s="4" t="s">
        <v>159</v>
      </c>
      <c r="I43" s="4" t="s">
        <v>14</v>
      </c>
    </row>
    <row r="44" customFormat="false" ht="12.8" hidden="false" customHeight="false" outlineLevel="0" collapsed="false">
      <c r="B44" s="4" t="n">
        <v>-36.0666666666667</v>
      </c>
      <c r="C44" s="4" t="n">
        <v>-169.533333333333</v>
      </c>
      <c r="F44" s="4" t="s">
        <v>160</v>
      </c>
      <c r="I44" s="4" t="s">
        <v>14</v>
      </c>
    </row>
    <row r="45" customFormat="false" ht="12.8" hidden="false" customHeight="false" outlineLevel="0" collapsed="false">
      <c r="B45" s="4" t="n">
        <v>-35.8166666666667</v>
      </c>
      <c r="C45" s="4" t="n">
        <v>-169.9</v>
      </c>
      <c r="F45" s="4" t="s">
        <v>161</v>
      </c>
      <c r="I45" s="4" t="s">
        <v>14</v>
      </c>
    </row>
    <row r="46" customFormat="false" ht="12.8" hidden="false" customHeight="false" outlineLevel="0" collapsed="false">
      <c r="B46" s="4" t="n">
        <v>-35.6</v>
      </c>
      <c r="C46" s="4" t="n">
        <v>-170.25</v>
      </c>
      <c r="F46" s="4" t="s">
        <v>162</v>
      </c>
      <c r="I46" s="4" t="s">
        <v>14</v>
      </c>
    </row>
    <row r="47" customFormat="false" ht="12.8" hidden="false" customHeight="false" outlineLevel="0" collapsed="false">
      <c r="B47" s="4" t="n">
        <v>-35.3833333333333</v>
      </c>
      <c r="C47" s="4" t="n">
        <v>-170.416666666667</v>
      </c>
      <c r="F47" s="4" t="s">
        <v>163</v>
      </c>
      <c r="I47" s="4" t="s">
        <v>14</v>
      </c>
    </row>
    <row r="48" customFormat="false" ht="12.8" hidden="false" customHeight="false" outlineLevel="0" collapsed="false">
      <c r="B48" s="4" t="n">
        <v>-34.99</v>
      </c>
      <c r="C48" s="4" t="n">
        <v>-170.8</v>
      </c>
      <c r="F48" s="4" t="s">
        <v>164</v>
      </c>
      <c r="I48" s="4" t="s">
        <v>14</v>
      </c>
    </row>
    <row r="49" customFormat="false" ht="12.8" hidden="false" customHeight="false" outlineLevel="0" collapsed="false">
      <c r="B49" s="4" t="n">
        <v>-34.7166666666667</v>
      </c>
      <c r="C49" s="4" t="n">
        <v>-170.65</v>
      </c>
      <c r="F49" s="4" t="s">
        <v>165</v>
      </c>
      <c r="I49" s="4" t="s">
        <v>14</v>
      </c>
    </row>
    <row r="50" customFormat="false" ht="12.8" hidden="false" customHeight="false" outlineLevel="0" collapsed="false">
      <c r="B50" s="4" t="n">
        <v>-34.4833333333333</v>
      </c>
      <c r="C50" s="4" t="n">
        <v>-171.183333333333</v>
      </c>
      <c r="F50" s="4" t="s">
        <v>166</v>
      </c>
      <c r="I50" s="4" t="s">
        <v>14</v>
      </c>
    </row>
    <row r="51" customFormat="false" ht="12.8" hidden="false" customHeight="false" outlineLevel="0" collapsed="false">
      <c r="B51" s="4" t="n">
        <v>-33.95</v>
      </c>
      <c r="C51" s="4" t="n">
        <v>-171.233333333333</v>
      </c>
      <c r="F51" s="4" t="s">
        <v>167</v>
      </c>
      <c r="I51" s="4" t="s">
        <v>14</v>
      </c>
    </row>
    <row r="52" customFormat="false" ht="12.8" hidden="false" customHeight="false" outlineLevel="0" collapsed="false">
      <c r="B52" s="4" t="n">
        <v>-33.6833333333333</v>
      </c>
      <c r="C52" s="4" t="n">
        <v>-171.45</v>
      </c>
      <c r="F52" s="4" t="s">
        <v>168</v>
      </c>
      <c r="I52" s="4" t="s">
        <v>14</v>
      </c>
    </row>
    <row r="53" customFormat="false" ht="12.8" hidden="false" customHeight="false" outlineLevel="0" collapsed="false">
      <c r="B53" s="4" t="n">
        <v>-33.3666666666667</v>
      </c>
      <c r="C53" s="4" t="n">
        <v>-171.483333333333</v>
      </c>
      <c r="F53" s="4" t="s">
        <v>169</v>
      </c>
      <c r="I53" s="4" t="s">
        <v>14</v>
      </c>
    </row>
    <row r="54" customFormat="false" ht="12.8" hidden="false" customHeight="false" outlineLevel="0" collapsed="false">
      <c r="B54" s="4" t="n">
        <v>-33.0166666666667</v>
      </c>
      <c r="C54" s="4" t="n">
        <v>-171.616666666667</v>
      </c>
      <c r="F54" s="4" t="s">
        <v>170</v>
      </c>
      <c r="I54" s="4" t="s">
        <v>14</v>
      </c>
    </row>
    <row r="55" customFormat="false" ht="12.8" hidden="false" customHeight="false" outlineLevel="0" collapsed="false">
      <c r="B55" s="4" t="n">
        <v>-32.7166666666667</v>
      </c>
      <c r="C55" s="4" t="n">
        <v>-171.633333333333</v>
      </c>
      <c r="F55" s="4" t="s">
        <v>171</v>
      </c>
      <c r="I55" s="4" t="s">
        <v>14</v>
      </c>
    </row>
    <row r="56" customFormat="false" ht="12.8" hidden="false" customHeight="false" outlineLevel="0" collapsed="false">
      <c r="B56" s="4" t="n">
        <v>-32.5333333333333</v>
      </c>
      <c r="C56" s="4" t="n">
        <v>-171.816666666667</v>
      </c>
      <c r="F56" s="4" t="s">
        <v>172</v>
      </c>
      <c r="I56" s="4" t="s">
        <v>14</v>
      </c>
    </row>
    <row r="57" customFormat="false" ht="13.8" hidden="false" customHeight="false" outlineLevel="0" collapsed="false">
      <c r="A57" s="4" t="s">
        <v>173</v>
      </c>
      <c r="B57" s="5" t="n">
        <v>-32.235</v>
      </c>
      <c r="C57" s="5" t="n">
        <v>-171.892</v>
      </c>
      <c r="D57" s="4" t="n">
        <v>64.2</v>
      </c>
      <c r="E57" s="4" t="n">
        <v>0.5</v>
      </c>
      <c r="F57" s="4" t="s">
        <v>174</v>
      </c>
      <c r="G57" s="6" t="s">
        <v>175</v>
      </c>
      <c r="H57" s="6" t="s">
        <v>13</v>
      </c>
      <c r="I57" s="4" t="s">
        <v>14</v>
      </c>
    </row>
    <row r="58" customFormat="false" ht="12.8" hidden="false" customHeight="false" outlineLevel="0" collapsed="false">
      <c r="B58" s="4" t="n">
        <v>-30.9333333333333</v>
      </c>
      <c r="C58" s="4" t="n">
        <v>-172.65</v>
      </c>
      <c r="F58" s="4" t="s">
        <v>176</v>
      </c>
      <c r="I58" s="4" t="s">
        <v>14</v>
      </c>
    </row>
    <row r="59" customFormat="false" ht="12.8" hidden="false" customHeight="false" outlineLevel="0" collapsed="false">
      <c r="B59" s="4" t="n">
        <v>-30.7833333333333</v>
      </c>
      <c r="C59" s="4" t="n">
        <v>-172.716666666667</v>
      </c>
      <c r="F59" s="4" t="s">
        <v>177</v>
      </c>
      <c r="I59" s="4" t="s">
        <v>14</v>
      </c>
    </row>
    <row r="60" customFormat="false" ht="12.8" hidden="false" customHeight="false" outlineLevel="0" collapsed="false">
      <c r="B60" s="4" t="n">
        <v>-30.6166666666667</v>
      </c>
      <c r="C60" s="4" t="n">
        <v>-172.9</v>
      </c>
      <c r="F60" s="4" t="s">
        <v>178</v>
      </c>
      <c r="I60" s="4" t="s">
        <v>14</v>
      </c>
    </row>
    <row r="61" customFormat="false" ht="12.8" hidden="false" customHeight="false" outlineLevel="0" collapsed="false">
      <c r="B61" s="4" t="n">
        <v>-30.4166666666667</v>
      </c>
      <c r="C61" s="4" t="n">
        <v>-173.166666666667</v>
      </c>
      <c r="F61" s="4" t="s">
        <v>179</v>
      </c>
      <c r="I61" s="4" t="s">
        <v>14</v>
      </c>
    </row>
    <row r="62" customFormat="false" ht="12.8" hidden="false" customHeight="false" outlineLevel="0" collapsed="false">
      <c r="B62" s="4" t="n">
        <v>-30.1666666666667</v>
      </c>
      <c r="C62" s="4" t="n">
        <v>-173.333333333333</v>
      </c>
      <c r="F62" s="4" t="s">
        <v>180</v>
      </c>
      <c r="I62" s="4" t="s">
        <v>14</v>
      </c>
    </row>
    <row r="63" customFormat="false" ht="12.8" hidden="false" customHeight="false" outlineLevel="0" collapsed="false">
      <c r="B63" s="4" t="n">
        <v>-29.6166666666667</v>
      </c>
      <c r="C63" s="4" t="n">
        <v>-173.383333333333</v>
      </c>
      <c r="F63" s="4" t="s">
        <v>181</v>
      </c>
      <c r="I63" s="4" t="s">
        <v>14</v>
      </c>
    </row>
    <row r="64" customFormat="false" ht="12.8" hidden="false" customHeight="false" outlineLevel="0" collapsed="false">
      <c r="B64" s="4" t="n">
        <v>-29.3166666666667</v>
      </c>
      <c r="C64" s="4" t="n">
        <v>-173.183333333333</v>
      </c>
      <c r="F64" s="4" t="s">
        <v>182</v>
      </c>
      <c r="I64" s="4" t="s">
        <v>14</v>
      </c>
    </row>
    <row r="65" customFormat="false" ht="12.8" hidden="false" customHeight="false" outlineLevel="0" collapsed="false">
      <c r="B65" s="4" t="n">
        <v>-28.8</v>
      </c>
      <c r="C65" s="4" t="n">
        <v>-173.266666666667</v>
      </c>
      <c r="F65" s="4" t="s">
        <v>183</v>
      </c>
      <c r="I65" s="4" t="s">
        <v>14</v>
      </c>
    </row>
    <row r="66" customFormat="false" ht="12.8" hidden="false" customHeight="false" outlineLevel="0" collapsed="false">
      <c r="B66" s="4" t="n">
        <v>-28.65</v>
      </c>
      <c r="C66" s="4" t="n">
        <v>-173.583333333333</v>
      </c>
      <c r="F66" s="4" t="s">
        <v>184</v>
      </c>
      <c r="I66" s="4" t="s">
        <v>14</v>
      </c>
    </row>
    <row r="67" customFormat="false" ht="13.8" hidden="false" customHeight="false" outlineLevel="0" collapsed="false">
      <c r="A67" s="4" t="s">
        <v>185</v>
      </c>
      <c r="B67" s="5" t="n">
        <v>-28.581</v>
      </c>
      <c r="C67" s="5" t="n">
        <v>-173.294</v>
      </c>
      <c r="D67" s="4" t="n">
        <v>71.2</v>
      </c>
      <c r="E67" s="4" t="n">
        <v>0.9</v>
      </c>
      <c r="F67" s="4" t="s">
        <v>186</v>
      </c>
      <c r="G67" s="6" t="s">
        <v>175</v>
      </c>
      <c r="H67" s="6" t="s">
        <v>13</v>
      </c>
      <c r="I67" s="4" t="s">
        <v>14</v>
      </c>
    </row>
    <row r="68" customFormat="false" ht="12.8" hidden="false" customHeight="false" outlineLevel="0" collapsed="false">
      <c r="B68" s="4" t="n">
        <v>-28.5666666666667</v>
      </c>
      <c r="C68" s="4" t="n">
        <v>-173.316666666667</v>
      </c>
      <c r="F68" s="4" t="s">
        <v>187</v>
      </c>
      <c r="I68" s="4" t="s">
        <v>14</v>
      </c>
    </row>
    <row r="69" customFormat="false" ht="12.8" hidden="false" customHeight="false" outlineLevel="0" collapsed="false">
      <c r="B69" s="4" t="n">
        <v>-28.15</v>
      </c>
      <c r="C69" s="4" t="n">
        <v>-173.6</v>
      </c>
      <c r="F69" s="4" t="s">
        <v>188</v>
      </c>
      <c r="I69" s="4" t="s">
        <v>14</v>
      </c>
    </row>
    <row r="70" customFormat="false" ht="12.8" hidden="false" customHeight="false" outlineLevel="0" collapsed="false">
      <c r="B70" s="4" t="n">
        <v>-28.0166666666667</v>
      </c>
      <c r="C70" s="4" t="n">
        <v>-173.866666666667</v>
      </c>
      <c r="F70" s="4" t="s">
        <v>189</v>
      </c>
      <c r="I70" s="4" t="s">
        <v>14</v>
      </c>
    </row>
    <row r="71" customFormat="false" ht="13.8" hidden="false" customHeight="false" outlineLevel="0" collapsed="false">
      <c r="A71" s="4" t="s">
        <v>190</v>
      </c>
      <c r="B71" s="5" t="n">
        <v>-27.472</v>
      </c>
      <c r="C71" s="5" t="n">
        <v>-174.413</v>
      </c>
      <c r="D71" s="4" t="n">
        <v>69</v>
      </c>
      <c r="E71" s="4" t="n">
        <v>0.6</v>
      </c>
      <c r="F71" s="4" t="s">
        <v>191</v>
      </c>
      <c r="G71" s="6" t="s">
        <v>98</v>
      </c>
      <c r="H71" s="6" t="s">
        <v>13</v>
      </c>
      <c r="I71" s="4" t="s">
        <v>14</v>
      </c>
    </row>
    <row r="72" customFormat="false" ht="13.8" hidden="false" customHeight="false" outlineLevel="0" collapsed="false">
      <c r="A72" s="4" t="s">
        <v>192</v>
      </c>
      <c r="B72" s="5" t="n">
        <v>-27.604</v>
      </c>
      <c r="C72" s="5" t="n">
        <v>-174.217</v>
      </c>
      <c r="D72" s="4" t="n">
        <v>70.9</v>
      </c>
      <c r="E72" s="4" t="n">
        <v>0.4</v>
      </c>
      <c r="F72" s="4" t="s">
        <v>193</v>
      </c>
      <c r="G72" s="6" t="s">
        <v>105</v>
      </c>
      <c r="H72" s="6" t="s">
        <v>13</v>
      </c>
      <c r="I72" s="4" t="s">
        <v>14</v>
      </c>
    </row>
    <row r="73" customFormat="false" ht="12.8" hidden="false" customHeight="false" outlineLevel="0" collapsed="false">
      <c r="B73" s="4" t="n">
        <v>-27.3</v>
      </c>
      <c r="C73" s="4" t="n">
        <v>-174.433333333333</v>
      </c>
      <c r="F73" s="4" t="s">
        <v>194</v>
      </c>
      <c r="I73" s="4" t="s">
        <v>14</v>
      </c>
    </row>
    <row r="74" customFormat="false" ht="13.8" hidden="false" customHeight="false" outlineLevel="0" collapsed="false">
      <c r="A74" s="4" t="s">
        <v>195</v>
      </c>
      <c r="B74" s="5" t="n">
        <v>-26.673</v>
      </c>
      <c r="C74" s="5" t="n">
        <v>-174.595</v>
      </c>
      <c r="D74" s="4" t="n">
        <v>74.3</v>
      </c>
      <c r="E74" s="4" t="n">
        <v>0.5</v>
      </c>
      <c r="F74" s="4" t="s">
        <v>196</v>
      </c>
      <c r="G74" s="6" t="s">
        <v>175</v>
      </c>
      <c r="H74" s="6" t="s">
        <v>13</v>
      </c>
      <c r="I74" s="4" t="s">
        <v>14</v>
      </c>
    </row>
    <row r="75" customFormat="false" ht="12.8" hidden="false" customHeight="false" outlineLevel="0" collapsed="false">
      <c r="B75" s="4" t="n">
        <v>-26.65</v>
      </c>
      <c r="C75" s="4" t="n">
        <v>-174.583333333333</v>
      </c>
      <c r="F75" s="4" t="s">
        <v>197</v>
      </c>
      <c r="I75" s="4" t="s">
        <v>14</v>
      </c>
    </row>
    <row r="76" customFormat="false" ht="12.8" hidden="false" customHeight="false" outlineLevel="0" collapsed="false">
      <c r="B76" s="4" t="n">
        <v>-26.45</v>
      </c>
      <c r="C76" s="4" t="n">
        <v>-174.716666666667</v>
      </c>
      <c r="F76" s="4" t="s">
        <v>198</v>
      </c>
      <c r="I76" s="4" t="s">
        <v>14</v>
      </c>
    </row>
    <row r="77" customFormat="false" ht="13.8" hidden="false" customHeight="false" outlineLevel="0" collapsed="false">
      <c r="A77" s="4" t="s">
        <v>199</v>
      </c>
      <c r="B77" s="5" t="n">
        <v>-25.973</v>
      </c>
      <c r="C77" s="5" t="n">
        <v>-175.017</v>
      </c>
      <c r="D77" s="4" t="n">
        <v>78.9</v>
      </c>
      <c r="E77" s="4" t="n">
        <v>1.3</v>
      </c>
      <c r="F77" s="4" t="s">
        <v>200</v>
      </c>
      <c r="G77" s="6" t="s">
        <v>98</v>
      </c>
      <c r="H77" s="6" t="s">
        <v>13</v>
      </c>
      <c r="I77" s="4" t="s">
        <v>14</v>
      </c>
    </row>
    <row r="78" customFormat="false" ht="12.8" hidden="false" customHeight="false" outlineLevel="0" collapsed="false">
      <c r="A78" s="4"/>
      <c r="B78" s="4" t="n">
        <v>-25.7333333333333</v>
      </c>
      <c r="C78" s="4" t="n">
        <v>-175.3</v>
      </c>
      <c r="F78" s="4" t="s">
        <v>201</v>
      </c>
      <c r="G78" s="4"/>
      <c r="H78" s="4"/>
      <c r="I78" s="4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9"/>
  <sheetViews>
    <sheetView showFormulas="false" showGridLines="true" showRowColHeaders="true" showZeros="true" rightToLeft="false" tabSelected="false" showOutlineSymbols="true" defaultGridColor="true" view="normal" topLeftCell="B56" colorId="64" zoomScale="100" zoomScaleNormal="100" zoomScalePageLayoutView="100" workbookViewId="0">
      <selection pane="topLeft" activeCell="B79" activeCellId="0" sqref="B79"/>
    </sheetView>
  </sheetViews>
  <sheetFormatPr defaultColWidth="8.31640625" defaultRowHeight="12.8" zeroHeight="false" outlineLevelRow="0" outlineLevelCol="0"/>
  <cols>
    <col collapsed="false" customWidth="true" hidden="false" outlineLevel="0" max="1" min="1" style="0" width="24.49"/>
    <col collapsed="false" customWidth="true" hidden="false" outlineLevel="0" max="6" min="6" style="0" width="15.66"/>
    <col collapsed="false" customWidth="true" hidden="false" outlineLevel="0" max="7" min="7" style="0" width="33.48"/>
    <col collapsed="false" customWidth="true" hidden="false" outlineLevel="0" max="8" min="8" style="0" width="9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202</v>
      </c>
    </row>
    <row r="2" customFormat="false" ht="12.8" hidden="false" customHeight="false" outlineLevel="0" collapsed="false">
      <c r="A2" s="0" t="s">
        <v>96</v>
      </c>
      <c r="B2" s="1" t="n">
        <v>-50.435</v>
      </c>
      <c r="C2" s="1" t="n">
        <v>-139.152</v>
      </c>
      <c r="D2" s="1" t="n">
        <v>1.13</v>
      </c>
      <c r="E2" s="1" t="n">
        <v>0.042</v>
      </c>
      <c r="F2" s="0" t="s">
        <v>97</v>
      </c>
      <c r="G2" s="0" t="s">
        <v>98</v>
      </c>
      <c r="H2" s="0" t="s">
        <v>13</v>
      </c>
      <c r="I2" s="0" t="s">
        <v>76</v>
      </c>
      <c r="J2" s="0" t="n">
        <v>1</v>
      </c>
      <c r="K2" s="0" t="s">
        <v>14</v>
      </c>
      <c r="L2" s="0" t="n">
        <f aca="false">FALSE()</f>
        <v>0</v>
      </c>
    </row>
    <row r="3" customFormat="false" ht="12.8" hidden="false" customHeight="false" outlineLevel="0" collapsed="false">
      <c r="A3" s="0" t="s">
        <v>99</v>
      </c>
      <c r="B3" s="1" t="n">
        <v>-48.2</v>
      </c>
      <c r="C3" s="1" t="n">
        <v>-148.8</v>
      </c>
      <c r="D3" s="1" t="n">
        <v>12.78</v>
      </c>
      <c r="E3" s="1" t="n">
        <v>2</v>
      </c>
      <c r="F3" s="0" t="s">
        <v>100</v>
      </c>
      <c r="G3" s="0" t="s">
        <v>92</v>
      </c>
      <c r="H3" s="0" t="s">
        <v>13</v>
      </c>
      <c r="I3" s="0" t="s">
        <v>76</v>
      </c>
      <c r="J3" s="0" t="n">
        <v>1</v>
      </c>
      <c r="K3" s="0" t="s">
        <v>14</v>
      </c>
      <c r="L3" s="0" t="n">
        <f aca="false">TRUE()</f>
        <v>1</v>
      </c>
    </row>
    <row r="4" customFormat="false" ht="12.8" hidden="false" customHeight="false" outlineLevel="0" collapsed="false">
      <c r="B4" s="1" t="n">
        <v>-47.35</v>
      </c>
      <c r="C4" s="1" t="n">
        <v>-152.166666666667</v>
      </c>
      <c r="D4" s="1"/>
      <c r="E4" s="1"/>
      <c r="F4" s="0" t="s">
        <v>101</v>
      </c>
      <c r="G4" s="2" t="s">
        <v>29</v>
      </c>
      <c r="K4" s="0" t="s">
        <v>14</v>
      </c>
    </row>
    <row r="5" customFormat="false" ht="12.8" hidden="false" customHeight="false" outlineLevel="0" collapsed="false">
      <c r="B5" s="1" t="n">
        <v>-46.7666666666667</v>
      </c>
      <c r="C5" s="1" t="n">
        <v>-154.166666666667</v>
      </c>
      <c r="D5" s="1"/>
      <c r="E5" s="1"/>
      <c r="F5" s="0" t="s">
        <v>102</v>
      </c>
      <c r="G5" s="2" t="s">
        <v>29</v>
      </c>
      <c r="K5" s="0" t="s">
        <v>14</v>
      </c>
    </row>
    <row r="6" customFormat="false" ht="12.8" hidden="false" customHeight="false" outlineLevel="0" collapsed="false">
      <c r="A6" s="0" t="s">
        <v>103</v>
      </c>
      <c r="B6" s="1" t="n">
        <v>-46.218</v>
      </c>
      <c r="C6" s="1" t="n">
        <v>-155.925</v>
      </c>
      <c r="D6" s="1" t="n">
        <f aca="false">(22.08+21.56)/2</f>
        <v>21.82</v>
      </c>
      <c r="E6" s="1" t="n">
        <v>0.52</v>
      </c>
      <c r="F6" s="0" t="s">
        <v>104</v>
      </c>
      <c r="G6" s="0" t="s">
        <v>92</v>
      </c>
      <c r="H6" s="0" t="s">
        <v>13</v>
      </c>
      <c r="I6" s="0" t="s">
        <v>76</v>
      </c>
      <c r="J6" s="0" t="n">
        <v>4</v>
      </c>
      <c r="K6" s="0" t="s">
        <v>14</v>
      </c>
      <c r="L6" s="0" t="n">
        <f aca="false">TRUE()</f>
        <v>1</v>
      </c>
    </row>
    <row r="7" customFormat="false" ht="12.8" hidden="false" customHeight="false" outlineLevel="0" collapsed="false">
      <c r="B7" s="1" t="n">
        <v>-46.2</v>
      </c>
      <c r="C7" s="1" t="n">
        <v>-155.9</v>
      </c>
      <c r="D7" s="1"/>
      <c r="E7" s="1"/>
      <c r="F7" s="0" t="s">
        <v>106</v>
      </c>
      <c r="G7" s="2" t="s">
        <v>29</v>
      </c>
      <c r="K7" s="0" t="s">
        <v>14</v>
      </c>
    </row>
    <row r="8" customFormat="false" ht="12.8" hidden="false" customHeight="false" outlineLevel="0" collapsed="false">
      <c r="B8" s="1" t="n">
        <v>-46.1333333333333</v>
      </c>
      <c r="C8" s="1" t="n">
        <v>-154.3</v>
      </c>
      <c r="D8" s="1"/>
      <c r="E8" s="1"/>
      <c r="F8" s="0" t="s">
        <v>107</v>
      </c>
      <c r="G8" s="2" t="s">
        <v>29</v>
      </c>
      <c r="K8" s="0" t="s">
        <v>14</v>
      </c>
    </row>
    <row r="9" customFormat="false" ht="12.8" hidden="false" customHeight="false" outlineLevel="0" collapsed="false">
      <c r="B9" s="1" t="n">
        <v>-45.5833333333333</v>
      </c>
      <c r="C9" s="1" t="n">
        <v>-156.666666666667</v>
      </c>
      <c r="D9" s="1"/>
      <c r="E9" s="1"/>
      <c r="F9" s="0" t="s">
        <v>108</v>
      </c>
      <c r="G9" s="2" t="s">
        <v>29</v>
      </c>
      <c r="K9" s="0" t="s">
        <v>14</v>
      </c>
    </row>
    <row r="10" customFormat="false" ht="12.8" hidden="false" customHeight="false" outlineLevel="0" collapsed="false">
      <c r="B10" s="1" t="n">
        <v>-45.4833333333333</v>
      </c>
      <c r="C10" s="1" t="n">
        <v>-157.75</v>
      </c>
      <c r="D10" s="1"/>
      <c r="E10" s="1"/>
      <c r="F10" s="0" t="s">
        <v>109</v>
      </c>
      <c r="G10" s="2" t="s">
        <v>29</v>
      </c>
      <c r="K10" s="0" t="s">
        <v>14</v>
      </c>
    </row>
    <row r="11" customFormat="false" ht="12.8" hidden="false" customHeight="false" outlineLevel="0" collapsed="false">
      <c r="A11" s="0" t="s">
        <v>110</v>
      </c>
      <c r="B11" s="1" t="n">
        <v>-45.38</v>
      </c>
      <c r="C11" s="1" t="n">
        <v>-157.73</v>
      </c>
      <c r="D11" s="1" t="n">
        <v>24.6</v>
      </c>
      <c r="E11" s="1" t="n">
        <v>0.57</v>
      </c>
      <c r="F11" s="0" t="s">
        <v>111</v>
      </c>
      <c r="G11" s="0" t="s">
        <v>92</v>
      </c>
      <c r="H11" s="0" t="s">
        <v>13</v>
      </c>
      <c r="I11" s="0" t="s">
        <v>76</v>
      </c>
      <c r="J11" s="0" t="n">
        <v>3</v>
      </c>
      <c r="K11" s="0" t="s">
        <v>14</v>
      </c>
      <c r="L11" s="0" t="n">
        <f aca="false">TRUE()</f>
        <v>1</v>
      </c>
    </row>
    <row r="12" customFormat="false" ht="12.8" hidden="false" customHeight="false" outlineLevel="0" collapsed="false">
      <c r="B12" s="1" t="n">
        <v>-45.3333333333333</v>
      </c>
      <c r="C12" s="1" t="n">
        <v>-157.533333333333</v>
      </c>
      <c r="D12" s="1"/>
      <c r="E12" s="1"/>
      <c r="F12" s="0" t="s">
        <v>112</v>
      </c>
      <c r="G12" s="2" t="s">
        <v>29</v>
      </c>
      <c r="K12" s="0" t="s">
        <v>14</v>
      </c>
    </row>
    <row r="13" customFormat="false" ht="12.8" hidden="false" customHeight="false" outlineLevel="0" collapsed="false">
      <c r="B13" s="1" t="n">
        <v>-45.0833333333333</v>
      </c>
      <c r="C13" s="1" t="n">
        <v>-159.033333333333</v>
      </c>
      <c r="D13" s="1"/>
      <c r="E13" s="1"/>
      <c r="F13" s="0" t="s">
        <v>113</v>
      </c>
      <c r="G13" s="2" t="s">
        <v>29</v>
      </c>
      <c r="K13" s="0" t="s">
        <v>14</v>
      </c>
    </row>
    <row r="14" customFormat="false" ht="12.8" hidden="false" customHeight="false" outlineLevel="0" collapsed="false">
      <c r="A14" s="0" t="s">
        <v>114</v>
      </c>
      <c r="B14" s="1" t="n">
        <v>-44.84</v>
      </c>
      <c r="C14" s="1" t="n">
        <v>-158.47</v>
      </c>
      <c r="D14" s="1" t="n">
        <f aca="false">(26.9+25.93)/2</f>
        <v>26.415</v>
      </c>
      <c r="E14" s="1" t="n">
        <v>0.97</v>
      </c>
      <c r="F14" s="0" t="s">
        <v>115</v>
      </c>
      <c r="G14" s="0" t="s">
        <v>92</v>
      </c>
      <c r="H14" s="0" t="s">
        <v>13</v>
      </c>
      <c r="I14" s="0" t="s">
        <v>76</v>
      </c>
      <c r="J14" s="0" t="n">
        <v>3</v>
      </c>
      <c r="K14" s="0" t="s">
        <v>14</v>
      </c>
      <c r="L14" s="0" t="n">
        <f aca="false">TRUE()</f>
        <v>1</v>
      </c>
    </row>
    <row r="15" customFormat="false" ht="12.8" hidden="false" customHeight="false" outlineLevel="0" collapsed="false">
      <c r="B15" s="1" t="n">
        <v>-44.5</v>
      </c>
      <c r="C15" s="1" t="n">
        <v>-159.433333333333</v>
      </c>
      <c r="D15" s="1"/>
      <c r="E15" s="1"/>
      <c r="F15" s="0" t="s">
        <v>116</v>
      </c>
      <c r="G15" s="2" t="s">
        <v>29</v>
      </c>
      <c r="K15" s="0" t="s">
        <v>14</v>
      </c>
    </row>
    <row r="16" customFormat="false" ht="12.8" hidden="false" customHeight="false" outlineLevel="0" collapsed="false">
      <c r="A16" s="0" t="s">
        <v>117</v>
      </c>
      <c r="B16" s="1" t="n">
        <v>-44.275</v>
      </c>
      <c r="C16" s="1" t="n">
        <v>-159.815</v>
      </c>
      <c r="D16" s="1" t="n">
        <f aca="false">26.2</f>
        <v>26.2</v>
      </c>
      <c r="E16" s="1" t="n">
        <v>0.2</v>
      </c>
      <c r="F16" s="0" t="s">
        <v>118</v>
      </c>
      <c r="G16" s="0" t="s">
        <v>203</v>
      </c>
      <c r="H16" s="0" t="s">
        <v>13</v>
      </c>
      <c r="I16" s="0" t="s">
        <v>76</v>
      </c>
      <c r="J16" s="0" t="n">
        <v>1</v>
      </c>
      <c r="K16" s="0" t="s">
        <v>14</v>
      </c>
      <c r="L16" s="0" t="n">
        <f aca="false">TRUE()</f>
        <v>1</v>
      </c>
    </row>
    <row r="17" customFormat="false" ht="12.8" hidden="false" customHeight="false" outlineLevel="0" collapsed="false">
      <c r="B17" s="1" t="n">
        <v>-44.2666666666667</v>
      </c>
      <c r="C17" s="1" t="n">
        <v>-159.8</v>
      </c>
      <c r="D17" s="1"/>
      <c r="E17" s="1"/>
      <c r="F17" s="0" t="s">
        <v>119</v>
      </c>
      <c r="G17" s="2" t="s">
        <v>29</v>
      </c>
      <c r="K17" s="0" t="s">
        <v>14</v>
      </c>
    </row>
    <row r="18" customFormat="false" ht="12.8" hidden="false" customHeight="false" outlineLevel="0" collapsed="false">
      <c r="A18" s="0" t="s">
        <v>120</v>
      </c>
      <c r="B18" s="1" t="n">
        <v>-44</v>
      </c>
      <c r="C18" s="1" t="n">
        <v>-160.62</v>
      </c>
      <c r="D18" s="1" t="n">
        <f aca="false">(28.7+26.91)/2</f>
        <v>27.805</v>
      </c>
      <c r="E18" s="1" t="n">
        <v>1.8</v>
      </c>
      <c r="F18" s="0" t="s">
        <v>121</v>
      </c>
      <c r="G18" s="0" t="s">
        <v>92</v>
      </c>
      <c r="H18" s="0" t="s">
        <v>13</v>
      </c>
      <c r="I18" s="0" t="s">
        <v>76</v>
      </c>
      <c r="J18" s="0" t="n">
        <v>3</v>
      </c>
      <c r="K18" s="0" t="s">
        <v>14</v>
      </c>
      <c r="L18" s="0" t="n">
        <f aca="false">TRUE()</f>
        <v>1</v>
      </c>
    </row>
    <row r="19" customFormat="false" ht="12.8" hidden="false" customHeight="false" outlineLevel="0" collapsed="false">
      <c r="B19" s="1" t="n">
        <v>-43.7166666666667</v>
      </c>
      <c r="C19" s="1" t="n">
        <v>-161.066666666667</v>
      </c>
      <c r="D19" s="1"/>
      <c r="E19" s="1"/>
      <c r="F19" s="0" t="s">
        <v>122</v>
      </c>
      <c r="G19" s="2" t="s">
        <v>29</v>
      </c>
      <c r="K19" s="0" t="s">
        <v>14</v>
      </c>
    </row>
    <row r="20" customFormat="false" ht="12.8" hidden="false" customHeight="false" outlineLevel="0" collapsed="false">
      <c r="A20" s="0" t="s">
        <v>123</v>
      </c>
      <c r="B20" s="1" t="n">
        <v>-43.57</v>
      </c>
      <c r="C20" s="1" t="n">
        <v>-161.49</v>
      </c>
      <c r="D20" s="1" t="n">
        <f aca="false">(31.28+23.52)/2</f>
        <v>27.4</v>
      </c>
      <c r="E20" s="1" t="n">
        <v>7.76</v>
      </c>
      <c r="F20" s="0" t="s">
        <v>124</v>
      </c>
      <c r="G20" s="0" t="s">
        <v>92</v>
      </c>
      <c r="H20" s="0" t="s">
        <v>13</v>
      </c>
      <c r="I20" s="0" t="s">
        <v>76</v>
      </c>
      <c r="J20" s="0" t="n">
        <v>4</v>
      </c>
      <c r="K20" s="0" t="s">
        <v>14</v>
      </c>
      <c r="L20" s="0" t="n">
        <f aca="false">TRUE()</f>
        <v>1</v>
      </c>
    </row>
    <row r="21" customFormat="false" ht="12.8" hidden="false" customHeight="false" outlineLevel="0" collapsed="false">
      <c r="B21" s="1" t="n">
        <v>-42.7833333333333</v>
      </c>
      <c r="C21" s="1" t="n">
        <v>-161.933333333333</v>
      </c>
      <c r="D21" s="1"/>
      <c r="E21" s="1"/>
      <c r="F21" s="0" t="s">
        <v>125</v>
      </c>
      <c r="G21" s="2" t="s">
        <v>29</v>
      </c>
      <c r="K21" s="0" t="s">
        <v>14</v>
      </c>
    </row>
    <row r="22" customFormat="false" ht="12.8" hidden="false" customHeight="false" outlineLevel="0" collapsed="false">
      <c r="B22" s="1" t="n">
        <v>-42.7166666666667</v>
      </c>
      <c r="C22" s="1" t="n">
        <v>-162.366666666667</v>
      </c>
      <c r="D22" s="1"/>
      <c r="E22" s="1"/>
      <c r="F22" s="0" t="s">
        <v>126</v>
      </c>
      <c r="G22" s="2" t="s">
        <v>29</v>
      </c>
      <c r="K22" s="0" t="s">
        <v>14</v>
      </c>
    </row>
    <row r="23" customFormat="false" ht="12.8" hidden="false" customHeight="false" outlineLevel="0" collapsed="false">
      <c r="B23" s="1" t="n">
        <v>-42.25</v>
      </c>
      <c r="C23" s="1" t="n">
        <v>-162.85</v>
      </c>
      <c r="D23" s="1"/>
      <c r="E23" s="1"/>
      <c r="F23" s="0" t="s">
        <v>127</v>
      </c>
      <c r="G23" s="2" t="s">
        <v>29</v>
      </c>
      <c r="K23" s="0" t="s">
        <v>14</v>
      </c>
    </row>
    <row r="24" customFormat="false" ht="12.8" hidden="false" customHeight="false" outlineLevel="0" collapsed="false">
      <c r="A24" s="0" t="s">
        <v>128</v>
      </c>
      <c r="B24" s="1" t="n">
        <v>-41.8783333333333</v>
      </c>
      <c r="C24" s="1" t="n">
        <v>-163.698333333333</v>
      </c>
      <c r="D24" s="1" t="n">
        <f aca="false">(35.05+33.75)/2</f>
        <v>34.4</v>
      </c>
      <c r="E24" s="1" t="n">
        <v>1.3</v>
      </c>
      <c r="F24" s="0" t="s">
        <v>129</v>
      </c>
      <c r="G24" s="0" t="s">
        <v>92</v>
      </c>
      <c r="H24" s="0" t="s">
        <v>13</v>
      </c>
      <c r="I24" s="0" t="s">
        <v>76</v>
      </c>
      <c r="J24" s="0" t="n">
        <v>3</v>
      </c>
      <c r="K24" s="0" t="s">
        <v>14</v>
      </c>
      <c r="L24" s="0" t="n">
        <f aca="false">TRUE()</f>
        <v>1</v>
      </c>
    </row>
    <row r="25" customFormat="false" ht="12.8" hidden="false" customHeight="false" outlineLevel="0" collapsed="false">
      <c r="B25" s="1" t="n">
        <v>-41.65</v>
      </c>
      <c r="C25" s="1" t="n">
        <v>-163.033333333333</v>
      </c>
      <c r="D25" s="1"/>
      <c r="E25" s="1"/>
      <c r="F25" s="0" t="s">
        <v>130</v>
      </c>
      <c r="G25" s="2" t="s">
        <v>29</v>
      </c>
      <c r="K25" s="0" t="s">
        <v>14</v>
      </c>
    </row>
    <row r="26" customFormat="false" ht="12.8" hidden="false" customHeight="false" outlineLevel="0" collapsed="false">
      <c r="A26" s="0" t="s">
        <v>131</v>
      </c>
      <c r="B26" s="1" t="n">
        <v>-41.61</v>
      </c>
      <c r="C26" s="1" t="n">
        <f aca="false">-164.2</f>
        <v>-164.2</v>
      </c>
      <c r="D26" s="1" t="n">
        <v>36.5</v>
      </c>
      <c r="E26" s="1" t="n">
        <v>0.4</v>
      </c>
      <c r="F26" s="0" t="s">
        <v>204</v>
      </c>
      <c r="G26" s="0" t="s">
        <v>203</v>
      </c>
      <c r="H26" s="0" t="s">
        <v>13</v>
      </c>
      <c r="I26" s="0" t="s">
        <v>76</v>
      </c>
      <c r="J26" s="0" t="n">
        <v>1</v>
      </c>
      <c r="K26" s="0" t="s">
        <v>14</v>
      </c>
      <c r="L26" s="0" t="n">
        <f aca="false">FALSE()</f>
        <v>0</v>
      </c>
    </row>
    <row r="27" customFormat="false" ht="12.8" hidden="false" customHeight="false" outlineLevel="0" collapsed="false">
      <c r="B27" s="1" t="n">
        <v>-41.4</v>
      </c>
      <c r="C27" s="1" t="n">
        <v>-164.3</v>
      </c>
      <c r="D27" s="1"/>
      <c r="E27" s="1"/>
      <c r="F27" s="0" t="s">
        <v>133</v>
      </c>
      <c r="G27" s="2" t="s">
        <v>29</v>
      </c>
      <c r="K27" s="0" t="s">
        <v>95</v>
      </c>
    </row>
    <row r="28" customFormat="false" ht="12.8" hidden="false" customHeight="false" outlineLevel="0" collapsed="false">
      <c r="B28" s="1" t="n">
        <v>-40.8666666666667</v>
      </c>
      <c r="C28" s="1" t="n">
        <v>-165.066666666667</v>
      </c>
      <c r="D28" s="1"/>
      <c r="E28" s="1"/>
      <c r="F28" s="0" t="s">
        <v>134</v>
      </c>
      <c r="G28" s="2" t="s">
        <v>29</v>
      </c>
      <c r="K28" s="0" t="s">
        <v>14</v>
      </c>
    </row>
    <row r="29" customFormat="false" ht="12.8" hidden="false" customHeight="false" outlineLevel="0" collapsed="false">
      <c r="A29" s="0" t="s">
        <v>135</v>
      </c>
      <c r="B29" s="1" t="n">
        <v>-40.735</v>
      </c>
      <c r="C29" s="1" t="n">
        <v>-165.46</v>
      </c>
      <c r="D29" s="1" t="n">
        <f aca="false">(40.39+34.81)/2</f>
        <v>37.6</v>
      </c>
      <c r="E29" s="1" t="n">
        <v>5.58</v>
      </c>
      <c r="F29" s="0" t="s">
        <v>136</v>
      </c>
      <c r="G29" s="0" t="s">
        <v>92</v>
      </c>
      <c r="H29" s="0" t="s">
        <v>13</v>
      </c>
      <c r="I29" s="0" t="s">
        <v>76</v>
      </c>
      <c r="J29" s="0" t="n">
        <v>3</v>
      </c>
      <c r="K29" s="0" t="s">
        <v>14</v>
      </c>
      <c r="L29" s="0" t="n">
        <f aca="false">TRUE()</f>
        <v>1</v>
      </c>
    </row>
    <row r="30" customFormat="false" ht="12.8" hidden="false" customHeight="false" outlineLevel="0" collapsed="false">
      <c r="B30" s="1" t="n">
        <v>-40.6166666666667</v>
      </c>
      <c r="C30" s="1" t="n">
        <v>-165.933333333333</v>
      </c>
      <c r="D30" s="1"/>
      <c r="E30" s="1"/>
      <c r="F30" s="0" t="s">
        <v>137</v>
      </c>
      <c r="G30" s="2" t="s">
        <v>29</v>
      </c>
      <c r="K30" s="0" t="s">
        <v>14</v>
      </c>
    </row>
    <row r="31" customFormat="false" ht="12.8" hidden="false" customHeight="false" outlineLevel="0" collapsed="false">
      <c r="A31" s="0" t="s">
        <v>138</v>
      </c>
      <c r="B31" s="1" t="n">
        <v>-40.44</v>
      </c>
      <c r="C31" s="1" t="n">
        <v>-165.74</v>
      </c>
      <c r="D31" s="1" t="n">
        <f aca="false">(41.33+38.68)/2</f>
        <v>40.005</v>
      </c>
      <c r="E31" s="1" t="n">
        <v>2.65</v>
      </c>
      <c r="F31" s="0" t="s">
        <v>139</v>
      </c>
      <c r="G31" s="0" t="s">
        <v>92</v>
      </c>
      <c r="H31" s="0" t="s">
        <v>13</v>
      </c>
      <c r="I31" s="0" t="s">
        <v>76</v>
      </c>
      <c r="J31" s="0" t="n">
        <v>7</v>
      </c>
      <c r="K31" s="0" t="s">
        <v>14</v>
      </c>
      <c r="L31" s="0" t="n">
        <f aca="false">TRUE()</f>
        <v>1</v>
      </c>
    </row>
    <row r="32" customFormat="false" ht="12.8" hidden="false" customHeight="false" outlineLevel="0" collapsed="false">
      <c r="B32" s="1" t="n">
        <v>-40.05</v>
      </c>
      <c r="C32" s="1" t="n">
        <v>-166.166666666667</v>
      </c>
      <c r="D32" s="1"/>
      <c r="E32" s="1"/>
      <c r="F32" s="0" t="s">
        <v>140</v>
      </c>
      <c r="G32" s="2" t="s">
        <v>29</v>
      </c>
      <c r="K32" s="0" t="s">
        <v>14</v>
      </c>
    </row>
    <row r="33" customFormat="false" ht="12.8" hidden="false" customHeight="false" outlineLevel="0" collapsed="false">
      <c r="B33" s="1" t="n">
        <v>-39.9666666666667</v>
      </c>
      <c r="C33" s="1" t="n">
        <v>-165.833333333333</v>
      </c>
      <c r="D33" s="1"/>
      <c r="E33" s="1"/>
      <c r="F33" s="0" t="s">
        <v>141</v>
      </c>
      <c r="G33" s="2" t="s">
        <v>29</v>
      </c>
      <c r="K33" s="0" t="s">
        <v>14</v>
      </c>
    </row>
    <row r="34" customFormat="false" ht="12.8" hidden="false" customHeight="false" outlineLevel="0" collapsed="false">
      <c r="A34" s="0" t="s">
        <v>142</v>
      </c>
      <c r="B34" s="1" t="n">
        <v>-39.86</v>
      </c>
      <c r="C34" s="1" t="n">
        <v>-166.04</v>
      </c>
      <c r="D34" s="1" t="n">
        <v>41.49</v>
      </c>
      <c r="E34" s="1" t="n">
        <v>0.3</v>
      </c>
      <c r="F34" s="0" t="s">
        <v>143</v>
      </c>
      <c r="G34" s="0" t="s">
        <v>203</v>
      </c>
      <c r="H34" s="0" t="s">
        <v>13</v>
      </c>
      <c r="I34" s="0" t="s">
        <v>76</v>
      </c>
      <c r="J34" s="0" t="n">
        <v>1</v>
      </c>
      <c r="K34" s="0" t="s">
        <v>14</v>
      </c>
      <c r="L34" s="0" t="n">
        <f aca="false">FALSE()</f>
        <v>0</v>
      </c>
    </row>
    <row r="35" customFormat="false" ht="12.8" hidden="false" customHeight="false" outlineLevel="0" collapsed="false">
      <c r="B35" s="1" t="n">
        <v>-39.7</v>
      </c>
      <c r="C35" s="1" t="n">
        <v>-166.316666666667</v>
      </c>
      <c r="D35" s="1"/>
      <c r="E35" s="1"/>
      <c r="F35" s="0" t="s">
        <v>205</v>
      </c>
      <c r="G35" s="2" t="s">
        <v>29</v>
      </c>
      <c r="K35" s="0" t="s">
        <v>14</v>
      </c>
    </row>
    <row r="36" customFormat="false" ht="12.8" hidden="false" customHeight="false" outlineLevel="0" collapsed="false">
      <c r="A36" s="0" t="s">
        <v>144</v>
      </c>
      <c r="B36" s="1" t="n">
        <v>-39.67</v>
      </c>
      <c r="C36" s="1" t="n">
        <v>-166.64</v>
      </c>
      <c r="D36" s="1" t="n">
        <v>44.29</v>
      </c>
      <c r="E36" s="1" t="n">
        <v>0.4</v>
      </c>
      <c r="F36" s="0" t="s">
        <v>145</v>
      </c>
      <c r="G36" s="0" t="s">
        <v>203</v>
      </c>
      <c r="H36" s="0" t="s">
        <v>13</v>
      </c>
      <c r="I36" s="0" t="s">
        <v>76</v>
      </c>
      <c r="J36" s="0" t="n">
        <v>1</v>
      </c>
      <c r="K36" s="0" t="s">
        <v>14</v>
      </c>
      <c r="L36" s="0" t="n">
        <f aca="false">FALSE()</f>
        <v>0</v>
      </c>
    </row>
    <row r="37" customFormat="false" ht="12.8" hidden="false" customHeight="false" outlineLevel="0" collapsed="false">
      <c r="A37" s="0" t="s">
        <v>146</v>
      </c>
      <c r="B37" s="1" t="n">
        <v>-39.52</v>
      </c>
      <c r="C37" s="1" t="n">
        <v>-167.251</v>
      </c>
      <c r="D37" s="1" t="n">
        <v>46.1</v>
      </c>
      <c r="E37" s="1" t="n">
        <v>0.3</v>
      </c>
      <c r="F37" s="0" t="s">
        <v>147</v>
      </c>
      <c r="G37" s="0" t="s">
        <v>203</v>
      </c>
      <c r="H37" s="0" t="s">
        <v>13</v>
      </c>
      <c r="I37" s="0" t="s">
        <v>76</v>
      </c>
      <c r="J37" s="0" t="n">
        <v>2</v>
      </c>
      <c r="K37" s="0" t="s">
        <v>14</v>
      </c>
      <c r="L37" s="0" t="n">
        <f aca="false">FALSE()</f>
        <v>0</v>
      </c>
    </row>
    <row r="38" customFormat="false" ht="12.8" hidden="false" customHeight="false" outlineLevel="0" collapsed="false">
      <c r="A38" s="0" t="s">
        <v>148</v>
      </c>
      <c r="B38" s="1" t="n">
        <v>-39.21</v>
      </c>
      <c r="C38" s="1" t="n">
        <v>-167.62</v>
      </c>
      <c r="D38" s="1" t="n">
        <v>45.12</v>
      </c>
      <c r="E38" s="1" t="n">
        <v>0.61</v>
      </c>
      <c r="F38" s="0" t="s">
        <v>149</v>
      </c>
      <c r="G38" s="0" t="s">
        <v>92</v>
      </c>
      <c r="H38" s="0" t="s">
        <v>13</v>
      </c>
      <c r="I38" s="0" t="s">
        <v>76</v>
      </c>
      <c r="J38" s="0" t="n">
        <v>1</v>
      </c>
      <c r="K38" s="0" t="s">
        <v>14</v>
      </c>
      <c r="L38" s="0" t="n">
        <f aca="false">FALSE()</f>
        <v>0</v>
      </c>
    </row>
    <row r="39" customFormat="false" ht="12.8" hidden="false" customHeight="false" outlineLevel="0" collapsed="false">
      <c r="A39" s="0" t="s">
        <v>150</v>
      </c>
      <c r="B39" s="1" t="n">
        <v>-38.435</v>
      </c>
      <c r="C39" s="1" t="n">
        <v>-167.927</v>
      </c>
      <c r="D39" s="1" t="n">
        <v>45.5</v>
      </c>
      <c r="E39" s="1" t="n">
        <v>0.8</v>
      </c>
      <c r="F39" s="0" t="s">
        <v>151</v>
      </c>
      <c r="G39" s="0" t="s">
        <v>98</v>
      </c>
      <c r="H39" s="0" t="s">
        <v>13</v>
      </c>
      <c r="I39" s="0" t="s">
        <v>206</v>
      </c>
      <c r="J39" s="0" t="s">
        <v>206</v>
      </c>
      <c r="K39" s="0" t="s">
        <v>14</v>
      </c>
      <c r="L39" s="0" t="n">
        <f aca="false">FALSE()</f>
        <v>0</v>
      </c>
    </row>
    <row r="40" customFormat="false" ht="12.8" hidden="false" customHeight="false" outlineLevel="0" collapsed="false">
      <c r="B40" s="1" t="n">
        <v>-38.33</v>
      </c>
      <c r="C40" s="1" t="n">
        <v>-167.73</v>
      </c>
      <c r="D40" s="1" t="n">
        <v>41.06</v>
      </c>
      <c r="E40" s="1" t="n">
        <v>1</v>
      </c>
      <c r="F40" s="0" t="s">
        <v>207</v>
      </c>
      <c r="G40" s="0" t="s">
        <v>92</v>
      </c>
      <c r="I40" s="0" t="s">
        <v>76</v>
      </c>
      <c r="J40" s="0" t="n">
        <v>1</v>
      </c>
      <c r="K40" s="0" t="s">
        <v>14</v>
      </c>
      <c r="L40" s="0" t="n">
        <f aca="false">FALSE()</f>
        <v>0</v>
      </c>
    </row>
    <row r="41" customFormat="false" ht="12.8" hidden="false" customHeight="false" outlineLevel="0" collapsed="false">
      <c r="A41" s="0" t="s">
        <v>152</v>
      </c>
      <c r="B41" s="1" t="n">
        <v>-38.19</v>
      </c>
      <c r="C41" s="1" t="n">
        <v>-168.644</v>
      </c>
      <c r="D41" s="1" t="n">
        <f aca="false">(50.21+49.36)/2</f>
        <v>49.785</v>
      </c>
      <c r="E41" s="1" t="n">
        <v>1.85</v>
      </c>
      <c r="F41" s="0" t="s">
        <v>208</v>
      </c>
      <c r="G41" s="0" t="s">
        <v>203</v>
      </c>
      <c r="H41" s="0" t="s">
        <v>13</v>
      </c>
      <c r="I41" s="0" t="s">
        <v>209</v>
      </c>
      <c r="J41" s="0" t="n">
        <v>6</v>
      </c>
      <c r="K41" s="0" t="s">
        <v>14</v>
      </c>
      <c r="L41" s="0" t="n">
        <f aca="false">TRUE()</f>
        <v>1</v>
      </c>
    </row>
    <row r="42" customFormat="false" ht="12.8" hidden="false" customHeight="false" outlineLevel="0" collapsed="false">
      <c r="A42" s="0" t="s">
        <v>154</v>
      </c>
      <c r="B42" s="1" t="n">
        <v>-38.04</v>
      </c>
      <c r="C42" s="1" t="n">
        <v>-168.271</v>
      </c>
      <c r="D42" s="1" t="n">
        <f aca="false">(51.41+47.1)/2</f>
        <v>49.255</v>
      </c>
      <c r="E42" s="1" t="n">
        <v>4.31</v>
      </c>
      <c r="F42" s="0" t="s">
        <v>155</v>
      </c>
      <c r="G42" s="0" t="s">
        <v>203</v>
      </c>
      <c r="H42" s="0" t="s">
        <v>13</v>
      </c>
      <c r="I42" s="0" t="s">
        <v>76</v>
      </c>
      <c r="J42" s="0" t="n">
        <v>3</v>
      </c>
      <c r="K42" s="0" t="s">
        <v>14</v>
      </c>
      <c r="L42" s="0" t="n">
        <f aca="false">TRUE()</f>
        <v>1</v>
      </c>
    </row>
    <row r="43" customFormat="false" ht="12.8" hidden="false" customHeight="false" outlineLevel="0" collapsed="false">
      <c r="B43" s="1" t="n">
        <v>-37.5833333333333</v>
      </c>
      <c r="C43" s="1" t="n">
        <v>-169.183333333333</v>
      </c>
      <c r="D43" s="1"/>
      <c r="E43" s="1"/>
      <c r="F43" s="0" t="s">
        <v>156</v>
      </c>
      <c r="G43" s="2" t="s">
        <v>29</v>
      </c>
      <c r="K43" s="0" t="s">
        <v>14</v>
      </c>
    </row>
    <row r="44" customFormat="false" ht="12.8" hidden="false" customHeight="false" outlineLevel="0" collapsed="false">
      <c r="B44" s="1" t="n">
        <v>-36.95</v>
      </c>
      <c r="C44" s="1" t="n">
        <v>-169.83</v>
      </c>
      <c r="D44" s="1" t="n">
        <v>47.21</v>
      </c>
      <c r="E44" s="1" t="n">
        <v>1</v>
      </c>
      <c r="F44" s="0" t="s">
        <v>210</v>
      </c>
      <c r="G44" s="0" t="s">
        <v>92</v>
      </c>
      <c r="H44" s="0" t="s">
        <v>13</v>
      </c>
      <c r="I44" s="0" t="s">
        <v>76</v>
      </c>
      <c r="J44" s="0" t="n">
        <v>1</v>
      </c>
      <c r="K44" s="0" t="s">
        <v>14</v>
      </c>
      <c r="L44" s="0" t="n">
        <f aca="false">FALSE()</f>
        <v>0</v>
      </c>
    </row>
    <row r="45" customFormat="false" ht="12.8" hidden="false" customHeight="false" outlineLevel="0" collapsed="false">
      <c r="B45" s="1" t="n">
        <v>-36.2333333333333</v>
      </c>
      <c r="C45" s="1" t="n">
        <v>-169.816666666667</v>
      </c>
      <c r="D45" s="1"/>
      <c r="E45" s="1"/>
      <c r="F45" s="0" t="s">
        <v>159</v>
      </c>
      <c r="G45" s="2" t="s">
        <v>29</v>
      </c>
      <c r="K45" s="0" t="s">
        <v>14</v>
      </c>
    </row>
    <row r="46" customFormat="false" ht="12.8" hidden="false" customHeight="false" outlineLevel="0" collapsed="false">
      <c r="B46" s="1" t="n">
        <v>-36.0666666666667</v>
      </c>
      <c r="C46" s="1" t="n">
        <v>-169.533333333333</v>
      </c>
      <c r="D46" s="1"/>
      <c r="E46" s="1"/>
      <c r="F46" s="0" t="s">
        <v>160</v>
      </c>
      <c r="G46" s="2" t="s">
        <v>29</v>
      </c>
      <c r="K46" s="0" t="s">
        <v>14</v>
      </c>
    </row>
    <row r="47" customFormat="false" ht="12.8" hidden="false" customHeight="false" outlineLevel="0" collapsed="false">
      <c r="B47" s="1" t="n">
        <v>-35.8166666666667</v>
      </c>
      <c r="C47" s="1" t="n">
        <v>-169.9</v>
      </c>
      <c r="D47" s="1"/>
      <c r="E47" s="1"/>
      <c r="F47" s="0" t="s">
        <v>161</v>
      </c>
      <c r="G47" s="2" t="s">
        <v>29</v>
      </c>
      <c r="K47" s="0" t="s">
        <v>14</v>
      </c>
    </row>
    <row r="48" customFormat="false" ht="12.8" hidden="false" customHeight="false" outlineLevel="0" collapsed="false">
      <c r="B48" s="1" t="n">
        <v>-35.6</v>
      </c>
      <c r="C48" s="1" t="n">
        <v>-170.25</v>
      </c>
      <c r="D48" s="1"/>
      <c r="E48" s="1"/>
      <c r="F48" s="0" t="s">
        <v>162</v>
      </c>
      <c r="G48" s="2" t="s">
        <v>29</v>
      </c>
      <c r="K48" s="0" t="s">
        <v>14</v>
      </c>
    </row>
    <row r="49" customFormat="false" ht="12.8" hidden="false" customHeight="false" outlineLevel="0" collapsed="false">
      <c r="B49" s="1" t="n">
        <v>-35.3833333333333</v>
      </c>
      <c r="C49" s="1" t="n">
        <v>-170.416666666667</v>
      </c>
      <c r="D49" s="1"/>
      <c r="E49" s="1"/>
      <c r="F49" s="0" t="s">
        <v>163</v>
      </c>
      <c r="G49" s="2" t="s">
        <v>29</v>
      </c>
      <c r="K49" s="0" t="s">
        <v>14</v>
      </c>
    </row>
    <row r="50" customFormat="false" ht="12.8" hidden="false" customHeight="false" outlineLevel="0" collapsed="false">
      <c r="B50" s="1" t="n">
        <v>-34.99</v>
      </c>
      <c r="C50" s="1" t="n">
        <v>-170.8</v>
      </c>
      <c r="D50" s="1"/>
      <c r="E50" s="1"/>
      <c r="F50" s="0" t="s">
        <v>164</v>
      </c>
      <c r="G50" s="2" t="s">
        <v>29</v>
      </c>
      <c r="K50" s="0" t="s">
        <v>14</v>
      </c>
    </row>
    <row r="51" customFormat="false" ht="12.8" hidden="false" customHeight="false" outlineLevel="0" collapsed="false">
      <c r="B51" s="1" t="n">
        <v>-34.7166666666667</v>
      </c>
      <c r="C51" s="1" t="n">
        <v>-170.65</v>
      </c>
      <c r="D51" s="1"/>
      <c r="E51" s="1"/>
      <c r="F51" s="0" t="s">
        <v>165</v>
      </c>
      <c r="G51" s="2" t="s">
        <v>29</v>
      </c>
      <c r="K51" s="0" t="s">
        <v>14</v>
      </c>
    </row>
    <row r="52" customFormat="false" ht="12.8" hidden="false" customHeight="false" outlineLevel="0" collapsed="false">
      <c r="B52" s="1" t="n">
        <v>-34.4833333333333</v>
      </c>
      <c r="C52" s="1" t="n">
        <v>-171.183333333333</v>
      </c>
      <c r="D52" s="1"/>
      <c r="E52" s="1"/>
      <c r="F52" s="0" t="s">
        <v>166</v>
      </c>
      <c r="G52" s="2" t="s">
        <v>29</v>
      </c>
      <c r="K52" s="0" t="s">
        <v>14</v>
      </c>
    </row>
    <row r="53" customFormat="false" ht="12.8" hidden="false" customHeight="false" outlineLevel="0" collapsed="false">
      <c r="B53" s="1" t="n">
        <v>-33.95</v>
      </c>
      <c r="C53" s="1" t="n">
        <v>-171.233333333333</v>
      </c>
      <c r="D53" s="1"/>
      <c r="E53" s="1"/>
      <c r="F53" s="0" t="s">
        <v>167</v>
      </c>
      <c r="G53" s="2" t="s">
        <v>29</v>
      </c>
      <c r="K53" s="0" t="s">
        <v>14</v>
      </c>
    </row>
    <row r="54" customFormat="false" ht="12.8" hidden="false" customHeight="false" outlineLevel="0" collapsed="false">
      <c r="B54" s="1" t="n">
        <v>-33.7</v>
      </c>
      <c r="C54" s="1" t="n">
        <v>-171.45</v>
      </c>
      <c r="D54" s="1" t="n">
        <f aca="false">(62.84+61.04)/2</f>
        <v>61.94</v>
      </c>
      <c r="E54" s="1" t="n">
        <v>1.79</v>
      </c>
      <c r="F54" s="0" t="s">
        <v>211</v>
      </c>
      <c r="G54" s="0" t="s">
        <v>92</v>
      </c>
      <c r="H54" s="0" t="s">
        <v>13</v>
      </c>
      <c r="I54" s="0" t="s">
        <v>74</v>
      </c>
      <c r="J54" s="0" t="n">
        <v>4</v>
      </c>
      <c r="K54" s="0" t="s">
        <v>14</v>
      </c>
      <c r="L54" s="0" t="n">
        <f aca="false">TRUE()</f>
        <v>1</v>
      </c>
    </row>
    <row r="55" customFormat="false" ht="12.8" hidden="false" customHeight="false" outlineLevel="0" collapsed="false">
      <c r="B55" s="1" t="n">
        <v>-33.3666666666667</v>
      </c>
      <c r="C55" s="1" t="n">
        <v>-171.483333333333</v>
      </c>
      <c r="D55" s="1"/>
      <c r="E55" s="1"/>
      <c r="F55" s="0" t="s">
        <v>169</v>
      </c>
      <c r="G55" s="2" t="s">
        <v>29</v>
      </c>
      <c r="K55" s="0" t="s">
        <v>14</v>
      </c>
    </row>
    <row r="56" customFormat="false" ht="12.8" hidden="false" customHeight="false" outlineLevel="0" collapsed="false">
      <c r="B56" s="1" t="n">
        <v>-33.0166666666667</v>
      </c>
      <c r="C56" s="1" t="n">
        <v>-171.616666666667</v>
      </c>
      <c r="D56" s="1"/>
      <c r="E56" s="1"/>
      <c r="F56" s="0" t="s">
        <v>170</v>
      </c>
      <c r="G56" s="2" t="s">
        <v>29</v>
      </c>
      <c r="K56" s="0" t="s">
        <v>14</v>
      </c>
    </row>
    <row r="57" customFormat="false" ht="12.8" hidden="false" customHeight="false" outlineLevel="0" collapsed="false">
      <c r="B57" s="1" t="n">
        <v>-32.7166666666667</v>
      </c>
      <c r="C57" s="1" t="n">
        <v>-171.633333333333</v>
      </c>
      <c r="D57" s="1"/>
      <c r="E57" s="1"/>
      <c r="F57" s="0" t="s">
        <v>171</v>
      </c>
      <c r="G57" s="2" t="s">
        <v>29</v>
      </c>
      <c r="K57" s="0" t="s">
        <v>14</v>
      </c>
    </row>
    <row r="58" customFormat="false" ht="12.8" hidden="false" customHeight="false" outlineLevel="0" collapsed="false">
      <c r="B58" s="1" t="n">
        <v>-32.5333333333333</v>
      </c>
      <c r="C58" s="1" t="n">
        <v>-171.816666666667</v>
      </c>
      <c r="D58" s="1"/>
      <c r="E58" s="1"/>
      <c r="F58" s="0" t="s">
        <v>172</v>
      </c>
      <c r="G58" s="2" t="s">
        <v>29</v>
      </c>
      <c r="K58" s="0" t="s">
        <v>14</v>
      </c>
    </row>
    <row r="59" customFormat="false" ht="12.8" hidden="false" customHeight="false" outlineLevel="0" collapsed="false">
      <c r="A59" s="0" t="s">
        <v>173</v>
      </c>
      <c r="B59" s="1" t="n">
        <v>-32.235</v>
      </c>
      <c r="C59" s="1" t="n">
        <v>-171.892</v>
      </c>
      <c r="D59" s="1" t="n">
        <f aca="false">(64.05+60.8)/2</f>
        <v>62.425</v>
      </c>
      <c r="E59" s="1" t="n">
        <v>3.25</v>
      </c>
      <c r="F59" s="0" t="s">
        <v>174</v>
      </c>
      <c r="G59" s="0" t="s">
        <v>212</v>
      </c>
      <c r="H59" s="0" t="s">
        <v>13</v>
      </c>
      <c r="I59" s="0" t="s">
        <v>74</v>
      </c>
      <c r="J59" s="0" t="n">
        <v>14</v>
      </c>
      <c r="K59" s="0" t="s">
        <v>14</v>
      </c>
      <c r="L59" s="0" t="n">
        <f aca="false">TRUE()</f>
        <v>1</v>
      </c>
    </row>
    <row r="60" customFormat="false" ht="12.8" hidden="false" customHeight="false" outlineLevel="0" collapsed="false">
      <c r="B60" s="1" t="n">
        <v>-30.9333333333333</v>
      </c>
      <c r="C60" s="1" t="n">
        <v>-172.65</v>
      </c>
      <c r="D60" s="1"/>
      <c r="E60" s="1"/>
      <c r="F60" s="0" t="s">
        <v>176</v>
      </c>
      <c r="G60" s="2" t="s">
        <v>29</v>
      </c>
      <c r="K60" s="0" t="s">
        <v>14</v>
      </c>
    </row>
    <row r="61" customFormat="false" ht="12.8" hidden="false" customHeight="false" outlineLevel="0" collapsed="false">
      <c r="B61" s="1" t="n">
        <v>-30.7833333333333</v>
      </c>
      <c r="C61" s="1" t="n">
        <v>-172.716666666667</v>
      </c>
      <c r="D61" s="1"/>
      <c r="E61" s="1"/>
      <c r="F61" s="0" t="s">
        <v>177</v>
      </c>
      <c r="G61" s="2" t="s">
        <v>29</v>
      </c>
      <c r="K61" s="0" t="s">
        <v>14</v>
      </c>
    </row>
    <row r="62" customFormat="false" ht="12.8" hidden="false" customHeight="false" outlineLevel="0" collapsed="false">
      <c r="B62" s="1" t="n">
        <v>-30.6166666666667</v>
      </c>
      <c r="C62" s="1" t="n">
        <v>-172.9</v>
      </c>
      <c r="D62" s="1"/>
      <c r="E62" s="1"/>
      <c r="F62" s="0" t="s">
        <v>178</v>
      </c>
      <c r="G62" s="2" t="s">
        <v>29</v>
      </c>
      <c r="K62" s="0" t="s">
        <v>14</v>
      </c>
    </row>
    <row r="63" customFormat="false" ht="12.8" hidden="false" customHeight="false" outlineLevel="0" collapsed="false">
      <c r="B63" s="1" t="n">
        <v>-30.4166666666667</v>
      </c>
      <c r="C63" s="1" t="n">
        <v>-173.166666666667</v>
      </c>
      <c r="D63" s="1"/>
      <c r="E63" s="1"/>
      <c r="F63" s="0" t="s">
        <v>179</v>
      </c>
      <c r="G63" s="2" t="s">
        <v>29</v>
      </c>
      <c r="K63" s="0" t="s">
        <v>14</v>
      </c>
    </row>
    <row r="64" customFormat="false" ht="12.8" hidden="false" customHeight="false" outlineLevel="0" collapsed="false">
      <c r="B64" s="1" t="n">
        <v>-30.1</v>
      </c>
      <c r="C64" s="1" t="n">
        <v>-173.25</v>
      </c>
      <c r="D64" s="1" t="n">
        <v>62.7</v>
      </c>
      <c r="E64" s="1" t="n">
        <v>1</v>
      </c>
      <c r="F64" s="0" t="s">
        <v>213</v>
      </c>
      <c r="G64" s="0" t="s">
        <v>92</v>
      </c>
      <c r="H64" s="0" t="s">
        <v>13</v>
      </c>
      <c r="I64" s="0" t="s">
        <v>76</v>
      </c>
      <c r="J64" s="0" t="n">
        <v>1</v>
      </c>
      <c r="K64" s="0" t="s">
        <v>14</v>
      </c>
      <c r="L64" s="0" t="n">
        <f aca="false">FALSE()</f>
        <v>0</v>
      </c>
    </row>
    <row r="65" customFormat="false" ht="12.8" hidden="false" customHeight="false" outlineLevel="0" collapsed="false">
      <c r="B65" s="1" t="n">
        <v>-29.6166666666667</v>
      </c>
      <c r="C65" s="1" t="n">
        <v>-173.383333333333</v>
      </c>
      <c r="D65" s="1"/>
      <c r="E65" s="1"/>
      <c r="F65" s="0" t="s">
        <v>181</v>
      </c>
      <c r="G65" s="2" t="s">
        <v>29</v>
      </c>
      <c r="K65" s="0" t="s">
        <v>14</v>
      </c>
    </row>
    <row r="66" customFormat="false" ht="12.8" hidden="false" customHeight="false" outlineLevel="0" collapsed="false">
      <c r="B66" s="1" t="n">
        <v>-29.3166666666667</v>
      </c>
      <c r="C66" s="1" t="n">
        <v>-173.183333333333</v>
      </c>
      <c r="D66" s="1"/>
      <c r="E66" s="1"/>
      <c r="F66" s="0" t="s">
        <v>182</v>
      </c>
      <c r="G66" s="2" t="s">
        <v>29</v>
      </c>
      <c r="K66" s="0" t="s">
        <v>14</v>
      </c>
    </row>
    <row r="67" customFormat="false" ht="12.8" hidden="false" customHeight="false" outlineLevel="0" collapsed="false">
      <c r="B67" s="1" t="n">
        <v>-28.8</v>
      </c>
      <c r="C67" s="1" t="n">
        <v>-173.266666666667</v>
      </c>
      <c r="D67" s="1"/>
      <c r="E67" s="1"/>
      <c r="F67" s="0" t="s">
        <v>183</v>
      </c>
      <c r="G67" s="2" t="s">
        <v>29</v>
      </c>
      <c r="K67" s="0" t="s">
        <v>14</v>
      </c>
    </row>
    <row r="68" customFormat="false" ht="12.8" hidden="false" customHeight="false" outlineLevel="0" collapsed="false">
      <c r="B68" s="1" t="n">
        <v>-28.65</v>
      </c>
      <c r="C68" s="1" t="n">
        <v>-173.583333333333</v>
      </c>
      <c r="D68" s="1"/>
      <c r="E68" s="1"/>
      <c r="F68" s="0" t="s">
        <v>184</v>
      </c>
      <c r="G68" s="2" t="s">
        <v>29</v>
      </c>
      <c r="K68" s="0" t="s">
        <v>14</v>
      </c>
    </row>
    <row r="69" customFormat="false" ht="12.8" hidden="false" customHeight="false" outlineLevel="0" collapsed="false">
      <c r="A69" s="0" t="s">
        <v>185</v>
      </c>
      <c r="B69" s="1" t="n">
        <v>-28.581</v>
      </c>
      <c r="C69" s="1" t="n">
        <v>-173.294</v>
      </c>
      <c r="D69" s="1" t="n">
        <f aca="false">(70.25+67.27)/2</f>
        <v>68.76</v>
      </c>
      <c r="E69" s="1" t="n">
        <v>2.97</v>
      </c>
      <c r="F69" s="0" t="s">
        <v>186</v>
      </c>
      <c r="G69" s="0" t="s">
        <v>92</v>
      </c>
      <c r="H69" s="0" t="s">
        <v>13</v>
      </c>
      <c r="I69" s="0" t="s">
        <v>74</v>
      </c>
      <c r="J69" s="0" t="n">
        <v>29</v>
      </c>
      <c r="K69" s="0" t="s">
        <v>14</v>
      </c>
      <c r="L69" s="0" t="n">
        <f aca="false">TRUE()</f>
        <v>1</v>
      </c>
    </row>
    <row r="70" customFormat="false" ht="12.8" hidden="false" customHeight="false" outlineLevel="0" collapsed="false">
      <c r="B70" s="1" t="n">
        <v>-28.5666666666667</v>
      </c>
      <c r="C70" s="1" t="n">
        <v>-173.316666666667</v>
      </c>
      <c r="D70" s="1"/>
      <c r="E70" s="1"/>
      <c r="F70" s="0" t="s">
        <v>187</v>
      </c>
      <c r="G70" s="2" t="s">
        <v>29</v>
      </c>
      <c r="K70" s="0" t="s">
        <v>14</v>
      </c>
    </row>
    <row r="71" customFormat="false" ht="12.8" hidden="false" customHeight="false" outlineLevel="0" collapsed="false">
      <c r="B71" s="1" t="n">
        <v>-28.15</v>
      </c>
      <c r="C71" s="1" t="n">
        <v>-173.6</v>
      </c>
      <c r="D71" s="1"/>
      <c r="E71" s="1"/>
      <c r="F71" s="0" t="s">
        <v>188</v>
      </c>
      <c r="G71" s="2" t="s">
        <v>29</v>
      </c>
      <c r="K71" s="0" t="s">
        <v>14</v>
      </c>
    </row>
    <row r="72" customFormat="false" ht="12.8" hidden="false" customHeight="false" outlineLevel="0" collapsed="false">
      <c r="B72" s="1" t="n">
        <v>-28.0166666666667</v>
      </c>
      <c r="C72" s="1" t="n">
        <v>-173.866666666667</v>
      </c>
      <c r="D72" s="1"/>
      <c r="E72" s="1"/>
      <c r="F72" s="0" t="s">
        <v>189</v>
      </c>
      <c r="G72" s="2" t="s">
        <v>29</v>
      </c>
      <c r="K72" s="0" t="s">
        <v>14</v>
      </c>
    </row>
    <row r="73" customFormat="false" ht="12.8" hidden="false" customHeight="false" outlineLevel="0" collapsed="false">
      <c r="A73" s="0" t="s">
        <v>214</v>
      </c>
      <c r="B73" s="1" t="n">
        <v>-27.52</v>
      </c>
      <c r="C73" s="1" t="n">
        <v>-174.34</v>
      </c>
      <c r="D73" s="1" t="n">
        <f aca="false">(71.44+70.27)/2</f>
        <v>70.855</v>
      </c>
      <c r="E73" s="1" t="n">
        <v>1.17</v>
      </c>
      <c r="F73" s="0" t="s">
        <v>215</v>
      </c>
      <c r="G73" s="0" t="s">
        <v>92</v>
      </c>
      <c r="H73" s="0" t="s">
        <v>13</v>
      </c>
      <c r="I73" s="0" t="s">
        <v>76</v>
      </c>
      <c r="J73" s="0" t="n">
        <v>4</v>
      </c>
      <c r="K73" s="0" t="s">
        <v>14</v>
      </c>
      <c r="L73" s="0" t="n">
        <f aca="false">TRUE()</f>
        <v>1</v>
      </c>
    </row>
    <row r="74" customFormat="false" ht="12.8" hidden="false" customHeight="false" outlineLevel="0" collapsed="false">
      <c r="B74" s="1" t="n">
        <v>-27.3</v>
      </c>
      <c r="C74" s="1" t="n">
        <v>-174.433333333333</v>
      </c>
      <c r="D74" s="1"/>
      <c r="E74" s="1"/>
      <c r="F74" s="0" t="s">
        <v>194</v>
      </c>
      <c r="G74" s="2" t="s">
        <v>29</v>
      </c>
      <c r="K74" s="0" t="s">
        <v>14</v>
      </c>
    </row>
    <row r="75" customFormat="false" ht="12.8" hidden="false" customHeight="false" outlineLevel="0" collapsed="false">
      <c r="B75" s="1" t="n">
        <v>-26.65</v>
      </c>
      <c r="C75" s="1" t="n">
        <v>-174.583333333333</v>
      </c>
      <c r="D75" s="1"/>
      <c r="E75" s="1"/>
      <c r="F75" s="0" t="s">
        <v>197</v>
      </c>
      <c r="G75" s="2" t="s">
        <v>29</v>
      </c>
      <c r="K75" s="0" t="s">
        <v>14</v>
      </c>
    </row>
    <row r="76" customFormat="false" ht="12.8" hidden="false" customHeight="false" outlineLevel="0" collapsed="false">
      <c r="A76" s="0" t="s">
        <v>195</v>
      </c>
      <c r="B76" s="1" t="n">
        <v>-26.49</v>
      </c>
      <c r="C76" s="1" t="n">
        <v>-174.73</v>
      </c>
      <c r="D76" s="1" t="n">
        <f aca="false">(73.95+71.55)/2</f>
        <v>72.75</v>
      </c>
      <c r="E76" s="1" t="n">
        <v>2.4</v>
      </c>
      <c r="F76" s="0" t="s">
        <v>196</v>
      </c>
      <c r="G76" s="0" t="s">
        <v>212</v>
      </c>
      <c r="H76" s="0" t="s">
        <v>13</v>
      </c>
      <c r="I76" s="0" t="s">
        <v>74</v>
      </c>
      <c r="J76" s="0" t="n">
        <v>10</v>
      </c>
      <c r="K76" s="0" t="s">
        <v>14</v>
      </c>
      <c r="L76" s="0" t="n">
        <f aca="false">TRUE()</f>
        <v>1</v>
      </c>
    </row>
    <row r="77" customFormat="false" ht="12.8" hidden="false" customHeight="false" outlineLevel="0" collapsed="false">
      <c r="B77" s="1" t="n">
        <v>-26.45</v>
      </c>
      <c r="C77" s="1" t="n">
        <v>-174.716666666667</v>
      </c>
      <c r="D77" s="1"/>
      <c r="E77" s="1"/>
      <c r="F77" s="0" t="s">
        <v>198</v>
      </c>
      <c r="G77" s="2" t="s">
        <v>29</v>
      </c>
      <c r="K77" s="0" t="s">
        <v>14</v>
      </c>
    </row>
    <row r="78" customFormat="false" ht="12.8" hidden="false" customHeight="false" outlineLevel="0" collapsed="false">
      <c r="A78" s="0" t="s">
        <v>199</v>
      </c>
      <c r="B78" s="1" t="n">
        <v>-25.87</v>
      </c>
      <c r="C78" s="1" t="n">
        <v>-175.09</v>
      </c>
      <c r="D78" s="1" t="n">
        <f aca="false">(82.58+79.13)/2</f>
        <v>80.855</v>
      </c>
      <c r="E78" s="1" t="n">
        <v>3.45</v>
      </c>
      <c r="F78" s="0" t="s">
        <v>216</v>
      </c>
      <c r="G78" s="0" t="s">
        <v>92</v>
      </c>
      <c r="H78" s="0" t="s">
        <v>13</v>
      </c>
      <c r="I78" s="0" t="s">
        <v>76</v>
      </c>
      <c r="J78" s="0" t="n">
        <v>2</v>
      </c>
      <c r="K78" s="0" t="s">
        <v>14</v>
      </c>
      <c r="L78" s="0" t="n">
        <f aca="false">TRUE()</f>
        <v>1</v>
      </c>
    </row>
    <row r="79" customFormat="false" ht="12.8" hidden="false" customHeight="false" outlineLevel="0" collapsed="false">
      <c r="B79" s="1" t="n">
        <v>-25.7333333333333</v>
      </c>
      <c r="C79" s="1" t="n">
        <v>-175.3</v>
      </c>
      <c r="D79" s="1"/>
      <c r="E79" s="1"/>
      <c r="F79" s="0" t="s">
        <v>201</v>
      </c>
      <c r="G79" s="2" t="s">
        <v>29</v>
      </c>
      <c r="K79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8.31640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6" min="6" style="0" width="14.85"/>
    <col collapsed="false" customWidth="true" hidden="false" outlineLevel="0" max="7" min="7" style="0" width="19.19"/>
    <col collapsed="false" customWidth="true" hidden="false" outlineLevel="0" max="8" min="8" style="0" width="22.41"/>
    <col collapsed="false" customWidth="true" hidden="false" outlineLevel="0" max="9" min="9" style="0" width="9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217</v>
      </c>
      <c r="B2" s="1" t="n">
        <v>-23.44</v>
      </c>
      <c r="C2" s="1" t="n">
        <v>-150.73</v>
      </c>
      <c r="D2" s="1" t="n">
        <v>0.23</v>
      </c>
      <c r="E2" s="8" t="n">
        <v>0.004</v>
      </c>
      <c r="F2" s="0" t="s">
        <v>218</v>
      </c>
      <c r="G2" s="0" t="s">
        <v>219</v>
      </c>
      <c r="H2" s="0" t="s">
        <v>220</v>
      </c>
      <c r="I2" s="0" t="s">
        <v>76</v>
      </c>
      <c r="K2" s="0" t="s">
        <v>14</v>
      </c>
    </row>
    <row r="3" customFormat="false" ht="12.8" hidden="false" customHeight="false" outlineLevel="0" collapsed="false">
      <c r="A3" s="0" t="s">
        <v>221</v>
      </c>
      <c r="B3" s="1" t="n">
        <v>-22.478</v>
      </c>
      <c r="C3" s="1" t="n">
        <v>-151.341</v>
      </c>
      <c r="D3" s="1" t="n">
        <v>1.16</v>
      </c>
      <c r="E3" s="8" t="n">
        <v>0.005</v>
      </c>
      <c r="F3" s="0" t="s">
        <v>222</v>
      </c>
      <c r="G3" s="0" t="s">
        <v>223</v>
      </c>
      <c r="H3" s="0" t="s">
        <v>13</v>
      </c>
      <c r="I3" s="0" t="s">
        <v>76</v>
      </c>
      <c r="K3" s="0" t="s">
        <v>14</v>
      </c>
    </row>
    <row r="4" customFormat="false" ht="12.8" hidden="false" customHeight="false" outlineLevel="0" collapsed="false">
      <c r="B4" s="1" t="n">
        <v>-20.16</v>
      </c>
      <c r="C4" s="1" t="n">
        <v>-157.341</v>
      </c>
      <c r="D4" s="1" t="n">
        <v>6.06</v>
      </c>
      <c r="E4" s="8" t="n">
        <v>0.36</v>
      </c>
      <c r="F4" s="0" t="s">
        <v>224</v>
      </c>
      <c r="G4" s="0" t="s">
        <v>225</v>
      </c>
      <c r="H4" s="0" t="s">
        <v>17</v>
      </c>
      <c r="I4" s="0" t="s">
        <v>76</v>
      </c>
      <c r="K4" s="0" t="s">
        <v>14</v>
      </c>
    </row>
    <row r="5" customFormat="false" ht="12.8" hidden="false" customHeight="false" outlineLevel="0" collapsed="false">
      <c r="A5" s="0" t="s">
        <v>226</v>
      </c>
      <c r="B5" s="1" t="n">
        <v>-18.858</v>
      </c>
      <c r="C5" s="1" t="n">
        <v>-159.785</v>
      </c>
      <c r="D5" s="1" t="n">
        <v>9.53</v>
      </c>
      <c r="E5" s="8" t="n">
        <v>0.08</v>
      </c>
      <c r="F5" s="0" t="s">
        <v>227</v>
      </c>
      <c r="G5" s="0" t="s">
        <v>223</v>
      </c>
      <c r="H5" s="0" t="s">
        <v>13</v>
      </c>
      <c r="I5" s="0" t="s">
        <v>76</v>
      </c>
      <c r="K5" s="0" t="s">
        <v>14</v>
      </c>
    </row>
    <row r="6" customFormat="false" ht="12.8" hidden="false" customHeight="false" outlineLevel="0" collapsed="false">
      <c r="B6" s="1" t="n">
        <v>-19.994</v>
      </c>
      <c r="C6" s="1" t="n">
        <v>-158.119</v>
      </c>
      <c r="D6" s="1" t="n">
        <v>10.34</v>
      </c>
      <c r="E6" s="8" t="n">
        <v>1.24</v>
      </c>
      <c r="F6" s="0" t="s">
        <v>228</v>
      </c>
      <c r="G6" s="0" t="s">
        <v>225</v>
      </c>
      <c r="H6" s="0" t="s">
        <v>17</v>
      </c>
      <c r="I6" s="0" t="s">
        <v>76</v>
      </c>
      <c r="K6" s="0" t="s">
        <v>14</v>
      </c>
    </row>
    <row r="7" customFormat="false" ht="12.8" hidden="false" customHeight="false" outlineLevel="0" collapsed="false">
      <c r="A7" s="0" t="s">
        <v>229</v>
      </c>
      <c r="B7" s="1" t="n">
        <v>-10.788</v>
      </c>
      <c r="C7" s="1" t="n">
        <v>179.472</v>
      </c>
      <c r="D7" s="1" t="n">
        <v>45.73</v>
      </c>
      <c r="E7" s="8" t="n">
        <v>0.14</v>
      </c>
      <c r="F7" s="0" t="s">
        <v>230</v>
      </c>
      <c r="G7" s="0" t="s">
        <v>231</v>
      </c>
      <c r="H7" s="0" t="s">
        <v>13</v>
      </c>
      <c r="I7" s="0" t="s">
        <v>76</v>
      </c>
      <c r="K7" s="0" t="s">
        <v>14</v>
      </c>
    </row>
    <row r="8" customFormat="false" ht="12.8" hidden="false" customHeight="false" outlineLevel="0" collapsed="false">
      <c r="A8" s="0" t="s">
        <v>232</v>
      </c>
      <c r="B8" s="1" t="n">
        <v>-10.4805</v>
      </c>
      <c r="C8" s="1" t="n">
        <v>179.556</v>
      </c>
      <c r="D8" s="1" t="n">
        <v>48.16</v>
      </c>
      <c r="E8" s="8" t="n">
        <v>0.19</v>
      </c>
      <c r="F8" s="0" t="s">
        <v>233</v>
      </c>
      <c r="G8" s="0" t="s">
        <v>231</v>
      </c>
      <c r="H8" s="0" t="s">
        <v>13</v>
      </c>
      <c r="I8" s="0" t="s">
        <v>76</v>
      </c>
      <c r="K8" s="0" t="s">
        <v>14</v>
      </c>
    </row>
    <row r="9" customFormat="false" ht="12.8" hidden="false" customHeight="false" outlineLevel="0" collapsed="false">
      <c r="A9" s="0" t="s">
        <v>234</v>
      </c>
      <c r="B9" s="1" t="n">
        <v>-8.514</v>
      </c>
      <c r="C9" s="1" t="n">
        <v>179.115</v>
      </c>
      <c r="D9" s="1" t="n">
        <v>48.93</v>
      </c>
      <c r="E9" s="8" t="n">
        <v>0.12</v>
      </c>
      <c r="F9" s="0" t="s">
        <v>235</v>
      </c>
      <c r="G9" s="0" t="s">
        <v>231</v>
      </c>
      <c r="H9" s="0" t="s">
        <v>13</v>
      </c>
      <c r="I9" s="0" t="s">
        <v>76</v>
      </c>
      <c r="K9" s="0" t="s">
        <v>14</v>
      </c>
    </row>
    <row r="10" customFormat="false" ht="12.8" hidden="false" customHeight="false" outlineLevel="0" collapsed="false">
      <c r="A10" s="0" t="s">
        <v>236</v>
      </c>
      <c r="B10" s="1" t="n">
        <v>-7.473</v>
      </c>
      <c r="C10" s="1" t="n">
        <v>179.186</v>
      </c>
      <c r="D10" s="1" t="n">
        <v>46.63</v>
      </c>
      <c r="E10" s="8" t="n">
        <v>0.49</v>
      </c>
      <c r="F10" s="0" t="s">
        <v>237</v>
      </c>
      <c r="G10" s="0" t="s">
        <v>231</v>
      </c>
      <c r="H10" s="0" t="s">
        <v>13</v>
      </c>
      <c r="I10" s="0" t="s">
        <v>76</v>
      </c>
      <c r="K10" s="0" t="s">
        <v>14</v>
      </c>
    </row>
    <row r="11" customFormat="false" ht="12.8" hidden="false" customHeight="false" outlineLevel="0" collapsed="false">
      <c r="A11" s="0" t="s">
        <v>238</v>
      </c>
      <c r="B11" s="1" t="n">
        <v>-7.475</v>
      </c>
      <c r="C11" s="1" t="n">
        <v>178.69</v>
      </c>
      <c r="D11" s="1" t="n">
        <v>49.58</v>
      </c>
      <c r="E11" s="8" t="n">
        <v>0.18</v>
      </c>
      <c r="F11" s="0" t="s">
        <v>239</v>
      </c>
      <c r="G11" s="0" t="s">
        <v>231</v>
      </c>
      <c r="H11" s="0" t="s">
        <v>13</v>
      </c>
      <c r="I11" s="0" t="s">
        <v>76</v>
      </c>
      <c r="K11" s="0" t="s">
        <v>14</v>
      </c>
    </row>
    <row r="12" customFormat="false" ht="12.8" hidden="false" customHeight="false" outlineLevel="0" collapsed="false">
      <c r="A12" s="0" t="s">
        <v>240</v>
      </c>
      <c r="B12" s="1" t="n">
        <v>-8.008</v>
      </c>
      <c r="C12" s="1" t="n">
        <v>178.37</v>
      </c>
      <c r="D12" s="1" t="n">
        <v>49.82</v>
      </c>
      <c r="E12" s="8" t="n">
        <v>0.18</v>
      </c>
      <c r="F12" s="0" t="s">
        <v>241</v>
      </c>
      <c r="G12" s="0" t="s">
        <v>231</v>
      </c>
      <c r="H12" s="0" t="s">
        <v>13</v>
      </c>
      <c r="I12" s="0" t="s">
        <v>76</v>
      </c>
      <c r="K12" s="0" t="s">
        <v>14</v>
      </c>
    </row>
    <row r="13" customFormat="false" ht="12.8" hidden="false" customHeight="false" outlineLevel="0" collapsed="false">
      <c r="A13" s="0" t="s">
        <v>242</v>
      </c>
      <c r="B13" s="1" t="n">
        <v>-8.622</v>
      </c>
      <c r="C13" s="1" t="n">
        <v>177.911</v>
      </c>
      <c r="D13" s="1" t="n">
        <v>50.52</v>
      </c>
      <c r="E13" s="8" t="n">
        <v>0.2</v>
      </c>
      <c r="F13" s="0" t="s">
        <v>243</v>
      </c>
      <c r="G13" s="0" t="s">
        <v>231</v>
      </c>
      <c r="H13" s="0" t="s">
        <v>13</v>
      </c>
      <c r="I13" s="0" t="s">
        <v>76</v>
      </c>
      <c r="K13" s="0" t="s">
        <v>14</v>
      </c>
    </row>
    <row r="14" customFormat="false" ht="12.8" hidden="false" customHeight="false" outlineLevel="0" collapsed="false">
      <c r="A14" s="0" t="s">
        <v>244</v>
      </c>
      <c r="B14" s="1" t="n">
        <v>-8.27</v>
      </c>
      <c r="C14" s="1" t="n">
        <v>177.063</v>
      </c>
      <c r="D14" s="1" t="n">
        <v>52.98</v>
      </c>
      <c r="E14" s="8" t="n">
        <v>1.36</v>
      </c>
      <c r="F14" s="0" t="s">
        <v>245</v>
      </c>
      <c r="G14" s="0" t="s">
        <v>231</v>
      </c>
      <c r="H14" s="0" t="s">
        <v>13</v>
      </c>
      <c r="I14" s="0" t="s">
        <v>76</v>
      </c>
      <c r="K14" s="0" t="s">
        <v>14</v>
      </c>
    </row>
    <row r="15" customFormat="false" ht="12.8" hidden="false" customHeight="false" outlineLevel="0" collapsed="false">
      <c r="A15" s="0" t="s">
        <v>246</v>
      </c>
      <c r="B15" s="1" t="n">
        <v>-5.968</v>
      </c>
      <c r="C15" s="1" t="n">
        <v>176.96</v>
      </c>
      <c r="D15" s="1" t="n">
        <v>54.95</v>
      </c>
      <c r="E15" s="8" t="n">
        <v>0.14</v>
      </c>
      <c r="F15" s="0" t="s">
        <v>247</v>
      </c>
      <c r="G15" s="0" t="s">
        <v>231</v>
      </c>
      <c r="H15" s="0" t="s">
        <v>13</v>
      </c>
      <c r="I15" s="0" t="s">
        <v>76</v>
      </c>
      <c r="K15" s="0" t="s">
        <v>14</v>
      </c>
    </row>
    <row r="16" customFormat="false" ht="12.8" hidden="false" customHeight="false" outlineLevel="0" collapsed="false">
      <c r="A16" s="0" t="s">
        <v>248</v>
      </c>
      <c r="B16" s="1" t="n">
        <v>-4.669</v>
      </c>
      <c r="C16" s="1" t="n">
        <v>176.567</v>
      </c>
      <c r="D16" s="1" t="n">
        <v>61.57</v>
      </c>
      <c r="E16" s="8" t="n">
        <v>0.5</v>
      </c>
      <c r="F16" s="0" t="s">
        <v>249</v>
      </c>
      <c r="G16" s="0" t="s">
        <v>231</v>
      </c>
      <c r="H16" s="0" t="s">
        <v>13</v>
      </c>
      <c r="I16" s="0" t="s">
        <v>76</v>
      </c>
      <c r="K16" s="0" t="s">
        <v>14</v>
      </c>
    </row>
    <row r="17" customFormat="false" ht="12.8" hidden="false" customHeight="false" outlineLevel="0" collapsed="false">
      <c r="A17" s="0" t="s">
        <v>250</v>
      </c>
      <c r="B17" s="1" t="n">
        <v>-5.61</v>
      </c>
      <c r="C17" s="1" t="n">
        <v>175.692</v>
      </c>
      <c r="D17" s="1" t="n">
        <v>63.66</v>
      </c>
      <c r="E17" s="8" t="n">
        <v>0.34</v>
      </c>
      <c r="F17" s="0" t="s">
        <v>251</v>
      </c>
      <c r="G17" s="0" t="s">
        <v>231</v>
      </c>
      <c r="H17" s="0" t="s">
        <v>13</v>
      </c>
      <c r="I17" s="0" t="s">
        <v>76</v>
      </c>
      <c r="K17" s="0" t="s">
        <v>14</v>
      </c>
    </row>
    <row r="18" customFormat="false" ht="12.8" hidden="false" customHeight="false" outlineLevel="0" collapsed="false">
      <c r="A18" s="0" t="s">
        <v>252</v>
      </c>
      <c r="B18" s="1" t="n">
        <v>-0.869</v>
      </c>
      <c r="C18" s="1" t="n">
        <v>175.514</v>
      </c>
      <c r="D18" s="1" t="n">
        <v>63.7</v>
      </c>
      <c r="E18" s="8" t="n">
        <v>0.5</v>
      </c>
      <c r="F18" s="0" t="s">
        <v>253</v>
      </c>
      <c r="G18" s="0" t="s">
        <v>254</v>
      </c>
      <c r="H18" s="0" t="s">
        <v>13</v>
      </c>
      <c r="I18" s="0" t="s">
        <v>76</v>
      </c>
      <c r="K18" s="0" t="s">
        <v>14</v>
      </c>
    </row>
    <row r="19" customFormat="false" ht="12.8" hidden="false" customHeight="false" outlineLevel="0" collapsed="false">
      <c r="A19" s="0" t="s">
        <v>255</v>
      </c>
      <c r="B19" s="1" t="n">
        <v>-1.436</v>
      </c>
      <c r="C19" s="1" t="n">
        <v>174.89</v>
      </c>
      <c r="D19" s="1" t="n">
        <v>65.6</v>
      </c>
      <c r="E19" s="8" t="n">
        <v>0.5</v>
      </c>
      <c r="F19" s="0" t="s">
        <v>256</v>
      </c>
      <c r="G19" s="0" t="s">
        <v>254</v>
      </c>
      <c r="H19" s="0" t="s">
        <v>13</v>
      </c>
      <c r="I19" s="0" t="s">
        <v>76</v>
      </c>
      <c r="K19" s="0" t="s">
        <v>14</v>
      </c>
    </row>
    <row r="20" customFormat="false" ht="12.8" hidden="false" customHeight="false" outlineLevel="0" collapsed="false">
      <c r="A20" s="0" t="s">
        <v>257</v>
      </c>
      <c r="B20" s="1" t="n">
        <v>-1.247</v>
      </c>
      <c r="C20" s="1" t="n">
        <v>175.895</v>
      </c>
      <c r="D20" s="1" t="n">
        <v>65.8</v>
      </c>
      <c r="E20" s="8" t="n">
        <v>0.7</v>
      </c>
      <c r="F20" s="0" t="s">
        <v>258</v>
      </c>
      <c r="G20" s="0" t="s">
        <v>254</v>
      </c>
      <c r="H20" s="0" t="s">
        <v>13</v>
      </c>
      <c r="I20" s="0" t="s">
        <v>76</v>
      </c>
      <c r="K20" s="0" t="s">
        <v>14</v>
      </c>
    </row>
    <row r="21" customFormat="false" ht="12.8" hidden="false" customHeight="false" outlineLevel="0" collapsed="false">
      <c r="A21" s="0" t="s">
        <v>259</v>
      </c>
      <c r="B21" s="1" t="n">
        <v>2.503</v>
      </c>
      <c r="C21" s="1" t="n">
        <v>172.907</v>
      </c>
      <c r="D21" s="1" t="n">
        <v>69.5</v>
      </c>
      <c r="E21" s="8" t="n">
        <v>1.1</v>
      </c>
      <c r="F21" s="0" t="s">
        <v>260</v>
      </c>
      <c r="G21" s="0" t="s">
        <v>254</v>
      </c>
      <c r="H21" s="0" t="s">
        <v>13</v>
      </c>
      <c r="I21" s="0" t="s">
        <v>76</v>
      </c>
      <c r="K21" s="0" t="s">
        <v>14</v>
      </c>
    </row>
    <row r="22" customFormat="false" ht="12.8" hidden="false" customHeight="false" outlineLevel="0" collapsed="false">
      <c r="A22" s="0" t="s">
        <v>261</v>
      </c>
      <c r="B22" s="1" t="n">
        <v>0.733</v>
      </c>
      <c r="C22" s="1" t="n">
        <v>173.251</v>
      </c>
      <c r="D22" s="1" t="n">
        <v>70.4</v>
      </c>
      <c r="E22" s="8" t="n">
        <v>0.4</v>
      </c>
      <c r="F22" s="0" t="s">
        <v>262</v>
      </c>
      <c r="G22" s="0" t="s">
        <v>254</v>
      </c>
      <c r="H22" s="0" t="s">
        <v>13</v>
      </c>
      <c r="I22" s="0" t="s">
        <v>76</v>
      </c>
      <c r="K22" s="0" t="s">
        <v>14</v>
      </c>
    </row>
    <row r="23" customFormat="false" ht="12.8" hidden="false" customHeight="false" outlineLevel="0" collapsed="false">
      <c r="A23" s="0" t="s">
        <v>263</v>
      </c>
      <c r="B23" s="1" t="n">
        <v>4.721</v>
      </c>
      <c r="C23" s="1" t="n">
        <v>172.471</v>
      </c>
      <c r="D23" s="1" t="n">
        <v>70.9</v>
      </c>
      <c r="E23" s="8" t="n">
        <v>0.5</v>
      </c>
      <c r="F23" s="0" t="s">
        <v>264</v>
      </c>
      <c r="G23" s="0" t="s">
        <v>254</v>
      </c>
      <c r="H23" s="0" t="s">
        <v>13</v>
      </c>
      <c r="I23" s="0" t="s">
        <v>76</v>
      </c>
      <c r="K23" s="0" t="s">
        <v>14</v>
      </c>
    </row>
    <row r="24" customFormat="false" ht="12.8" hidden="false" customHeight="false" outlineLevel="0" collapsed="false">
      <c r="A24" s="0" t="s">
        <v>265</v>
      </c>
      <c r="B24" s="1" t="n">
        <v>3.157</v>
      </c>
      <c r="C24" s="1" t="n">
        <v>172.814</v>
      </c>
      <c r="D24" s="1" t="n">
        <v>72.4</v>
      </c>
      <c r="E24" s="8" t="n">
        <v>0.5</v>
      </c>
      <c r="F24" s="0" t="s">
        <v>266</v>
      </c>
      <c r="G24" s="0" t="s">
        <v>254</v>
      </c>
      <c r="H24" s="0" t="s">
        <v>13</v>
      </c>
      <c r="I24" s="0" t="s">
        <v>76</v>
      </c>
      <c r="K24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2019-01-11T13:53:45Z</dcterms:created>
  <dc:creator>Daniel Woodworth</dc:creator>
  <dc:description/>
  <dc:language>en-US</dc:language>
  <cp:lastModifiedBy>Kevin Gaastra</cp:lastModifiedBy>
  <dcterms:modified xsi:type="dcterms:W3CDTF">2021-06-13T10:15:47Z</dcterms:modified>
  <cp:revision>213</cp:revision>
  <dc:subject/>
  <dc:title/>
</cp:coreProperties>
</file>