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definedNames>
    <definedName name="USB_Condom" localSheetId="0">Sheet1!$A$1:$H$20</definedName>
  </definedNames>
  <calcPr calcId="145621"/>
</workbook>
</file>

<file path=xl/calcChain.xml><?xml version="1.0" encoding="utf-8"?>
<calcChain xmlns="http://schemas.openxmlformats.org/spreadsheetml/2006/main">
  <c r="I26" i="1" l="1"/>
  <c r="H26" i="1"/>
  <c r="G26" i="1"/>
  <c r="I25" i="1"/>
  <c r="H25" i="1"/>
  <c r="G25" i="1"/>
  <c r="I24" i="1"/>
  <c r="H24" i="1"/>
  <c r="G24" i="1"/>
  <c r="I23" i="1"/>
  <c r="H23" i="1"/>
  <c r="G23" i="1"/>
  <c r="I21" i="1"/>
  <c r="H21" i="1"/>
  <c r="G21" i="1"/>
  <c r="I22" i="1"/>
  <c r="H22" i="1"/>
  <c r="G22" i="1"/>
  <c r="I12" i="1"/>
  <c r="H12" i="1"/>
  <c r="G12" i="1"/>
  <c r="I8" i="1"/>
  <c r="H8" i="1"/>
  <c r="G8" i="1"/>
  <c r="I7" i="1"/>
  <c r="H7" i="1"/>
  <c r="G7" i="1"/>
  <c r="I6" i="1"/>
  <c r="H6" i="1"/>
  <c r="G6" i="1"/>
  <c r="I11" i="1"/>
  <c r="H11" i="1"/>
  <c r="G11" i="1"/>
  <c r="I5" i="1"/>
  <c r="H5" i="1"/>
  <c r="G5" i="1"/>
</calcChain>
</file>

<file path=xl/connections.xml><?xml version="1.0" encoding="utf-8"?>
<connections xmlns="http://schemas.openxmlformats.org/spreadsheetml/2006/main">
  <connection id="1" name="USB Condom" type="6" refreshedVersion="4" background="1" saveData="1">
    <textPr codePage="437" sourceFile="\\SATURN\Users\DFreitag\My Documents\eagle\USB Condom\USB Condom.csv" semicolon="1">
      <textFields count="8">
        <textField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<sst xmlns="http://schemas.openxmlformats.org/spreadsheetml/2006/main" count="118" uniqueCount="95">
  <si>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</si>
  <si>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</si>
  <si>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</si>
  <si>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</si>
  <si>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</si>
  <si>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</si>
  <si>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</si>
  <si>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</si>
  <si>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</si>
  <si>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M03X2-50MIL</t>
  </si>
  <si>
    <t>JP1</t>
  </si>
  <si>
    <t>V_REG_LDOSMD</t>
  </si>
  <si>
    <t>SOT23-5</t>
  </si>
  <si>
    <t>U4</t>
  </si>
  <si>
    <t>Voltage Regulator LDO</t>
  </si>
  <si>
    <t>0.1uF</t>
  </si>
  <si>
    <t>CAP0402-CAP</t>
  </si>
  <si>
    <t>0402-CAP</t>
  </si>
  <si>
    <t>C4, C5, C8, C9, C12</t>
  </si>
  <si>
    <t>Capacitor</t>
  </si>
  <si>
    <t>100O</t>
  </si>
  <si>
    <t>RESISTOR0402-RES</t>
  </si>
  <si>
    <t>0402-RES</t>
  </si>
  <si>
    <t>R1, R2, R5</t>
  </si>
  <si>
    <t>Resistor</t>
  </si>
  <si>
    <t>10kO</t>
  </si>
  <si>
    <t>R6, R9, R10, R11</t>
  </si>
  <si>
    <t>10uF</t>
  </si>
  <si>
    <t>CAP_POL0805</t>
  </si>
  <si>
    <t>0805-CAP_POL</t>
  </si>
  <si>
    <t>C1, C2</t>
  </si>
  <si>
    <t>Capacitor Polarized</t>
  </si>
  <si>
    <t>12MHz</t>
  </si>
  <si>
    <t>CRYSTAL-ECX32</t>
  </si>
  <si>
    <t>ECX-32</t>
  </si>
  <si>
    <t>Y2</t>
  </si>
  <si>
    <t>1uF</t>
  </si>
  <si>
    <t>C3</t>
  </si>
  <si>
    <t>22pF</t>
  </si>
  <si>
    <t>C6, C7, C10, C11</t>
  </si>
  <si>
    <t>22O</t>
  </si>
  <si>
    <t>R3, R4, R7, R8</t>
  </si>
  <si>
    <t>8MHz</t>
  </si>
  <si>
    <t>Y1</t>
  </si>
  <si>
    <t>ATMEGA32U2-QFN32</t>
  </si>
  <si>
    <t>QFN-32</t>
  </si>
  <si>
    <t>U1</t>
  </si>
  <si>
    <t>MAX3421EETJ+</t>
  </si>
  <si>
    <t>U3</t>
  </si>
  <si>
    <t>MF-MSMF050-2 500mA</t>
  </si>
  <si>
    <t>L-EUL1812</t>
  </si>
  <si>
    <t>L1812</t>
  </si>
  <si>
    <t>F1</t>
  </si>
  <si>
    <t>INDUCTOR, European symbol</t>
  </si>
  <si>
    <t>USB+SHIELD-A-S</t>
  </si>
  <si>
    <t>USB-A-S</t>
  </si>
  <si>
    <t>J2</t>
  </si>
  <si>
    <t>USB+Shield</t>
  </si>
  <si>
    <t>USB+SHIELD-MICROB</t>
  </si>
  <si>
    <t>USB-MICROB</t>
  </si>
  <si>
    <t>J1</t>
  </si>
  <si>
    <t>LED3</t>
  </si>
  <si>
    <t>Price @1</t>
  </si>
  <si>
    <t>Price @10</t>
  </si>
  <si>
    <t>Price @50</t>
  </si>
  <si>
    <t>rxled/txled</t>
  </si>
  <si>
    <t>Green LED</t>
  </si>
  <si>
    <t>Red LED</t>
  </si>
  <si>
    <t>powerled</t>
  </si>
  <si>
    <t>754-1121-1-ND</t>
  </si>
  <si>
    <t>Part #</t>
  </si>
  <si>
    <t>754-1117-1-ND</t>
  </si>
  <si>
    <t>2x3 .05" header</t>
  </si>
  <si>
    <t>609-3710-ND</t>
  </si>
  <si>
    <t>863-1491-1-ND</t>
  </si>
  <si>
    <t>1276-1002-1-ND</t>
  </si>
  <si>
    <t>490-1320-1-ND</t>
  </si>
  <si>
    <t>1276-1116-1-ND</t>
  </si>
  <si>
    <t>RHM100CDCT-ND</t>
  </si>
  <si>
    <t>1276-3431-1-ND</t>
  </si>
  <si>
    <t>478-8115-1-ND</t>
  </si>
  <si>
    <t>RHM22.0CDCT-ND</t>
  </si>
  <si>
    <t>XC1808CT-ND</t>
  </si>
  <si>
    <t>887-1452-1-ND</t>
  </si>
  <si>
    <t>ATMEGA32U2-MURCT-ND</t>
  </si>
  <si>
    <t>MAX3421EETJ+-ND</t>
  </si>
  <si>
    <t>MF-MSMF050-2CT-ND</t>
  </si>
  <si>
    <t>609-4616-1-ND</t>
  </si>
  <si>
    <t>AE9924-ND</t>
  </si>
  <si>
    <t>Components</t>
  </si>
  <si>
    <t>PCB</t>
  </si>
  <si>
    <t>Total Funding</t>
  </si>
  <si>
    <t>Total Each</t>
  </si>
  <si>
    <t>KS cut</t>
  </si>
  <si>
    <t>Total after KS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</si>
</sst>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B Cond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21" sqref="C21"/>
    </sheetView>
  </sheetViews>
  <sheetFormatPr defaultRowHeight="15" x14ac:dyDescent="0.25"/>
  <cols>
    <col min="1" max="1" width="4.140625" bestFit="1" customWidth="1"/>
    <col min="2" max="2" width="21.42578125" bestFit="1" customWidth="1"/>
    <col min="3" max="3" width="19.7109375" bestFit="1" customWidth="1"/>
    <col min="4" max="4" width="13.85546875" bestFit="1" customWidth="1"/>
    <col min="5" max="5" width="16.85546875" bestFit="1" customWidth="1"/>
    <col min="6" max="6" width="27.140625" bestFit="1" customWidth="1"/>
    <col min="7" max="7" width="22" customWidth="1"/>
    <col min="8" max="8" width="20.7109375" customWidth="1"/>
    <col min="9" max="9" width="25.28515625" customWidth="1"/>
    <col min="10" max="10" width="22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63</v>
      </c>
      <c r="I1" s="1" t="s">
        <v>64</v>
      </c>
      <c r="J1" s="1" t="s">
        <v>70</v>
      </c>
    </row>
    <row r="2" spans="1:10" x14ac:dyDescent="0.25">
      <c r="A2">
        <v>1</v>
      </c>
      <c r="B2" t="s">
        <v>68</v>
      </c>
      <c r="C2" s="1" t="s">
        <v>6</v>
      </c>
      <c r="D2" s="1" t="s">
        <v>7</v>
      </c>
      <c r="E2" s="1" t="s">
        <v>8</v>
      </c>
      <c r="F2" s="1" t="s">
        <v>67</v>
      </c>
      <c r="G2" s="2">
        <v>0.16</v>
      </c>
      <c r="H2" s="2">
        <v>0.11700000000000001</v>
      </c>
      <c r="I2" s="2">
        <v>9.3600000000000003E-2</v>
      </c>
      <c r="J2" s="3" t="s">
        <v>71</v>
      </c>
    </row>
    <row r="3" spans="1:10" x14ac:dyDescent="0.25">
      <c r="A3">
        <v>1</v>
      </c>
      <c r="C3" s="1" t="s">
        <v>9</v>
      </c>
      <c r="D3" s="1" t="s">
        <v>9</v>
      </c>
      <c r="E3" s="1" t="s">
        <v>10</v>
      </c>
      <c r="F3" s="1" t="s">
        <v>72</v>
      </c>
      <c r="G3" s="2">
        <v>0.44</v>
      </c>
      <c r="H3" s="2">
        <v>0.42</v>
      </c>
      <c r="I3" s="2">
        <v>0.42</v>
      </c>
      <c r="J3" s="3" t="s">
        <v>73</v>
      </c>
    </row>
    <row r="4" spans="1:10" x14ac:dyDescent="0.25">
      <c r="A4">
        <v>1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0.17</v>
      </c>
      <c r="H4" s="2">
        <v>0.17</v>
      </c>
      <c r="I4" s="2">
        <v>0.17</v>
      </c>
      <c r="J4" s="3" t="s">
        <v>74</v>
      </c>
    </row>
    <row r="5" spans="1:10" x14ac:dyDescent="0.25">
      <c r="A5">
        <v>5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>
        <f>(0.1 * A5)</f>
        <v>0.5</v>
      </c>
      <c r="H5" s="2">
        <f>(0.016 * A5)</f>
        <v>0.08</v>
      </c>
      <c r="I5" s="2">
        <f>(0.0084 * A5)</f>
        <v>4.1999999999999996E-2</v>
      </c>
      <c r="J5" s="3" t="s">
        <v>75</v>
      </c>
    </row>
    <row r="6" spans="1:10" x14ac:dyDescent="0.25">
      <c r="A6">
        <v>3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2">
        <f>0.1 * A6</f>
        <v>0.30000000000000004</v>
      </c>
      <c r="H6" s="2">
        <f>0.013 * A6</f>
        <v>3.9E-2</v>
      </c>
      <c r="I6" s="2">
        <f>0.0092 * A6</f>
        <v>2.76E-2</v>
      </c>
      <c r="J6" s="3" t="s">
        <v>78</v>
      </c>
    </row>
    <row r="7" spans="1:10" x14ac:dyDescent="0.25">
      <c r="A7">
        <v>4</v>
      </c>
      <c r="B7" s="1" t="s">
        <v>25</v>
      </c>
      <c r="C7" s="1" t="s">
        <v>21</v>
      </c>
      <c r="D7" s="1" t="s">
        <v>22</v>
      </c>
      <c r="E7" s="1" t="s">
        <v>26</v>
      </c>
      <c r="F7" s="1" t="s">
        <v>24</v>
      </c>
      <c r="G7" s="2">
        <f>0.1 * A7</f>
        <v>0.4</v>
      </c>
      <c r="H7" s="2">
        <f>0.014*A7</f>
        <v>5.6000000000000001E-2</v>
      </c>
      <c r="I7" s="2">
        <f>0.0076*A7</f>
        <v>3.04E-2</v>
      </c>
      <c r="J7" s="3" t="s">
        <v>79</v>
      </c>
    </row>
    <row r="8" spans="1:10" x14ac:dyDescent="0.25">
      <c r="A8">
        <v>2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2">
        <f>0.37*A8</f>
        <v>0.74</v>
      </c>
      <c r="H8" s="2">
        <f>0.312*A8</f>
        <v>0.624</v>
      </c>
      <c r="I8" s="2">
        <f>0.312*A8</f>
        <v>0.624</v>
      </c>
      <c r="J8" s="3" t="s">
        <v>80</v>
      </c>
    </row>
    <row r="9" spans="1:10" x14ac:dyDescent="0.25">
      <c r="A9">
        <v>1</v>
      </c>
      <c r="B9" s="1" t="s">
        <v>32</v>
      </c>
      <c r="C9" s="1" t="s">
        <v>33</v>
      </c>
      <c r="D9" s="1" t="s">
        <v>34</v>
      </c>
      <c r="E9" s="1" t="s">
        <v>35</v>
      </c>
      <c r="G9" s="2">
        <v>1.1200000000000001</v>
      </c>
      <c r="H9" s="2">
        <v>0.99199999999999999</v>
      </c>
      <c r="I9" s="2">
        <v>0.92659999999999998</v>
      </c>
      <c r="J9" s="3" t="s">
        <v>82</v>
      </c>
    </row>
    <row r="10" spans="1:10" x14ac:dyDescent="0.25">
      <c r="A10">
        <v>1</v>
      </c>
      <c r="B10" s="1" t="s">
        <v>36</v>
      </c>
      <c r="C10" s="1" t="s">
        <v>16</v>
      </c>
      <c r="D10" s="1" t="s">
        <v>17</v>
      </c>
      <c r="E10" s="1" t="s">
        <v>37</v>
      </c>
      <c r="F10" s="1" t="s">
        <v>19</v>
      </c>
      <c r="G10" s="2">
        <v>0.1</v>
      </c>
      <c r="H10" s="2">
        <v>3.5000000000000003E-2</v>
      </c>
      <c r="I10" s="2">
        <v>1.9199999999999998E-2</v>
      </c>
      <c r="J10" s="3" t="s">
        <v>76</v>
      </c>
    </row>
    <row r="11" spans="1:10" x14ac:dyDescent="0.25">
      <c r="A11">
        <v>4</v>
      </c>
      <c r="B11" s="1" t="s">
        <v>38</v>
      </c>
      <c r="C11" s="1" t="s">
        <v>16</v>
      </c>
      <c r="D11" s="1" t="s">
        <v>17</v>
      </c>
      <c r="E11" s="1" t="s">
        <v>39</v>
      </c>
      <c r="F11" s="1" t="s">
        <v>19</v>
      </c>
      <c r="G11" s="2">
        <f>(0.1 * A11)</f>
        <v>0.4</v>
      </c>
      <c r="H11" s="2">
        <f>(0.013 * A11)</f>
        <v>5.1999999999999998E-2</v>
      </c>
      <c r="I11" s="2">
        <f>(0.007 * A11)</f>
        <v>2.8000000000000001E-2</v>
      </c>
      <c r="J11" s="3" t="s">
        <v>77</v>
      </c>
    </row>
    <row r="12" spans="1:10" x14ac:dyDescent="0.25">
      <c r="A12">
        <v>4</v>
      </c>
      <c r="B12" s="1" t="s">
        <v>40</v>
      </c>
      <c r="C12" s="1" t="s">
        <v>21</v>
      </c>
      <c r="D12" s="1" t="s">
        <v>22</v>
      </c>
      <c r="E12" s="1" t="s">
        <v>41</v>
      </c>
      <c r="F12" s="1" t="s">
        <v>24</v>
      </c>
      <c r="G12" s="2">
        <f>0.1*A12</f>
        <v>0.4</v>
      </c>
      <c r="H12" s="2">
        <f>0.013*A12</f>
        <v>5.1999999999999998E-2</v>
      </c>
      <c r="I12" s="2">
        <f>0.0092*A12</f>
        <v>3.6799999999999999E-2</v>
      </c>
      <c r="J12" s="3" t="s">
        <v>81</v>
      </c>
    </row>
    <row r="13" spans="1:10" x14ac:dyDescent="0.25">
      <c r="A13">
        <v>1</v>
      </c>
      <c r="B13" s="1" t="s">
        <v>42</v>
      </c>
      <c r="C13" s="1" t="s">
        <v>33</v>
      </c>
      <c r="D13" s="1" t="s">
        <v>34</v>
      </c>
      <c r="E13" s="1" t="s">
        <v>43</v>
      </c>
      <c r="G13" s="2">
        <v>0.82</v>
      </c>
      <c r="H13" s="2">
        <v>0.72599999999999998</v>
      </c>
      <c r="I13" s="2">
        <v>0.67800000000000005</v>
      </c>
      <c r="J13" s="3" t="s">
        <v>83</v>
      </c>
    </row>
    <row r="14" spans="1:10" x14ac:dyDescent="0.25">
      <c r="A14">
        <v>1</v>
      </c>
      <c r="B14" s="1" t="s">
        <v>44</v>
      </c>
      <c r="C14" s="1" t="s">
        <v>44</v>
      </c>
      <c r="D14" s="1" t="s">
        <v>45</v>
      </c>
      <c r="E14" s="1" t="s">
        <v>46</v>
      </c>
      <c r="G14" s="2">
        <v>5.49</v>
      </c>
      <c r="H14" s="2">
        <v>4.9180000000000001</v>
      </c>
      <c r="I14" s="2">
        <v>4.4223999999999997</v>
      </c>
      <c r="J14" s="3" t="s">
        <v>84</v>
      </c>
    </row>
    <row r="15" spans="1:10" x14ac:dyDescent="0.25">
      <c r="A15">
        <v>1</v>
      </c>
      <c r="B15" s="1" t="s">
        <v>47</v>
      </c>
      <c r="C15" s="1" t="s">
        <v>47</v>
      </c>
      <c r="D15" s="1" t="s">
        <v>45</v>
      </c>
      <c r="E15" s="1" t="s">
        <v>48</v>
      </c>
      <c r="G15" s="2">
        <v>8.5500000000000007</v>
      </c>
      <c r="H15" s="2">
        <v>8.1219999999999999</v>
      </c>
      <c r="I15" s="2">
        <v>7.57</v>
      </c>
      <c r="J15" s="3" t="s">
        <v>85</v>
      </c>
    </row>
    <row r="16" spans="1:10" x14ac:dyDescent="0.25">
      <c r="A16">
        <v>1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2">
        <v>0.22</v>
      </c>
      <c r="H16" s="2">
        <v>0.20100000000000001</v>
      </c>
      <c r="I16" s="2">
        <v>0.1794</v>
      </c>
      <c r="J16" s="3" t="s">
        <v>86</v>
      </c>
    </row>
    <row r="17" spans="1:10" x14ac:dyDescent="0.25">
      <c r="A17">
        <v>1</v>
      </c>
      <c r="B17" s="1" t="s">
        <v>54</v>
      </c>
      <c r="C17" s="1" t="s">
        <v>54</v>
      </c>
      <c r="D17" s="1" t="s">
        <v>55</v>
      </c>
      <c r="E17" s="1" t="s">
        <v>56</v>
      </c>
      <c r="F17" s="1" t="s">
        <v>57</v>
      </c>
      <c r="G17" s="2">
        <v>0.77</v>
      </c>
      <c r="H17" s="2">
        <v>0.67600000000000005</v>
      </c>
      <c r="I17" s="2">
        <v>0.60960000000000003</v>
      </c>
      <c r="J17" s="3" t="s">
        <v>88</v>
      </c>
    </row>
    <row r="18" spans="1:10" x14ac:dyDescent="0.25">
      <c r="A18">
        <v>1</v>
      </c>
      <c r="B18" s="1" t="s">
        <v>58</v>
      </c>
      <c r="C18" s="1" t="s">
        <v>58</v>
      </c>
      <c r="D18" s="1" t="s">
        <v>59</v>
      </c>
      <c r="E18" s="1" t="s">
        <v>60</v>
      </c>
      <c r="F18" s="1" t="s">
        <v>57</v>
      </c>
      <c r="G18" s="2">
        <v>0.46</v>
      </c>
      <c r="H18" s="2">
        <v>0.433</v>
      </c>
      <c r="I18" s="2">
        <v>0.31559999999999999</v>
      </c>
      <c r="J18" s="3" t="s">
        <v>87</v>
      </c>
    </row>
    <row r="19" spans="1:10" x14ac:dyDescent="0.25">
      <c r="A19">
        <v>2</v>
      </c>
      <c r="B19" s="1" t="s">
        <v>65</v>
      </c>
      <c r="C19" s="1" t="s">
        <v>6</v>
      </c>
      <c r="D19" s="1" t="s">
        <v>7</v>
      </c>
      <c r="E19" s="1" t="s">
        <v>61</v>
      </c>
      <c r="F19" s="1" t="s">
        <v>66</v>
      </c>
      <c r="G19" s="2">
        <v>0.16</v>
      </c>
      <c r="H19" s="2">
        <v>0.11700000000000001</v>
      </c>
      <c r="I19" s="2">
        <v>9.3600000000000003E-2</v>
      </c>
      <c r="J19" s="3" t="s">
        <v>69</v>
      </c>
    </row>
    <row r="20" spans="1:10" x14ac:dyDescent="0.25">
      <c r="B20" s="1"/>
      <c r="C20" s="1"/>
      <c r="D20" s="1"/>
      <c r="E20" s="1"/>
      <c r="F20" s="1"/>
    </row>
    <row r="21" spans="1:10" x14ac:dyDescent="0.25">
      <c r="F21" s="1" t="s">
        <v>89</v>
      </c>
      <c r="G21" s="2">
        <f>SUM(G2:G19)</f>
        <v>21.200000000000003</v>
      </c>
      <c r="H21" s="2">
        <f>SUM(H2:H19)</f>
        <v>17.829999999999998</v>
      </c>
      <c r="I21" s="2">
        <f>SUM(I2:I19)</f>
        <v>16.286799999999999</v>
      </c>
    </row>
    <row r="22" spans="1:10" x14ac:dyDescent="0.25">
      <c r="F22" s="1" t="s">
        <v>90</v>
      </c>
      <c r="G22">
        <f>4.75/3</f>
        <v>1.5833333333333333</v>
      </c>
      <c r="H22">
        <f>4.75/3</f>
        <v>1.5833333333333333</v>
      </c>
      <c r="I22">
        <f>4.75/3</f>
        <v>1.5833333333333333</v>
      </c>
    </row>
    <row r="23" spans="1:10" x14ac:dyDescent="0.25">
      <c r="F23" s="1" t="s">
        <v>92</v>
      </c>
      <c r="G23" s="2">
        <f>G21+G22</f>
        <v>22.783333333333335</v>
      </c>
      <c r="H23" s="2">
        <f>H21+H22</f>
        <v>19.41333333333333</v>
      </c>
      <c r="I23" s="2">
        <f>I21+I22</f>
        <v>17.870133333333332</v>
      </c>
    </row>
    <row r="24" spans="1:10" x14ac:dyDescent="0.25">
      <c r="F24" s="1" t="s">
        <v>91</v>
      </c>
      <c r="G24" s="2">
        <f>G23*1</f>
        <v>22.783333333333335</v>
      </c>
      <c r="H24" s="2">
        <f>H23*10</f>
        <v>194.1333333333333</v>
      </c>
      <c r="I24" s="2">
        <f>I23*50</f>
        <v>893.50666666666655</v>
      </c>
    </row>
    <row r="25" spans="1:10" x14ac:dyDescent="0.25">
      <c r="F25" s="1" t="s">
        <v>93</v>
      </c>
      <c r="G25" s="2">
        <f>G24*0.05</f>
        <v>1.1391666666666669</v>
      </c>
      <c r="H25" s="2">
        <f>H24*0.05</f>
        <v>9.7066666666666652</v>
      </c>
      <c r="I25" s="2">
        <f>I24*0.05</f>
        <v>44.675333333333327</v>
      </c>
    </row>
    <row r="26" spans="1:10" x14ac:dyDescent="0.25">
      <c r="F26" s="1" t="s">
        <v>94</v>
      </c>
      <c r="G26" s="2">
        <f>G24-G25</f>
        <v>21.644166666666667</v>
      </c>
      <c r="H26" s="2">
        <f>H24-H25</f>
        <v>184.42666666666662</v>
      </c>
      <c r="I26" s="2">
        <f>I24-I25</f>
        <v>848.83133333333319</v>
      </c>
    </row>
    <row r="27" spans="1:10" x14ac:dyDescent="0.25">
      <c r="H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Sheet1!USB_Condom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Freitag</dc:creator>
  <cp:lastModifiedBy>David Freitag</cp:lastModifiedBy>
  <dcterms:created xsi:type="dcterms:W3CDTF">2014-08-13T19:55:08Z</dcterms:created>
  <dcterms:modified xsi:type="dcterms:W3CDTF">2014-08-21T17:35:41Z</dcterms:modified>
</cp:coreProperties>
</file>