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480" yWindow="84" windowWidth="22116" windowHeight="9264" activeTab="3"/>
  </bookViews>
  <sheets>
    <sheet name="USB height" sheetId="1" r:id="rId1"/>
    <sheet name="simple knife edge" sheetId="2" r:id="rId2"/>
    <sheet name="Polishing Angle" sheetId="4" r:id="rId3"/>
    <sheet name="Thick Tapered knife edge" sheetId="7" r:id="rId4"/>
    <sheet name="Formulas" sheetId="5" r:id="rId5"/>
    <sheet name="Jig centering bushing" sheetId="6" r:id="rId6"/>
  </sheets>
  <externalReferences>
    <externalReference r:id="rId7"/>
  </externalReferences>
  <definedNames>
    <definedName name="SheetName01">[1]Settings!$B$5</definedName>
    <definedName name="SheetName02">[1]Settings!$B$6</definedName>
  </definedNames>
  <calcPr calcId="144525"/>
</workbook>
</file>

<file path=xl/calcChain.xml><?xml version="1.0" encoding="utf-8"?>
<calcChain xmlns="http://schemas.openxmlformats.org/spreadsheetml/2006/main">
  <c r="G13" i="6" l="1"/>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2" i="6"/>
  <c r="E13" i="6" l="1"/>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12" i="6"/>
  <c r="D9" i="6"/>
  <c r="D13" i="6" s="1"/>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12" i="6"/>
  <c r="C14" i="7"/>
  <c r="D363" i="6" l="1"/>
  <c r="D340" i="6"/>
  <c r="D319" i="6"/>
  <c r="D268" i="6"/>
  <c r="D204" i="6"/>
  <c r="D140" i="6"/>
  <c r="D76" i="6"/>
  <c r="D359" i="6"/>
  <c r="D339" i="6"/>
  <c r="D316" i="6"/>
  <c r="D260" i="6"/>
  <c r="D196" i="6"/>
  <c r="D132" i="6"/>
  <c r="D68" i="6"/>
  <c r="D356" i="6"/>
  <c r="D335" i="6"/>
  <c r="D311" i="6"/>
  <c r="D252" i="6"/>
  <c r="D188" i="6"/>
  <c r="D124" i="6"/>
  <c r="D60" i="6"/>
  <c r="D355" i="6"/>
  <c r="D332" i="6"/>
  <c r="D308" i="6"/>
  <c r="D244" i="6"/>
  <c r="D180" i="6"/>
  <c r="D116" i="6"/>
  <c r="D52" i="6"/>
  <c r="D12" i="6"/>
  <c r="D351" i="6"/>
  <c r="D331" i="6"/>
  <c r="D300" i="6"/>
  <c r="D236" i="6"/>
  <c r="D172" i="6"/>
  <c r="D108" i="6"/>
  <c r="D44" i="6"/>
  <c r="D371" i="6"/>
  <c r="D348" i="6"/>
  <c r="D327" i="6"/>
  <c r="D292" i="6"/>
  <c r="D228" i="6"/>
  <c r="D164" i="6"/>
  <c r="D100" i="6"/>
  <c r="D36" i="6"/>
  <c r="D367" i="6"/>
  <c r="D347" i="6"/>
  <c r="D324" i="6"/>
  <c r="D284" i="6"/>
  <c r="D220" i="6"/>
  <c r="D156" i="6"/>
  <c r="D92" i="6"/>
  <c r="D28" i="6"/>
  <c r="D364" i="6"/>
  <c r="D343" i="6"/>
  <c r="D323" i="6"/>
  <c r="D276" i="6"/>
  <c r="D212" i="6"/>
  <c r="D148" i="6"/>
  <c r="D84" i="6"/>
  <c r="D20" i="6"/>
  <c r="D315" i="6"/>
  <c r="D307" i="6"/>
  <c r="D299" i="6"/>
  <c r="D291" i="6"/>
  <c r="D283" i="6"/>
  <c r="D275" i="6"/>
  <c r="D267" i="6"/>
  <c r="D259" i="6"/>
  <c r="D251" i="6"/>
  <c r="D243" i="6"/>
  <c r="D235" i="6"/>
  <c r="D227" i="6"/>
  <c r="D219" i="6"/>
  <c r="D211" i="6"/>
  <c r="D203" i="6"/>
  <c r="D195" i="6"/>
  <c r="D187" i="6"/>
  <c r="D179" i="6"/>
  <c r="D171" i="6"/>
  <c r="D163" i="6"/>
  <c r="D155" i="6"/>
  <c r="D147" i="6"/>
  <c r="D139" i="6"/>
  <c r="D131" i="6"/>
  <c r="D123" i="6"/>
  <c r="D115" i="6"/>
  <c r="D107" i="6"/>
  <c r="D99" i="6"/>
  <c r="D91" i="6"/>
  <c r="D83" i="6"/>
  <c r="D75" i="6"/>
  <c r="D67" i="6"/>
  <c r="D59" i="6"/>
  <c r="D51" i="6"/>
  <c r="D43" i="6"/>
  <c r="D35" i="6"/>
  <c r="D27" i="6"/>
  <c r="D19" i="6"/>
  <c r="D370" i="6"/>
  <c r="D362" i="6"/>
  <c r="D354" i="6"/>
  <c r="D346" i="6"/>
  <c r="D338" i="6"/>
  <c r="D330" i="6"/>
  <c r="D322" i="6"/>
  <c r="D314" i="6"/>
  <c r="D306" i="6"/>
  <c r="D298" i="6"/>
  <c r="D290" i="6"/>
  <c r="D282" i="6"/>
  <c r="D274" i="6"/>
  <c r="D266" i="6"/>
  <c r="D258" i="6"/>
  <c r="D250" i="6"/>
  <c r="D242" i="6"/>
  <c r="D234" i="6"/>
  <c r="D226" i="6"/>
  <c r="D218" i="6"/>
  <c r="D210" i="6"/>
  <c r="D202" i="6"/>
  <c r="D194" i="6"/>
  <c r="D186" i="6"/>
  <c r="D178" i="6"/>
  <c r="D170" i="6"/>
  <c r="D162" i="6"/>
  <c r="D154" i="6"/>
  <c r="D146" i="6"/>
  <c r="D138" i="6"/>
  <c r="D130" i="6"/>
  <c r="D122" i="6"/>
  <c r="D114" i="6"/>
  <c r="D106" i="6"/>
  <c r="D98" i="6"/>
  <c r="D90" i="6"/>
  <c r="D82" i="6"/>
  <c r="D74" i="6"/>
  <c r="D66" i="6"/>
  <c r="D58" i="6"/>
  <c r="D50" i="6"/>
  <c r="D42" i="6"/>
  <c r="D34" i="6"/>
  <c r="D26" i="6"/>
  <c r="D18" i="6"/>
  <c r="D369" i="6"/>
  <c r="D361" i="6"/>
  <c r="D353" i="6"/>
  <c r="D345" i="6"/>
  <c r="D337" i="6"/>
  <c r="D329" i="6"/>
  <c r="D321" i="6"/>
  <c r="D313" i="6"/>
  <c r="D305" i="6"/>
  <c r="D297" i="6"/>
  <c r="D289" i="6"/>
  <c r="D281" i="6"/>
  <c r="D273" i="6"/>
  <c r="D265" i="6"/>
  <c r="D257" i="6"/>
  <c r="D249" i="6"/>
  <c r="D241" i="6"/>
  <c r="D233" i="6"/>
  <c r="D225" i="6"/>
  <c r="D217" i="6"/>
  <c r="D209" i="6"/>
  <c r="D201" i="6"/>
  <c r="D193" i="6"/>
  <c r="D185" i="6"/>
  <c r="D177" i="6"/>
  <c r="D169" i="6"/>
  <c r="D161" i="6"/>
  <c r="D153" i="6"/>
  <c r="H153" i="6" s="1"/>
  <c r="I153" i="6" s="1"/>
  <c r="D145" i="6"/>
  <c r="D137" i="6"/>
  <c r="D129" i="6"/>
  <c r="D121" i="6"/>
  <c r="D113" i="6"/>
  <c r="D105" i="6"/>
  <c r="D97" i="6"/>
  <c r="D89" i="6"/>
  <c r="H89" i="6" s="1"/>
  <c r="I89" i="6" s="1"/>
  <c r="D81" i="6"/>
  <c r="D73" i="6"/>
  <c r="D65" i="6"/>
  <c r="D57" i="6"/>
  <c r="D49" i="6"/>
  <c r="D41" i="6"/>
  <c r="D33" i="6"/>
  <c r="D25" i="6"/>
  <c r="H25" i="6" s="1"/>
  <c r="I25" i="6" s="1"/>
  <c r="D17" i="6"/>
  <c r="D368" i="6"/>
  <c r="D360" i="6"/>
  <c r="D352" i="6"/>
  <c r="D344" i="6"/>
  <c r="D336" i="6"/>
  <c r="D328" i="6"/>
  <c r="D320" i="6"/>
  <c r="D312" i="6"/>
  <c r="D304" i="6"/>
  <c r="D296" i="6"/>
  <c r="D288" i="6"/>
  <c r="D280" i="6"/>
  <c r="D272" i="6"/>
  <c r="D264" i="6"/>
  <c r="D256" i="6"/>
  <c r="D248" i="6"/>
  <c r="D240" i="6"/>
  <c r="D232" i="6"/>
  <c r="D224" i="6"/>
  <c r="D216" i="6"/>
  <c r="D208" i="6"/>
  <c r="D200" i="6"/>
  <c r="D192" i="6"/>
  <c r="H13" i="6" s="1"/>
  <c r="I13" i="6" s="1"/>
  <c r="D184" i="6"/>
  <c r="D176" i="6"/>
  <c r="D168" i="6"/>
  <c r="D160" i="6"/>
  <c r="D152" i="6"/>
  <c r="D144" i="6"/>
  <c r="D136" i="6"/>
  <c r="D128" i="6"/>
  <c r="H128" i="6" s="1"/>
  <c r="I128" i="6" s="1"/>
  <c r="D120" i="6"/>
  <c r="D112" i="6"/>
  <c r="D104" i="6"/>
  <c r="D96" i="6"/>
  <c r="D88" i="6"/>
  <c r="D80" i="6"/>
  <c r="D72" i="6"/>
  <c r="D64" i="6"/>
  <c r="H64" i="6" s="1"/>
  <c r="I64" i="6" s="1"/>
  <c r="D56" i="6"/>
  <c r="D48" i="6"/>
  <c r="D40" i="6"/>
  <c r="D32" i="6"/>
  <c r="D24" i="6"/>
  <c r="D16" i="6"/>
  <c r="D303" i="6"/>
  <c r="D295" i="6"/>
  <c r="H116" i="6" s="1"/>
  <c r="I116" i="6" s="1"/>
  <c r="D287" i="6"/>
  <c r="D279" i="6"/>
  <c r="D271" i="6"/>
  <c r="D263" i="6"/>
  <c r="D255" i="6"/>
  <c r="D247" i="6"/>
  <c r="D239" i="6"/>
  <c r="D231" i="6"/>
  <c r="H52" i="6" s="1"/>
  <c r="I52" i="6" s="1"/>
  <c r="D223" i="6"/>
  <c r="D215" i="6"/>
  <c r="D207" i="6"/>
  <c r="D199" i="6"/>
  <c r="D191" i="6"/>
  <c r="H12" i="6" s="1"/>
  <c r="I12" i="6" s="1"/>
  <c r="D183" i="6"/>
  <c r="D175" i="6"/>
  <c r="D167" i="6"/>
  <c r="H167" i="6" s="1"/>
  <c r="I167" i="6" s="1"/>
  <c r="D159" i="6"/>
  <c r="D151" i="6"/>
  <c r="D143" i="6"/>
  <c r="D135" i="6"/>
  <c r="D127" i="6"/>
  <c r="D119" i="6"/>
  <c r="D111" i="6"/>
  <c r="D103" i="6"/>
  <c r="H103" i="6" s="1"/>
  <c r="I103" i="6" s="1"/>
  <c r="D95" i="6"/>
  <c r="D87" i="6"/>
  <c r="D79" i="6"/>
  <c r="D71" i="6"/>
  <c r="D63" i="6"/>
  <c r="D55" i="6"/>
  <c r="D47" i="6"/>
  <c r="D39" i="6"/>
  <c r="H39" i="6" s="1"/>
  <c r="I39" i="6" s="1"/>
  <c r="D31" i="6"/>
  <c r="D23" i="6"/>
  <c r="D15" i="6"/>
  <c r="D366" i="6"/>
  <c r="D358" i="6"/>
  <c r="D350" i="6"/>
  <c r="D342" i="6"/>
  <c r="D334" i="6"/>
  <c r="H155" i="6" s="1"/>
  <c r="I155" i="6" s="1"/>
  <c r="D326" i="6"/>
  <c r="D318" i="6"/>
  <c r="D310" i="6"/>
  <c r="D302" i="6"/>
  <c r="D294" i="6"/>
  <c r="D286" i="6"/>
  <c r="D278" i="6"/>
  <c r="D270" i="6"/>
  <c r="H91" i="6" s="1"/>
  <c r="I91" i="6" s="1"/>
  <c r="D262" i="6"/>
  <c r="D254" i="6"/>
  <c r="D246" i="6"/>
  <c r="D238" i="6"/>
  <c r="D230" i="6"/>
  <c r="D222" i="6"/>
  <c r="D214" i="6"/>
  <c r="D206" i="6"/>
  <c r="H27" i="6" s="1"/>
  <c r="I27" i="6" s="1"/>
  <c r="D198" i="6"/>
  <c r="D190" i="6"/>
  <c r="D182" i="6"/>
  <c r="D174" i="6"/>
  <c r="D166" i="6"/>
  <c r="D158" i="6"/>
  <c r="D150" i="6"/>
  <c r="D142" i="6"/>
  <c r="H142" i="6" s="1"/>
  <c r="I142" i="6" s="1"/>
  <c r="D134" i="6"/>
  <c r="D126" i="6"/>
  <c r="D118" i="6"/>
  <c r="D110" i="6"/>
  <c r="D102" i="6"/>
  <c r="D94" i="6"/>
  <c r="D86" i="6"/>
  <c r="D78" i="6"/>
  <c r="H78" i="6" s="1"/>
  <c r="I78" i="6" s="1"/>
  <c r="D70" i="6"/>
  <c r="D62" i="6"/>
  <c r="D54" i="6"/>
  <c r="D46" i="6"/>
  <c r="D38" i="6"/>
  <c r="D30" i="6"/>
  <c r="D22" i="6"/>
  <c r="D14" i="6"/>
  <c r="H14" i="6" s="1"/>
  <c r="I14" i="6" s="1"/>
  <c r="D365" i="6"/>
  <c r="D357" i="6"/>
  <c r="D349" i="6"/>
  <c r="D341" i="6"/>
  <c r="D333" i="6"/>
  <c r="D325" i="6"/>
  <c r="D317" i="6"/>
  <c r="D309" i="6"/>
  <c r="D301" i="6"/>
  <c r="D293" i="6"/>
  <c r="D285" i="6"/>
  <c r="D277" i="6"/>
  <c r="D269" i="6"/>
  <c r="D261" i="6"/>
  <c r="D253" i="6"/>
  <c r="D245" i="6"/>
  <c r="H66" i="6" s="1"/>
  <c r="I66" i="6" s="1"/>
  <c r="D237" i="6"/>
  <c r="D229" i="6"/>
  <c r="D221" i="6"/>
  <c r="D213" i="6"/>
  <c r="D205" i="6"/>
  <c r="D197" i="6"/>
  <c r="D189" i="6"/>
  <c r="D181" i="6"/>
  <c r="H181" i="6" s="1"/>
  <c r="I181" i="6" s="1"/>
  <c r="D173" i="6"/>
  <c r="D165" i="6"/>
  <c r="D157" i="6"/>
  <c r="D149" i="6"/>
  <c r="D141" i="6"/>
  <c r="D133" i="6"/>
  <c r="D125" i="6"/>
  <c r="D117" i="6"/>
  <c r="H117" i="6" s="1"/>
  <c r="I117" i="6" s="1"/>
  <c r="D109" i="6"/>
  <c r="D101" i="6"/>
  <c r="D93" i="6"/>
  <c r="D85" i="6"/>
  <c r="D77" i="6"/>
  <c r="D69" i="6"/>
  <c r="D61" i="6"/>
  <c r="D53" i="6"/>
  <c r="H53" i="6" s="1"/>
  <c r="I53" i="6" s="1"/>
  <c r="D45" i="6"/>
  <c r="D37" i="6"/>
  <c r="D29" i="6"/>
  <c r="D21" i="6"/>
  <c r="H188" i="6"/>
  <c r="I188" i="6" s="1"/>
  <c r="H180" i="6"/>
  <c r="I180" i="6" s="1"/>
  <c r="H172" i="6"/>
  <c r="I172" i="6" s="1"/>
  <c r="H164" i="6"/>
  <c r="I164" i="6" s="1"/>
  <c r="H156" i="6"/>
  <c r="I156" i="6" s="1"/>
  <c r="H148" i="6"/>
  <c r="I148" i="6" s="1"/>
  <c r="H140" i="6"/>
  <c r="I140" i="6" s="1"/>
  <c r="H132" i="6"/>
  <c r="I132" i="6" s="1"/>
  <c r="H124" i="6"/>
  <c r="I124" i="6" s="1"/>
  <c r="H108" i="6"/>
  <c r="I108" i="6" s="1"/>
  <c r="H100" i="6"/>
  <c r="I100" i="6" s="1"/>
  <c r="H92" i="6"/>
  <c r="I92" i="6" s="1"/>
  <c r="H84" i="6"/>
  <c r="I84" i="6" s="1"/>
  <c r="H76" i="6"/>
  <c r="I76" i="6" s="1"/>
  <c r="H68" i="6"/>
  <c r="I68" i="6" s="1"/>
  <c r="H60" i="6"/>
  <c r="I60" i="6" s="1"/>
  <c r="H44" i="6"/>
  <c r="I44" i="6" s="1"/>
  <c r="H36" i="6"/>
  <c r="I36" i="6" s="1"/>
  <c r="H28" i="6"/>
  <c r="I28" i="6" s="1"/>
  <c r="H20" i="6"/>
  <c r="I20" i="6" s="1"/>
  <c r="H187" i="6"/>
  <c r="I187" i="6" s="1"/>
  <c r="H179" i="6"/>
  <c r="I179" i="6" s="1"/>
  <c r="H171" i="6"/>
  <c r="I171" i="6" s="1"/>
  <c r="H163" i="6"/>
  <c r="I163" i="6" s="1"/>
  <c r="H147" i="6"/>
  <c r="I147" i="6" s="1"/>
  <c r="H131" i="6"/>
  <c r="I131" i="6" s="1"/>
  <c r="H123" i="6"/>
  <c r="I123" i="6" s="1"/>
  <c r="H115" i="6"/>
  <c r="I115" i="6" s="1"/>
  <c r="H107" i="6"/>
  <c r="I107" i="6" s="1"/>
  <c r="H99" i="6"/>
  <c r="I99" i="6" s="1"/>
  <c r="H83" i="6"/>
  <c r="I83" i="6" s="1"/>
  <c r="H67" i="6"/>
  <c r="I67" i="6" s="1"/>
  <c r="H59" i="6"/>
  <c r="I59" i="6" s="1"/>
  <c r="H51" i="6"/>
  <c r="I51" i="6" s="1"/>
  <c r="H43" i="6"/>
  <c r="I43" i="6" s="1"/>
  <c r="H35" i="6"/>
  <c r="I35" i="6" s="1"/>
  <c r="H19" i="6"/>
  <c r="I19" i="6" s="1"/>
  <c r="H186" i="6"/>
  <c r="I186" i="6" s="1"/>
  <c r="H170" i="6"/>
  <c r="I170" i="6" s="1"/>
  <c r="H162" i="6"/>
  <c r="I162" i="6" s="1"/>
  <c r="H154" i="6"/>
  <c r="I154" i="6" s="1"/>
  <c r="H146" i="6"/>
  <c r="I146" i="6" s="1"/>
  <c r="H138" i="6"/>
  <c r="I138" i="6" s="1"/>
  <c r="H130" i="6"/>
  <c r="I130" i="6" s="1"/>
  <c r="H122" i="6"/>
  <c r="I122" i="6" s="1"/>
  <c r="H106" i="6"/>
  <c r="I106" i="6" s="1"/>
  <c r="H98" i="6"/>
  <c r="I98" i="6" s="1"/>
  <c r="H90" i="6"/>
  <c r="I90" i="6" s="1"/>
  <c r="H82" i="6"/>
  <c r="I82" i="6" s="1"/>
  <c r="H74" i="6"/>
  <c r="I74" i="6" s="1"/>
  <c r="H58" i="6"/>
  <c r="I58" i="6" s="1"/>
  <c r="H42" i="6"/>
  <c r="I42" i="6" s="1"/>
  <c r="H34" i="6"/>
  <c r="I34" i="6" s="1"/>
  <c r="H26" i="6"/>
  <c r="I26" i="6" s="1"/>
  <c r="H18" i="6"/>
  <c r="I18" i="6" s="1"/>
  <c r="H185" i="6"/>
  <c r="I185" i="6" s="1"/>
  <c r="H177" i="6"/>
  <c r="I177" i="6" s="1"/>
  <c r="H169" i="6"/>
  <c r="I169" i="6" s="1"/>
  <c r="H161" i="6"/>
  <c r="I161" i="6" s="1"/>
  <c r="H145" i="6"/>
  <c r="I145" i="6" s="1"/>
  <c r="H137" i="6"/>
  <c r="I137" i="6" s="1"/>
  <c r="H129" i="6"/>
  <c r="I129" i="6" s="1"/>
  <c r="H121" i="6"/>
  <c r="I121" i="6" s="1"/>
  <c r="H113" i="6"/>
  <c r="I113" i="6" s="1"/>
  <c r="H105" i="6"/>
  <c r="I105" i="6" s="1"/>
  <c r="H97" i="6"/>
  <c r="I97" i="6" s="1"/>
  <c r="H81" i="6"/>
  <c r="I81" i="6" s="1"/>
  <c r="H73" i="6"/>
  <c r="I73" i="6" s="1"/>
  <c r="H65" i="6"/>
  <c r="I65" i="6" s="1"/>
  <c r="H57" i="6"/>
  <c r="I57" i="6" s="1"/>
  <c r="H49" i="6"/>
  <c r="I49" i="6" s="1"/>
  <c r="H41" i="6"/>
  <c r="I41" i="6" s="1"/>
  <c r="H33" i="6"/>
  <c r="I33" i="6" s="1"/>
  <c r="H17" i="6"/>
  <c r="I17" i="6" s="1"/>
  <c r="H184" i="6"/>
  <c r="I184" i="6" s="1"/>
  <c r="H176" i="6"/>
  <c r="I176" i="6" s="1"/>
  <c r="H168" i="6"/>
  <c r="I168" i="6" s="1"/>
  <c r="H160" i="6"/>
  <c r="I160" i="6" s="1"/>
  <c r="H152" i="6"/>
  <c r="I152" i="6" s="1"/>
  <c r="H144" i="6"/>
  <c r="I144" i="6" s="1"/>
  <c r="H136" i="6"/>
  <c r="I136" i="6" s="1"/>
  <c r="H120" i="6"/>
  <c r="I120" i="6" s="1"/>
  <c r="H112" i="6"/>
  <c r="I112" i="6" s="1"/>
  <c r="H104" i="6"/>
  <c r="I104" i="6" s="1"/>
  <c r="H96" i="6"/>
  <c r="I96" i="6" s="1"/>
  <c r="H80" i="6"/>
  <c r="I80" i="6" s="1"/>
  <c r="H72" i="6"/>
  <c r="I72" i="6" s="1"/>
  <c r="H56" i="6"/>
  <c r="I56" i="6" s="1"/>
  <c r="H48" i="6"/>
  <c r="I48" i="6" s="1"/>
  <c r="H40" i="6"/>
  <c r="I40" i="6" s="1"/>
  <c r="H32" i="6"/>
  <c r="I32" i="6" s="1"/>
  <c r="H16" i="6"/>
  <c r="I16" i="6" s="1"/>
  <c r="H183" i="6"/>
  <c r="I183" i="6" s="1"/>
  <c r="H175" i="6"/>
  <c r="I175" i="6" s="1"/>
  <c r="H159" i="6"/>
  <c r="I159" i="6" s="1"/>
  <c r="H151" i="6"/>
  <c r="I151" i="6" s="1"/>
  <c r="H143" i="6"/>
  <c r="I143" i="6" s="1"/>
  <c r="H135" i="6"/>
  <c r="I135" i="6" s="1"/>
  <c r="H119" i="6"/>
  <c r="I119" i="6" s="1"/>
  <c r="H111" i="6"/>
  <c r="I111" i="6" s="1"/>
  <c r="H95" i="6"/>
  <c r="I95" i="6" s="1"/>
  <c r="H87" i="6"/>
  <c r="I87" i="6" s="1"/>
  <c r="H79" i="6"/>
  <c r="I79" i="6" s="1"/>
  <c r="H71" i="6"/>
  <c r="I71" i="6" s="1"/>
  <c r="H55" i="6"/>
  <c r="I55" i="6" s="1"/>
  <c r="H47" i="6"/>
  <c r="I47" i="6" s="1"/>
  <c r="H31" i="6"/>
  <c r="I31" i="6" s="1"/>
  <c r="H23" i="6"/>
  <c r="I23" i="6" s="1"/>
  <c r="H15" i="6"/>
  <c r="I15" i="6" s="1"/>
  <c r="H190" i="6"/>
  <c r="I190" i="6" s="1"/>
  <c r="H182" i="6"/>
  <c r="I182" i="6" s="1"/>
  <c r="H174" i="6"/>
  <c r="I174" i="6" s="1"/>
  <c r="H158" i="6"/>
  <c r="I158" i="6" s="1"/>
  <c r="H150" i="6"/>
  <c r="I150" i="6" s="1"/>
  <c r="H134" i="6"/>
  <c r="I134" i="6" s="1"/>
  <c r="H126" i="6"/>
  <c r="I126" i="6" s="1"/>
  <c r="H118" i="6"/>
  <c r="I118" i="6" s="1"/>
  <c r="H110" i="6"/>
  <c r="I110" i="6" s="1"/>
  <c r="H94" i="6"/>
  <c r="I94" i="6" s="1"/>
  <c r="H86" i="6"/>
  <c r="I86" i="6" s="1"/>
  <c r="H70" i="6"/>
  <c r="I70" i="6" s="1"/>
  <c r="H62" i="6"/>
  <c r="I62" i="6" s="1"/>
  <c r="H54" i="6"/>
  <c r="I54" i="6" s="1"/>
  <c r="H46" i="6"/>
  <c r="I46" i="6" s="1"/>
  <c r="H30" i="6"/>
  <c r="I30" i="6" s="1"/>
  <c r="H22" i="6"/>
  <c r="I22" i="6" s="1"/>
  <c r="H189" i="6"/>
  <c r="I189" i="6" s="1"/>
  <c r="H173" i="6"/>
  <c r="I173" i="6" s="1"/>
  <c r="H165" i="6"/>
  <c r="I165" i="6" s="1"/>
  <c r="H157" i="6"/>
  <c r="I157" i="6" s="1"/>
  <c r="H149" i="6"/>
  <c r="I149" i="6" s="1"/>
  <c r="H133" i="6"/>
  <c r="I133" i="6" s="1"/>
  <c r="H125" i="6"/>
  <c r="I125" i="6" s="1"/>
  <c r="H109" i="6"/>
  <c r="I109" i="6" s="1"/>
  <c r="H101" i="6"/>
  <c r="I101" i="6" s="1"/>
  <c r="H93" i="6"/>
  <c r="I93" i="6" s="1"/>
  <c r="H85" i="6"/>
  <c r="I85" i="6" s="1"/>
  <c r="H69" i="6"/>
  <c r="I69" i="6" s="1"/>
  <c r="H61" i="6"/>
  <c r="I61" i="6" s="1"/>
  <c r="H45" i="6"/>
  <c r="I45" i="6" s="1"/>
  <c r="H37" i="6"/>
  <c r="I37" i="6" s="1"/>
  <c r="H29" i="6"/>
  <c r="I29" i="6" s="1"/>
  <c r="H21" i="6"/>
  <c r="I21" i="6" s="1"/>
  <c r="C40" i="1"/>
  <c r="C83" i="1"/>
  <c r="C47" i="1"/>
  <c r="C48" i="1"/>
  <c r="C19" i="1"/>
  <c r="C82" i="1"/>
  <c r="H77" i="6" l="1"/>
  <c r="I77" i="6" s="1"/>
  <c r="H141" i="6"/>
  <c r="I141" i="6" s="1"/>
  <c r="H38" i="6"/>
  <c r="I38" i="6" s="1"/>
  <c r="H102" i="6"/>
  <c r="I102" i="6" s="1"/>
  <c r="H166" i="6"/>
  <c r="I166" i="6" s="1"/>
  <c r="H50" i="6"/>
  <c r="I50" i="6" s="1"/>
  <c r="H114" i="6"/>
  <c r="I114" i="6" s="1"/>
  <c r="H178" i="6"/>
  <c r="I178" i="6" s="1"/>
  <c r="H63" i="6"/>
  <c r="I63" i="6" s="1"/>
  <c r="H127" i="6"/>
  <c r="I127" i="6" s="1"/>
  <c r="H191" i="6"/>
  <c r="I191" i="6" s="1"/>
  <c r="H75" i="6"/>
  <c r="I75" i="6" s="1"/>
  <c r="H139" i="6"/>
  <c r="I139" i="6" s="1"/>
  <c r="H24" i="6"/>
  <c r="I24" i="6" s="1"/>
  <c r="H88" i="6"/>
  <c r="I88" i="6" s="1"/>
  <c r="C53" i="1"/>
  <c r="C54" i="1"/>
  <c r="C18" i="7" l="1"/>
  <c r="C54" i="7"/>
  <c r="C37" i="7"/>
  <c r="E36" i="7"/>
  <c r="D36" i="7"/>
  <c r="C30" i="7"/>
  <c r="C25" i="7"/>
  <c r="C17" i="7"/>
  <c r="C10" i="7"/>
  <c r="C20" i="1"/>
  <c r="C39" i="7" l="1"/>
  <c r="C20" i="7"/>
  <c r="C38" i="7"/>
  <c r="C19" i="7"/>
  <c r="C41" i="7"/>
  <c r="C42" i="7"/>
  <c r="C43" i="7" s="1"/>
  <c r="C44" i="7" s="1"/>
  <c r="C46" i="7" l="1"/>
  <c r="C47" i="7" s="1"/>
  <c r="C49" i="7"/>
  <c r="E35" i="7"/>
  <c r="E37" i="7" s="1"/>
  <c r="D35" i="7"/>
  <c r="D37" i="7" s="1"/>
  <c r="D42" i="7" l="1"/>
  <c r="D43" i="7" s="1"/>
  <c r="D44" i="7" s="1"/>
  <c r="D38" i="7"/>
  <c r="D41" i="7"/>
  <c r="D39" i="7"/>
  <c r="E39" i="7"/>
  <c r="E38" i="7"/>
  <c r="E42" i="7"/>
  <c r="E43" i="7" s="1"/>
  <c r="E44" i="7" s="1"/>
  <c r="E41" i="7"/>
  <c r="C56" i="7"/>
  <c r="C57" i="7" s="1"/>
  <c r="C58" i="7"/>
  <c r="C48" i="7"/>
  <c r="E49" i="7" l="1"/>
  <c r="E46" i="7"/>
  <c r="E47" i="7" s="1"/>
  <c r="C60" i="7"/>
  <c r="D49" i="7"/>
  <c r="D46" i="7"/>
  <c r="D47" i="7" s="1"/>
  <c r="D56" i="7" l="1"/>
  <c r="D57" i="7" s="1"/>
  <c r="D58" i="7"/>
  <c r="D48" i="7"/>
  <c r="E56" i="7"/>
  <c r="E57" i="7" s="1"/>
  <c r="E48" i="7"/>
  <c r="E58" i="7"/>
  <c r="E60" i="7" l="1"/>
  <c r="D60" i="7"/>
  <c r="C32" i="4" l="1"/>
  <c r="C8" i="4"/>
  <c r="C19" i="4" s="1"/>
  <c r="C13" i="4"/>
  <c r="C17" i="4" s="1"/>
  <c r="C16" i="4" l="1"/>
  <c r="C20" i="4"/>
  <c r="C21" i="4" s="1"/>
  <c r="C22" i="4" s="1"/>
  <c r="C27" i="4" s="1"/>
  <c r="C24" i="4" l="1"/>
  <c r="C25" i="4" s="1"/>
  <c r="C34" i="4" s="1"/>
  <c r="C26" i="4" l="1"/>
  <c r="C36" i="4"/>
  <c r="C35" i="4"/>
  <c r="C38" i="4" l="1"/>
  <c r="C21" i="1" l="1"/>
  <c r="C13" i="2" l="1"/>
  <c r="C17" i="2" s="1"/>
  <c r="C8" i="2"/>
  <c r="C20" i="2" l="1"/>
  <c r="C21" i="2" s="1"/>
  <c r="C19" i="2"/>
  <c r="C16" i="2"/>
  <c r="C22" i="2"/>
  <c r="C24" i="2" s="1"/>
  <c r="C49" i="1"/>
  <c r="C55" i="1"/>
  <c r="C45" i="1"/>
  <c r="C16" i="1"/>
  <c r="C11" i="1"/>
  <c r="C25" i="2" l="1"/>
  <c r="C26" i="2" s="1"/>
  <c r="C27" i="2"/>
  <c r="C22" i="1"/>
  <c r="C23" i="1" s="1"/>
  <c r="C24" i="1" s="1"/>
  <c r="C56" i="1"/>
  <c r="C57" i="1" s="1"/>
  <c r="C58" i="1" s="1"/>
  <c r="C59" i="1" s="1"/>
  <c r="C62" i="1" s="1"/>
  <c r="C63" i="1" s="1"/>
  <c r="C25" i="1" l="1"/>
  <c r="C26" i="1" s="1"/>
  <c r="C28" i="1" s="1"/>
</calcChain>
</file>

<file path=xl/sharedStrings.xml><?xml version="1.0" encoding="utf-8"?>
<sst xmlns="http://schemas.openxmlformats.org/spreadsheetml/2006/main" count="331" uniqueCount="174">
  <si>
    <t>AB</t>
  </si>
  <si>
    <t>Supergrind 2000</t>
  </si>
  <si>
    <t>BC</t>
  </si>
  <si>
    <t>B'C'</t>
  </si>
  <si>
    <t>AC</t>
  </si>
  <si>
    <r>
      <t>δ</t>
    </r>
    <r>
      <rPr>
        <vertAlign val="subscript"/>
        <sz val="14"/>
        <color theme="1"/>
        <rFont val="Arial"/>
        <family val="2"/>
      </rPr>
      <t>k</t>
    </r>
  </si>
  <si>
    <t>JC</t>
  </si>
  <si>
    <t>=arctan (JC/JG)</t>
  </si>
  <si>
    <t>Δ</t>
  </si>
  <si>
    <r>
      <t>α</t>
    </r>
    <r>
      <rPr>
        <vertAlign val="subscript"/>
        <sz val="10"/>
        <color theme="1"/>
        <rFont val="Arial"/>
        <family val="2"/>
      </rPr>
      <t>2</t>
    </r>
  </si>
  <si>
    <r>
      <t>α</t>
    </r>
    <r>
      <rPr>
        <vertAlign val="subscript"/>
        <sz val="10"/>
        <color theme="1"/>
        <rFont val="Arial"/>
        <family val="2"/>
      </rPr>
      <t>1</t>
    </r>
  </si>
  <si>
    <r>
      <t>=Δ-δ</t>
    </r>
    <r>
      <rPr>
        <vertAlign val="subscript"/>
        <sz val="11"/>
        <color theme="1"/>
        <rFont val="Calibri"/>
        <family val="2"/>
        <scheme val="minor"/>
      </rPr>
      <t>k</t>
    </r>
  </si>
  <si>
    <t>CG</t>
  </si>
  <si>
    <t>JG</t>
  </si>
  <si>
    <t>AA'</t>
  </si>
  <si>
    <t>=23+12/2</t>
  </si>
  <si>
    <t>AB'</t>
  </si>
  <si>
    <t>mm</t>
  </si>
  <si>
    <t>B''B'</t>
  </si>
  <si>
    <r>
      <t>=90+α</t>
    </r>
    <r>
      <rPr>
        <vertAlign val="subscript"/>
        <sz val="11"/>
        <color theme="1"/>
        <rFont val="Calibri"/>
        <family val="2"/>
        <scheme val="minor"/>
      </rPr>
      <t>2</t>
    </r>
  </si>
  <si>
    <t xml:space="preserve">Wheel diameter D [mm] </t>
  </si>
  <si>
    <t>Wheel radius r [mm]</t>
  </si>
  <si>
    <t>Grinding angle Δ [°]</t>
  </si>
  <si>
    <t>r ; AG</t>
  </si>
  <si>
    <t>AG ; r</t>
  </si>
  <si>
    <t>=D/2</t>
  </si>
  <si>
    <t>D</t>
  </si>
  <si>
    <t>Te</t>
  </si>
  <si>
    <t>Definition</t>
  </si>
  <si>
    <t>GG'</t>
  </si>
  <si>
    <t>AG'</t>
  </si>
  <si>
    <t>Edge type</t>
  </si>
  <si>
    <t>Edge thickness for computation  [mm]</t>
  </si>
  <si>
    <t>AH'</t>
  </si>
  <si>
    <t>= r sin (α)</t>
  </si>
  <si>
    <t>= r cos (α)</t>
  </si>
  <si>
    <t xml:space="preserve">=AG’-Te 
</t>
  </si>
  <si>
    <t>HH'</t>
  </si>
  <si>
    <t>β’</t>
  </si>
  <si>
    <t>= SIN-1 (HH’/r)</t>
  </si>
  <si>
    <t>HHg</t>
  </si>
  <si>
    <t>=HH’-GG’</t>
  </si>
  <si>
    <t>GH</t>
  </si>
  <si>
    <t>θ</t>
  </si>
  <si>
    <t>Edge thickness  [mm]</t>
  </si>
  <si>
    <t>Theoretical Height</t>
  </si>
  <si>
    <t>Theoretical Length</t>
  </si>
  <si>
    <t>Real height</t>
  </si>
  <si>
    <t>Real length (chord)</t>
  </si>
  <si>
    <t>Angle of the chord</t>
  </si>
  <si>
    <t>Angle at the edge heel</t>
  </si>
  <si>
    <t>Formula</t>
  </si>
  <si>
    <t>T</t>
  </si>
  <si>
    <t>= SIN-1 (T / GH)</t>
  </si>
  <si>
    <t xml:space="preserve">=T / Tan(α) </t>
  </si>
  <si>
    <t xml:space="preserve">=T / Sin(α) </t>
  </si>
  <si>
    <t>=</t>
  </si>
  <si>
    <t>Jig notch [mm]</t>
  </si>
  <si>
    <t>Spine thickness [mm]</t>
  </si>
  <si>
    <t>Jig edge thickness [mm]</t>
  </si>
  <si>
    <t>Jig Up</t>
  </si>
  <si>
    <t>Jig down</t>
  </si>
  <si>
    <t>Impact of knife Thickness</t>
  </si>
  <si>
    <t>Knife characteristics</t>
  </si>
  <si>
    <t>Impact of tapered knife</t>
  </si>
  <si>
    <t>Grinding values</t>
  </si>
  <si>
    <t>JJ'</t>
  </si>
  <si>
    <r>
      <t>δ</t>
    </r>
    <r>
      <rPr>
        <vertAlign val="subscript"/>
        <sz val="11"/>
        <color theme="1"/>
        <rFont val="Arial"/>
        <family val="2"/>
      </rPr>
      <t>e</t>
    </r>
  </si>
  <si>
    <t>φ</t>
  </si>
  <si>
    <t>Right triangle</t>
  </si>
  <si>
    <t>Pytagore</t>
  </si>
  <si>
    <t>Angles</t>
  </si>
  <si>
    <t>α + β + 90° = 180°</t>
  </si>
  <si>
    <t>α + β = 90°</t>
  </si>
  <si>
    <t xml:space="preserve">c²=a²+b²  </t>
  </si>
  <si>
    <t>Trigonometric rules</t>
  </si>
  <si>
    <t>Cos (α) = b/c</t>
  </si>
  <si>
    <t>Sin  (α) = a/c</t>
  </si>
  <si>
    <t>Tan  (α) = a/b</t>
  </si>
  <si>
    <t>α =Arcsin ( a/c )</t>
  </si>
  <si>
    <t>α =Arccos ( b/c )</t>
  </si>
  <si>
    <t>α =Arctan ( a/b )</t>
  </si>
  <si>
    <t>Triangle</t>
  </si>
  <si>
    <t>α + β + γ = 180°</t>
  </si>
  <si>
    <t>side length</t>
  </si>
  <si>
    <t>c²=a²+b²-2a.b.cos (γ)</t>
  </si>
  <si>
    <t>b²=a²+c²-2a.c.cos(β)</t>
  </si>
  <si>
    <t>a²=b²+c²-2b.c.cos (α)</t>
  </si>
  <si>
    <t>D'</t>
  </si>
  <si>
    <t>Δ'</t>
  </si>
  <si>
    <t>Polishing Wheel radius r [mm]</t>
  </si>
  <si>
    <t xml:space="preserve">Polishing wheel diameter D' [mm] </t>
  </si>
  <si>
    <t>Minimum Grinding angle Δ' [°]</t>
  </si>
  <si>
    <t>δ</t>
  </si>
  <si>
    <t>ρ</t>
  </si>
  <si>
    <t>σ</t>
  </si>
  <si>
    <t>=2.Arcsin (d/2r’)</t>
  </si>
  <si>
    <t xml:space="preserve">r' </t>
  </si>
  <si>
    <t>=D'/2</t>
  </si>
  <si>
    <r>
      <t xml:space="preserve">=(180 – </t>
    </r>
    <r>
      <rPr>
        <sz val="14"/>
        <color rgb="FFC0504D"/>
        <rFont val="Calibri"/>
        <family val="2"/>
        <scheme val="minor"/>
      </rPr>
      <t>δ</t>
    </r>
    <r>
      <rPr>
        <sz val="14"/>
        <color theme="1"/>
        <rFont val="Calibri"/>
        <family val="2"/>
        <scheme val="minor"/>
      </rPr>
      <t>)/2</t>
    </r>
  </si>
  <si>
    <t>= ρ + σ -90°</t>
  </si>
  <si>
    <t>= Arcsin (Te /d)</t>
  </si>
  <si>
    <t>single bevel</t>
  </si>
  <si>
    <t>isosceles triangle</t>
  </si>
  <si>
    <t>a = 2 arcsin (α/2)</t>
  </si>
  <si>
    <t>Vertical side</t>
  </si>
  <si>
    <t>Horizontal side</t>
  </si>
  <si>
    <t>Wheel radius [mm]</t>
  </si>
  <si>
    <t xml:space="preserve">Wheel diameter [mm] </t>
  </si>
  <si>
    <t>Jig projection length [mm]</t>
  </si>
  <si>
    <t>jig diameter [mm]</t>
  </si>
  <si>
    <r>
      <t>D</t>
    </r>
    <r>
      <rPr>
        <vertAlign val="subscript"/>
        <sz val="11"/>
        <color theme="1"/>
        <rFont val="Calibri"/>
        <family val="2"/>
        <scheme val="minor"/>
      </rPr>
      <t>usb</t>
    </r>
  </si>
  <si>
    <r>
      <t>D</t>
    </r>
    <r>
      <rPr>
        <vertAlign val="subscript"/>
        <sz val="11"/>
        <color theme="1"/>
        <rFont val="Calibri"/>
        <family val="2"/>
        <scheme val="minor"/>
      </rPr>
      <t>j</t>
    </r>
  </si>
  <si>
    <r>
      <t>=D</t>
    </r>
    <r>
      <rPr>
        <vertAlign val="subscript"/>
        <sz val="11"/>
        <color theme="1"/>
        <rFont val="Calibri"/>
        <family val="2"/>
        <scheme val="minor"/>
      </rPr>
      <t>j</t>
    </r>
    <r>
      <rPr>
        <sz val="11"/>
        <color theme="1"/>
        <rFont val="Calibri"/>
        <family val="2"/>
        <scheme val="minor"/>
      </rPr>
      <t>/2+D</t>
    </r>
    <r>
      <rPr>
        <vertAlign val="subscript"/>
        <sz val="11"/>
        <color theme="1"/>
        <rFont val="Calibri"/>
        <family val="2"/>
        <scheme val="minor"/>
      </rPr>
      <t>usb</t>
    </r>
    <r>
      <rPr>
        <sz val="11"/>
        <color theme="1"/>
        <rFont val="Calibri"/>
        <family val="2"/>
        <scheme val="minor"/>
      </rPr>
      <t>/2</t>
    </r>
  </si>
  <si>
    <t>Equipment  parameters</t>
  </si>
  <si>
    <t>X</t>
  </si>
  <si>
    <t>Universal support bar (USB) diameter [mm]</t>
  </si>
  <si>
    <t>Constant HV [mm]</t>
  </si>
  <si>
    <t>Constant  VV [mm]</t>
  </si>
  <si>
    <t>Height Vertical USB</t>
  </si>
  <si>
    <t>Supergrind 4000</t>
  </si>
  <si>
    <t>Constant VH [mm]</t>
  </si>
  <si>
    <t>Universal Support Bar (USB) diameter [mm]</t>
  </si>
  <si>
    <r>
      <t>=X -D</t>
    </r>
    <r>
      <rPr>
        <vertAlign val="subscript"/>
        <sz val="11"/>
        <color theme="1"/>
        <rFont val="Calibri"/>
        <family val="2"/>
        <scheme val="minor"/>
      </rPr>
      <t>usb</t>
    </r>
    <r>
      <rPr>
        <sz val="11"/>
        <color theme="1"/>
        <rFont val="Calibri"/>
        <family val="2"/>
        <scheme val="minor"/>
      </rPr>
      <t>/2</t>
    </r>
  </si>
  <si>
    <t>Constant  HH [mm]</t>
  </si>
  <si>
    <t>Height Horizontal USB</t>
  </si>
  <si>
    <r>
      <t>=90-α</t>
    </r>
    <r>
      <rPr>
        <vertAlign val="subscript"/>
        <sz val="11"/>
        <color theme="1"/>
        <rFont val="Calibri"/>
        <family val="2"/>
        <scheme val="minor"/>
      </rPr>
      <t>2</t>
    </r>
  </si>
  <si>
    <t>Min</t>
  </si>
  <si>
    <t>Max</t>
  </si>
  <si>
    <t>Angle</t>
  </si>
  <si>
    <t>equidistance</t>
  </si>
  <si>
    <t>inner diameter</t>
  </si>
  <si>
    <t>inner circle</t>
  </si>
  <si>
    <t>Range (+/-)</t>
  </si>
  <si>
    <t>in mm</t>
  </si>
  <si>
    <t>in °</t>
  </si>
  <si>
    <t>eccentric circle</t>
  </si>
  <si>
    <t>eccentricity</t>
  </si>
  <si>
    <t>outside diameter</t>
  </si>
  <si>
    <t>Equidistance eccentric Jig parameters</t>
  </si>
  <si>
    <t>Circle eccentric Jig parameter</t>
  </si>
  <si>
    <t>Correction angle</t>
  </si>
  <si>
    <t xml:space="preserve">Computation parameters </t>
  </si>
  <si>
    <t>Sandard computation</t>
  </si>
  <si>
    <t>=AG’-T</t>
  </si>
  <si>
    <r>
      <t>W</t>
    </r>
    <r>
      <rPr>
        <vertAlign val="subscript"/>
        <sz val="11"/>
        <color theme="1"/>
        <rFont val="Calibri"/>
        <family val="2"/>
        <scheme val="minor"/>
      </rPr>
      <t>jig</t>
    </r>
  </si>
  <si>
    <t>Jig holding length [mm]    (max 13mm)</t>
  </si>
  <si>
    <t>Real Grinding angle Δ [°]</t>
  </si>
  <si>
    <t xml:space="preserve">Polishing  parameters </t>
  </si>
  <si>
    <t>parameters</t>
  </si>
  <si>
    <t>Values</t>
  </si>
  <si>
    <t>Parameters</t>
  </si>
  <si>
    <t>Definitions</t>
  </si>
  <si>
    <r>
      <t>=AB-AB'+D</t>
    </r>
    <r>
      <rPr>
        <vertAlign val="subscript"/>
        <sz val="11"/>
        <color theme="1"/>
        <rFont val="Calibri"/>
        <family val="2"/>
        <scheme val="minor"/>
      </rPr>
      <t>usb</t>
    </r>
    <r>
      <rPr>
        <sz val="11"/>
        <color theme="1"/>
        <rFont val="Calibri"/>
        <family val="2"/>
        <scheme val="minor"/>
      </rPr>
      <t>/2</t>
    </r>
  </si>
  <si>
    <r>
      <t>=BC-AA'-D</t>
    </r>
    <r>
      <rPr>
        <vertAlign val="subscript"/>
        <sz val="11"/>
        <color theme="1"/>
        <rFont val="Calibri"/>
        <family val="2"/>
        <scheme val="minor"/>
      </rPr>
      <t>usb</t>
    </r>
    <r>
      <rPr>
        <sz val="11"/>
        <color theme="1"/>
        <rFont val="Calibri"/>
        <family val="2"/>
        <scheme val="minor"/>
      </rPr>
      <t>/2</t>
    </r>
  </si>
  <si>
    <t>Theoretical Height [mm]</t>
  </si>
  <si>
    <t>Theoretical Length [mm]</t>
  </si>
  <si>
    <t>Real height [mm]</t>
  </si>
  <si>
    <t>Real length (chord) [mm]</t>
  </si>
  <si>
    <r>
      <t>HH</t>
    </r>
    <r>
      <rPr>
        <b/>
        <vertAlign val="subscript"/>
        <sz val="11"/>
        <color theme="1"/>
        <rFont val="Calibri"/>
        <family val="2"/>
        <scheme val="minor"/>
      </rPr>
      <t>g</t>
    </r>
  </si>
  <si>
    <t>Equipment parameters</t>
  </si>
  <si>
    <t>Computation parameters</t>
  </si>
  <si>
    <t>Polishing parameters</t>
  </si>
  <si>
    <t>JigNotch</t>
  </si>
  <si>
    <r>
      <t>=T</t>
    </r>
    <r>
      <rPr>
        <vertAlign val="subscript"/>
        <sz val="11"/>
        <color theme="1"/>
        <rFont val="Calibri"/>
        <family val="2"/>
        <scheme val="minor"/>
      </rPr>
      <t>1</t>
    </r>
    <r>
      <rPr>
        <sz val="11"/>
        <color theme="1"/>
        <rFont val="Calibri"/>
        <family val="2"/>
        <scheme val="minor"/>
      </rPr>
      <t>/2 - Jig</t>
    </r>
    <r>
      <rPr>
        <vertAlign val="subscript"/>
        <sz val="11"/>
        <color theme="1"/>
        <rFont val="Calibri"/>
        <family val="2"/>
        <scheme val="minor"/>
      </rPr>
      <t>Notch</t>
    </r>
  </si>
  <si>
    <r>
      <t>T</t>
    </r>
    <r>
      <rPr>
        <vertAlign val="subscript"/>
        <sz val="11"/>
        <color theme="1"/>
        <rFont val="Calibri"/>
        <family val="2"/>
        <scheme val="minor"/>
      </rPr>
      <t>1</t>
    </r>
  </si>
  <si>
    <r>
      <t>T</t>
    </r>
    <r>
      <rPr>
        <vertAlign val="subscript"/>
        <sz val="11"/>
        <color theme="1"/>
        <rFont val="Calibri"/>
        <family val="2"/>
        <scheme val="minor"/>
      </rPr>
      <t>2</t>
    </r>
  </si>
  <si>
    <t>Difference between the theoretical best equidistance eccentric jig and the Circle eccentric jig</t>
  </si>
  <si>
    <t>Difference on JJ' correction</t>
  </si>
  <si>
    <r>
      <rPr>
        <sz val="10"/>
        <color theme="1"/>
        <rFont val="Arial"/>
        <family val="2"/>
      </rPr>
      <t>Difference on</t>
    </r>
    <r>
      <rPr>
        <sz val="14"/>
        <color theme="1"/>
        <rFont val="Arial"/>
        <family val="2"/>
      </rPr>
      <t xml:space="preserve">  δ</t>
    </r>
    <r>
      <rPr>
        <vertAlign val="subscript"/>
        <sz val="14"/>
        <color theme="1"/>
        <rFont val="Arial"/>
        <family val="2"/>
      </rPr>
      <t>e correction</t>
    </r>
  </si>
  <si>
    <t xml:space="preserve">On the Thick Tapered knife edge sheet, the calculation shows that the impact of the knife thickness or the impact of the tapered knife can be assimilated to a small  offset of the jig diameter. The offset is positive or negative depending on the jig direction (up or down). 
Therefore, to compensate the knife thickness or the impact of the tapered knife, an eccentric jig can be used. 
This exentric jig need to create the same correction (negative or positive) depending on the jig direction (up or down). I call this eccentric the equidistance one. 
As this eccentric is not circular, it is difficulte to make it, unless it is realised in 3D printing or with a CNC.
An easy eccentric to make is a circular eccentric, and this sheet shows that the difference is negigeable. 
</t>
  </si>
  <si>
    <r>
      <t>δe  =SIN</t>
    </r>
    <r>
      <rPr>
        <vertAlign val="superscript"/>
        <sz val="11"/>
        <color theme="1"/>
        <rFont val="Calibri"/>
        <family val="2"/>
        <scheme val="minor"/>
      </rPr>
      <t xml:space="preserve">-1 </t>
    </r>
    <r>
      <rPr>
        <sz val="11"/>
        <color theme="1"/>
        <rFont val="Calibri"/>
        <family val="2"/>
        <scheme val="minor"/>
      </rPr>
      <t>( J’C/CG)- δk</t>
    </r>
  </si>
  <si>
    <r>
      <t>= SIN</t>
    </r>
    <r>
      <rPr>
        <vertAlign val="superscript"/>
        <sz val="11"/>
        <color theme="1"/>
        <rFont val="Calibri"/>
        <family val="2"/>
        <scheme val="minor"/>
      </rPr>
      <t>-1</t>
    </r>
    <r>
      <rPr>
        <sz val="11"/>
        <color theme="1"/>
        <rFont val="Calibri"/>
        <family val="2"/>
        <scheme val="minor"/>
      </rPr>
      <t xml:space="preserve"> (T / GH)</t>
    </r>
  </si>
  <si>
    <r>
      <t>= SIN</t>
    </r>
    <r>
      <rPr>
        <vertAlign val="superscript"/>
        <sz val="11"/>
        <color theme="1"/>
        <rFont val="Calibri"/>
        <family val="2"/>
        <scheme val="minor"/>
      </rPr>
      <t>-1</t>
    </r>
    <r>
      <rPr>
        <sz val="11"/>
        <color theme="1"/>
        <rFont val="Calibri"/>
        <family val="2"/>
        <scheme val="minor"/>
      </rPr>
      <t xml:space="preserve"> (HH’/r)</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</si>
</sst>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quot;°&quot;"/>
    <numFmt numFmtId="166" formatCode="0.00&quot;°&quot;"/>
    <numFmt numFmtId="172" formatCode="0.0000"/>
    <numFmt numFmtId="173" formatCode="0.000"/>
  </numFmts>
  <fonts count="29" x14ac:knownFonts="1">
    <font>
      <sz val="11"/>
      <color theme="1"/>
      <name val="Calibri"/>
      <family val="2"/>
      <scheme val="minor"/>
    </font>
    <font>
      <b/>
      <sz val="11"/>
      <color theme="1"/>
      <name val="Calibri"/>
      <family val="2"/>
      <scheme val="minor"/>
    </font>
    <font>
      <sz val="14"/>
      <color theme="1"/>
      <name val="Arial"/>
      <family val="2"/>
    </font>
    <font>
      <vertAlign val="subscript"/>
      <sz val="14"/>
      <color theme="1"/>
      <name val="Arial"/>
      <family val="2"/>
    </font>
    <font>
      <sz val="12"/>
      <color theme="1"/>
      <name val="Calibri"/>
      <family val="2"/>
      <scheme val="minor"/>
    </font>
    <font>
      <sz val="10"/>
      <color theme="1"/>
      <name val="Arial"/>
      <family val="2"/>
    </font>
    <font>
      <vertAlign val="subscript"/>
      <sz val="10"/>
      <color theme="1"/>
      <name val="Arial"/>
      <family val="2"/>
    </font>
    <font>
      <vertAlign val="subscript"/>
      <sz val="11"/>
      <color theme="1"/>
      <name val="Calibri"/>
      <family val="2"/>
      <scheme val="minor"/>
    </font>
    <font>
      <b/>
      <sz val="12"/>
      <color theme="1"/>
      <name val="Calibri"/>
      <family val="2"/>
      <scheme val="minor"/>
    </font>
    <font>
      <sz val="14"/>
      <color theme="1"/>
      <name val="Calibri"/>
      <family val="2"/>
      <scheme val="minor"/>
    </font>
    <font>
      <sz val="14"/>
      <color rgb="FFE46C0A"/>
      <name val="Calibri"/>
      <family val="2"/>
      <scheme val="minor"/>
    </font>
    <font>
      <sz val="14"/>
      <color rgb="FF9BBB59"/>
      <name val="Calibri"/>
      <family val="2"/>
      <scheme val="minor"/>
    </font>
    <font>
      <sz val="11"/>
      <color theme="1"/>
      <name val="Calibri"/>
      <family val="2"/>
      <scheme val="minor"/>
    </font>
    <font>
      <b/>
      <sz val="11"/>
      <color rgb="FF0000FF"/>
      <name val="Calibri"/>
      <family val="2"/>
      <scheme val="minor"/>
    </font>
    <font>
      <sz val="11"/>
      <color theme="1"/>
      <name val="Arial"/>
      <family val="2"/>
    </font>
    <font>
      <vertAlign val="subscript"/>
      <sz val="11"/>
      <color theme="1"/>
      <name val="Arial"/>
      <family val="2"/>
    </font>
    <font>
      <sz val="14"/>
      <color rgb="FF1F497D"/>
      <name val="Calibri"/>
      <family val="2"/>
      <scheme val="minor"/>
    </font>
    <font>
      <b/>
      <u/>
      <sz val="12"/>
      <color theme="1"/>
      <name val="Calibri"/>
      <family val="2"/>
      <scheme val="minor"/>
    </font>
    <font>
      <sz val="11"/>
      <color theme="1"/>
      <name val="Calibri"/>
      <family val="2"/>
    </font>
    <font>
      <sz val="14"/>
      <color rgb="FFC0504D"/>
      <name val="Calibri"/>
      <family val="2"/>
      <scheme val="minor"/>
    </font>
    <font>
      <sz val="14"/>
      <color rgb="FF8064A2"/>
      <name val="Calibri"/>
      <family val="2"/>
      <scheme val="minor"/>
    </font>
    <font>
      <b/>
      <sz val="14"/>
      <color theme="1"/>
      <name val="Arial"/>
      <family val="2"/>
    </font>
    <font>
      <b/>
      <sz val="14"/>
      <color rgb="FF9BBB59"/>
      <name val="Calibri"/>
      <family val="2"/>
      <scheme val="minor"/>
    </font>
    <font>
      <b/>
      <sz val="14"/>
      <color rgb="FFE46C0A"/>
      <name val="Calibri"/>
      <family val="2"/>
      <scheme val="minor"/>
    </font>
    <font>
      <sz val="11"/>
      <color rgb="FF0000FF"/>
      <name val="Calibri"/>
      <family val="2"/>
      <scheme val="minor"/>
    </font>
    <font>
      <b/>
      <vertAlign val="subscript"/>
      <sz val="11"/>
      <color theme="1"/>
      <name val="Calibri"/>
      <family val="2"/>
      <scheme val="minor"/>
    </font>
    <font>
      <sz val="11"/>
      <name val="Calibri"/>
      <family val="2"/>
      <scheme val="minor"/>
    </font>
    <font>
      <sz val="11"/>
      <color theme="0" tint="-0.249977111117893"/>
      <name val="Calibri"/>
      <family val="2"/>
      <scheme val="minor"/>
    </font>
    <font>
      <vertAlign val="superscript"/>
      <sz val="11"/>
      <color theme="1"/>
      <name val="Calibri"/>
      <family val="2"/>
      <scheme val="minor"/>
    </font>
  </fonts>
  <fills count="6">
    <fill>
      <patternFill patternType="none"/>
    </fill>
    <fill>
      <patternFill patternType="gray125"/>
    </fill>
    <fill>
      <patternFill patternType="solid">
        <fgColor theme="6"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74">
    <xf numFmtId="0" fontId="0" fillId="0" borderId="0" xfId="0"/>
    <xf numFmtId="0" fontId="0" fillId="0" borderId="0" xfId="0" applyFill="1"/>
    <xf numFmtId="0" fontId="0" fillId="2" borderId="0" xfId="0" applyFill="1"/>
    <xf numFmtId="0" fontId="2" fillId="0" borderId="0" xfId="0" applyFont="1"/>
    <xf numFmtId="0" fontId="0" fillId="3" borderId="0" xfId="0" applyFill="1"/>
    <xf numFmtId="2" fontId="0" fillId="0" borderId="0" xfId="0" applyNumberFormat="1"/>
    <xf numFmtId="164" fontId="0" fillId="0" borderId="0" xfId="0" applyNumberFormat="1"/>
    <xf numFmtId="0" fontId="0" fillId="0" borderId="0" xfId="0" quotePrefix="1"/>
    <xf numFmtId="0" fontId="4" fillId="0" borderId="0" xfId="0" quotePrefix="1" applyFont="1"/>
    <xf numFmtId="165" fontId="0" fillId="0" borderId="0" xfId="0" applyNumberFormat="1"/>
    <xf numFmtId="0" fontId="5" fillId="0" borderId="0" xfId="0" applyFont="1"/>
    <xf numFmtId="0" fontId="1" fillId="0" borderId="0" xfId="0" applyFont="1"/>
    <xf numFmtId="165" fontId="0" fillId="2" borderId="0" xfId="0" applyNumberFormat="1" applyFill="1"/>
    <xf numFmtId="166" fontId="0" fillId="0" borderId="0" xfId="0" applyNumberFormat="1"/>
    <xf numFmtId="0" fontId="0" fillId="0" borderId="0" xfId="0" quotePrefix="1" applyAlignment="1">
      <alignment wrapText="1"/>
    </xf>
    <xf numFmtId="0" fontId="9" fillId="0" borderId="0" xfId="0" quotePrefix="1" applyFont="1"/>
    <xf numFmtId="165" fontId="0" fillId="0" borderId="0" xfId="0" applyNumberFormat="1" applyFill="1"/>
    <xf numFmtId="0" fontId="11" fillId="0" borderId="0" xfId="0" applyFont="1"/>
    <xf numFmtId="165" fontId="8" fillId="2" borderId="0" xfId="0" applyNumberFormat="1" applyFont="1" applyFill="1"/>
    <xf numFmtId="0" fontId="0" fillId="0" borderId="0" xfId="0" applyAlignment="1">
      <alignment wrapText="1"/>
    </xf>
    <xf numFmtId="0" fontId="0" fillId="4" borderId="0" xfId="0" applyFill="1"/>
    <xf numFmtId="165" fontId="8" fillId="0" borderId="0" xfId="0" applyNumberFormat="1" applyFont="1" applyFill="1"/>
    <xf numFmtId="0" fontId="1" fillId="0" borderId="0" xfId="0" applyFont="1" applyAlignment="1">
      <alignment wrapText="1"/>
    </xf>
    <xf numFmtId="164"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center" wrapText="1"/>
    </xf>
    <xf numFmtId="0" fontId="13" fillId="0" borderId="0" xfId="0" applyFont="1"/>
    <xf numFmtId="0" fontId="14" fillId="0" borderId="0" xfId="0" applyFont="1"/>
    <xf numFmtId="0" fontId="16" fillId="0" borderId="0" xfId="0" applyFont="1"/>
    <xf numFmtId="0" fontId="8" fillId="0" borderId="0" xfId="0" applyFont="1"/>
    <xf numFmtId="0" fontId="4" fillId="0" borderId="0" xfId="0" applyFont="1"/>
    <xf numFmtId="0" fontId="17" fillId="0" borderId="0" xfId="0" applyFont="1"/>
    <xf numFmtId="0" fontId="0" fillId="0" borderId="0" xfId="0" applyAlignment="1">
      <alignment vertical="center"/>
    </xf>
    <xf numFmtId="0" fontId="0" fillId="4" borderId="0" xfId="0" applyFill="1" applyAlignment="1">
      <alignment vertical="center"/>
    </xf>
    <xf numFmtId="0" fontId="18" fillId="0" borderId="0" xfId="0" applyFont="1" applyAlignment="1">
      <alignment vertical="center"/>
    </xf>
    <xf numFmtId="0" fontId="0" fillId="0" borderId="0" xfId="0" applyAlignment="1">
      <alignment horizontal="left" vertical="center"/>
    </xf>
    <xf numFmtId="0" fontId="19" fillId="0" borderId="0" xfId="0" applyFont="1"/>
    <xf numFmtId="0" fontId="20" fillId="0" borderId="0" xfId="0" applyFont="1"/>
    <xf numFmtId="0" fontId="0" fillId="0" borderId="0" xfId="0" quotePrefix="1" applyFont="1"/>
    <xf numFmtId="0" fontId="21" fillId="0" borderId="0" xfId="0" applyFont="1"/>
    <xf numFmtId="0" fontId="1" fillId="5" borderId="0" xfId="0" applyFont="1" applyFill="1"/>
    <xf numFmtId="0" fontId="21" fillId="5" borderId="0" xfId="0" applyFont="1" applyFill="1"/>
    <xf numFmtId="165" fontId="1" fillId="5" borderId="0" xfId="0" applyNumberFormat="1" applyFont="1" applyFill="1"/>
    <xf numFmtId="164" fontId="1" fillId="5" borderId="0" xfId="0" applyNumberFormat="1" applyFont="1" applyFill="1"/>
    <xf numFmtId="0" fontId="22" fillId="5" borderId="0" xfId="0" applyFont="1" applyFill="1"/>
    <xf numFmtId="0" fontId="23" fillId="5" borderId="0" xfId="0" applyFont="1" applyFill="1"/>
    <xf numFmtId="165" fontId="1" fillId="5" borderId="0" xfId="0" applyNumberFormat="1" applyFont="1" applyFill="1" applyAlignment="1">
      <alignment horizontal="center"/>
    </xf>
    <xf numFmtId="172" fontId="0" fillId="0" borderId="0" xfId="0" applyNumberFormat="1"/>
    <xf numFmtId="173" fontId="0" fillId="0" borderId="0" xfId="0" applyNumberFormat="1"/>
    <xf numFmtId="166" fontId="1" fillId="5" borderId="0" xfId="0" applyNumberFormat="1" applyFont="1" applyFill="1"/>
    <xf numFmtId="0" fontId="0" fillId="5" borderId="0" xfId="0" applyFill="1"/>
    <xf numFmtId="164" fontId="8" fillId="5" borderId="0" xfId="0" applyNumberFormat="1" applyFont="1" applyFill="1"/>
    <xf numFmtId="0" fontId="24" fillId="0" borderId="0" xfId="0" applyFont="1"/>
    <xf numFmtId="0" fontId="4" fillId="4" borderId="0" xfId="0" applyFont="1" applyFill="1"/>
    <xf numFmtId="0" fontId="0" fillId="3" borderId="0" xfId="0" applyFill="1" applyAlignment="1">
      <alignment horizontal="center"/>
    </xf>
    <xf numFmtId="0" fontId="1" fillId="0" borderId="0" xfId="0" applyFont="1" applyAlignment="1">
      <alignment horizontal="center"/>
    </xf>
    <xf numFmtId="0" fontId="26" fillId="0" borderId="0" xfId="0" applyFont="1"/>
    <xf numFmtId="0" fontId="27" fillId="0" borderId="0" xfId="0" applyFont="1"/>
    <xf numFmtId="0" fontId="27" fillId="3" borderId="0" xfId="0" applyFont="1" applyFill="1"/>
    <xf numFmtId="0" fontId="0" fillId="2" borderId="0" xfId="0" applyFill="1" applyAlignment="1">
      <alignment horizontal="center"/>
    </xf>
    <xf numFmtId="0" fontId="1" fillId="0" borderId="0" xfId="0" applyFont="1" applyAlignment="1">
      <alignment horizontal="left" wrapText="1"/>
    </xf>
    <xf numFmtId="0" fontId="1" fillId="0" borderId="0" xfId="0" applyFont="1" applyAlignment="1">
      <alignment horizontal="center" wrapText="1"/>
    </xf>
    <xf numFmtId="0" fontId="0" fillId="0" borderId="0" xfId="0" applyAlignment="1">
      <alignment horizontal="center" wrapText="1"/>
    </xf>
    <xf numFmtId="0" fontId="2" fillId="0" borderId="0" xfId="0" applyFont="1" applyAlignment="1">
      <alignment horizontal="center" wrapText="1"/>
    </xf>
    <xf numFmtId="166" fontId="0" fillId="0" borderId="0" xfId="0" applyNumberFormat="1" applyFont="1" applyAlignment="1">
      <alignment horizontal="center" wrapText="1"/>
    </xf>
    <xf numFmtId="0" fontId="8" fillId="5" borderId="0" xfId="0" applyFont="1" applyFill="1"/>
    <xf numFmtId="0" fontId="4" fillId="5" borderId="0" xfId="0" applyFont="1" applyFill="1"/>
    <xf numFmtId="165" fontId="8" fillId="5" borderId="0" xfId="0" applyNumberFormat="1" applyFont="1" applyFill="1" applyAlignment="1">
      <alignment horizontal="center" wrapText="1"/>
    </xf>
    <xf numFmtId="164" fontId="1" fillId="5" borderId="0" xfId="0" applyNumberFormat="1" applyFont="1" applyFill="1" applyAlignment="1">
      <alignment horizontal="center"/>
    </xf>
    <xf numFmtId="0" fontId="11" fillId="5" borderId="0" xfId="0" applyFont="1" applyFill="1"/>
    <xf numFmtId="165" fontId="0" fillId="5" borderId="0" xfId="0" applyNumberFormat="1" applyFill="1" applyAlignment="1">
      <alignment horizontal="center"/>
    </xf>
    <xf numFmtId="0" fontId="10" fillId="5" borderId="0" xfId="0" applyFont="1" applyFill="1"/>
    <xf numFmtId="0" fontId="0" fillId="0" borderId="0" xfId="0" applyAlignment="1">
      <alignment horizontal="left" vertical="top" wrapText="1"/>
    </xf>
    <xf numFmtId="2" fontId="8" fillId="5" borderId="0" xfId="0" applyNumberFormat="1" applyFont="1" applyFill="1"/>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a:t>Jig centering bushing comparison</a:t>
            </a:r>
          </a:p>
        </c:rich>
      </c:tx>
      <c:layout>
        <c:manualLayout>
          <c:xMode val="edge"/>
          <c:yMode val="edge"/>
          <c:x val="0.14752851711026618"/>
          <c:y val="1.8954779312212292E-2"/>
        </c:manualLayout>
      </c:layout>
      <c:overlay val="0"/>
    </c:title>
    <c:autoTitleDeleted val="0"/>
    <c:plotArea>
      <c:layout>
        <c:manualLayout>
          <c:layoutTarget val="inner"/>
          <c:xMode val="edge"/>
          <c:yMode val="edge"/>
          <c:x val="0.1002426740383688"/>
          <c:y val="0.12212975815066171"/>
          <c:w val="0.66348745380211505"/>
          <c:h val="0.85051438025973802"/>
        </c:manualLayout>
      </c:layout>
      <c:radarChart>
        <c:radarStyle val="marker"/>
        <c:varyColors val="0"/>
        <c:ser>
          <c:idx val="0"/>
          <c:order val="0"/>
          <c:tx>
            <c:strRef>
              <c:f>'Jig centering bushing'!$C$11</c:f>
              <c:strCache>
                <c:ptCount val="1"/>
                <c:pt idx="0">
                  <c:v>inner circle</c:v>
                </c:pt>
              </c:strCache>
            </c:strRef>
          </c:tx>
          <c:marker>
            <c:symbol val="none"/>
          </c:marker>
          <c:val>
            <c:numRef>
              <c:f>'Jig centering bushing'!$C$12:$C$371</c:f>
              <c:numCache>
                <c:formatCode>General</c:formatCode>
                <c:ptCount val="360"/>
                <c:pt idx="0">
                  <c:v>12.1</c:v>
                </c:pt>
                <c:pt idx="1">
                  <c:v>12.1</c:v>
                </c:pt>
                <c:pt idx="2">
                  <c:v>12.1</c:v>
                </c:pt>
                <c:pt idx="3">
                  <c:v>12.1</c:v>
                </c:pt>
                <c:pt idx="4">
                  <c:v>12.1</c:v>
                </c:pt>
                <c:pt idx="5">
                  <c:v>12.1</c:v>
                </c:pt>
                <c:pt idx="6">
                  <c:v>12.1</c:v>
                </c:pt>
                <c:pt idx="7">
                  <c:v>12.1</c:v>
                </c:pt>
                <c:pt idx="8">
                  <c:v>12.1</c:v>
                </c:pt>
                <c:pt idx="9">
                  <c:v>12.1</c:v>
                </c:pt>
                <c:pt idx="10">
                  <c:v>12.1</c:v>
                </c:pt>
                <c:pt idx="11">
                  <c:v>12.1</c:v>
                </c:pt>
                <c:pt idx="12">
                  <c:v>12.1</c:v>
                </c:pt>
                <c:pt idx="13">
                  <c:v>12.1</c:v>
                </c:pt>
                <c:pt idx="14">
                  <c:v>12.1</c:v>
                </c:pt>
                <c:pt idx="15">
                  <c:v>12.1</c:v>
                </c:pt>
                <c:pt idx="16">
                  <c:v>12.1</c:v>
                </c:pt>
                <c:pt idx="17">
                  <c:v>12.1</c:v>
                </c:pt>
                <c:pt idx="18">
                  <c:v>12.1</c:v>
                </c:pt>
                <c:pt idx="19">
                  <c:v>12.1</c:v>
                </c:pt>
                <c:pt idx="20">
                  <c:v>12.1</c:v>
                </c:pt>
                <c:pt idx="21">
                  <c:v>12.1</c:v>
                </c:pt>
                <c:pt idx="22">
                  <c:v>12.1</c:v>
                </c:pt>
                <c:pt idx="23">
                  <c:v>12.1</c:v>
                </c:pt>
                <c:pt idx="24">
                  <c:v>12.1</c:v>
                </c:pt>
                <c:pt idx="25">
                  <c:v>12.1</c:v>
                </c:pt>
                <c:pt idx="26">
                  <c:v>12.1</c:v>
                </c:pt>
                <c:pt idx="27">
                  <c:v>12.1</c:v>
                </c:pt>
                <c:pt idx="28">
                  <c:v>12.1</c:v>
                </c:pt>
                <c:pt idx="29">
                  <c:v>12.1</c:v>
                </c:pt>
                <c:pt idx="30">
                  <c:v>12.1</c:v>
                </c:pt>
                <c:pt idx="31">
                  <c:v>12.1</c:v>
                </c:pt>
                <c:pt idx="32">
                  <c:v>12.1</c:v>
                </c:pt>
                <c:pt idx="33">
                  <c:v>12.1</c:v>
                </c:pt>
                <c:pt idx="34">
                  <c:v>12.1</c:v>
                </c:pt>
                <c:pt idx="35">
                  <c:v>12.1</c:v>
                </c:pt>
                <c:pt idx="36">
                  <c:v>12.1</c:v>
                </c:pt>
                <c:pt idx="37">
                  <c:v>12.1</c:v>
                </c:pt>
                <c:pt idx="38">
                  <c:v>12.1</c:v>
                </c:pt>
                <c:pt idx="39">
                  <c:v>12.1</c:v>
                </c:pt>
                <c:pt idx="40">
                  <c:v>12.1</c:v>
                </c:pt>
                <c:pt idx="41">
                  <c:v>12.1</c:v>
                </c:pt>
                <c:pt idx="42">
                  <c:v>12.1</c:v>
                </c:pt>
                <c:pt idx="43">
                  <c:v>12.1</c:v>
                </c:pt>
                <c:pt idx="44">
                  <c:v>12.1</c:v>
                </c:pt>
                <c:pt idx="45">
                  <c:v>12.1</c:v>
                </c:pt>
                <c:pt idx="46">
                  <c:v>12.1</c:v>
                </c:pt>
                <c:pt idx="47">
                  <c:v>12.1</c:v>
                </c:pt>
                <c:pt idx="48">
                  <c:v>12.1</c:v>
                </c:pt>
                <c:pt idx="49">
                  <c:v>12.1</c:v>
                </c:pt>
                <c:pt idx="50">
                  <c:v>12.1</c:v>
                </c:pt>
                <c:pt idx="51">
                  <c:v>12.1</c:v>
                </c:pt>
                <c:pt idx="52">
                  <c:v>12.1</c:v>
                </c:pt>
                <c:pt idx="53">
                  <c:v>12.1</c:v>
                </c:pt>
                <c:pt idx="54">
                  <c:v>12.1</c:v>
                </c:pt>
                <c:pt idx="55">
                  <c:v>12.1</c:v>
                </c:pt>
                <c:pt idx="56">
                  <c:v>12.1</c:v>
                </c:pt>
                <c:pt idx="57">
                  <c:v>12.1</c:v>
                </c:pt>
                <c:pt idx="58">
                  <c:v>12.1</c:v>
                </c:pt>
                <c:pt idx="59">
                  <c:v>12.1</c:v>
                </c:pt>
                <c:pt idx="60">
                  <c:v>12.1</c:v>
                </c:pt>
                <c:pt idx="61">
                  <c:v>12.1</c:v>
                </c:pt>
                <c:pt idx="62">
                  <c:v>12.1</c:v>
                </c:pt>
                <c:pt idx="63">
                  <c:v>12.1</c:v>
                </c:pt>
                <c:pt idx="64">
                  <c:v>12.1</c:v>
                </c:pt>
                <c:pt idx="65">
                  <c:v>12.1</c:v>
                </c:pt>
                <c:pt idx="66">
                  <c:v>12.1</c:v>
                </c:pt>
                <c:pt idx="67">
                  <c:v>12.1</c:v>
                </c:pt>
                <c:pt idx="68">
                  <c:v>12.1</c:v>
                </c:pt>
                <c:pt idx="69">
                  <c:v>12.1</c:v>
                </c:pt>
                <c:pt idx="70">
                  <c:v>12.1</c:v>
                </c:pt>
                <c:pt idx="71">
                  <c:v>12.1</c:v>
                </c:pt>
                <c:pt idx="72">
                  <c:v>12.1</c:v>
                </c:pt>
                <c:pt idx="73">
                  <c:v>12.1</c:v>
                </c:pt>
                <c:pt idx="74">
                  <c:v>12.1</c:v>
                </c:pt>
                <c:pt idx="75">
                  <c:v>12.1</c:v>
                </c:pt>
                <c:pt idx="76">
                  <c:v>12.1</c:v>
                </c:pt>
                <c:pt idx="77">
                  <c:v>12.1</c:v>
                </c:pt>
                <c:pt idx="78">
                  <c:v>12.1</c:v>
                </c:pt>
                <c:pt idx="79">
                  <c:v>12.1</c:v>
                </c:pt>
                <c:pt idx="80">
                  <c:v>12.1</c:v>
                </c:pt>
                <c:pt idx="81">
                  <c:v>12.1</c:v>
                </c:pt>
                <c:pt idx="82">
                  <c:v>12.1</c:v>
                </c:pt>
                <c:pt idx="83">
                  <c:v>12.1</c:v>
                </c:pt>
                <c:pt idx="84">
                  <c:v>12.1</c:v>
                </c:pt>
                <c:pt idx="85">
                  <c:v>12.1</c:v>
                </c:pt>
                <c:pt idx="86">
                  <c:v>12.1</c:v>
                </c:pt>
                <c:pt idx="87">
                  <c:v>12.1</c:v>
                </c:pt>
                <c:pt idx="88">
                  <c:v>12.1</c:v>
                </c:pt>
                <c:pt idx="89">
                  <c:v>12.1</c:v>
                </c:pt>
                <c:pt idx="90">
                  <c:v>12.1</c:v>
                </c:pt>
                <c:pt idx="91">
                  <c:v>12.1</c:v>
                </c:pt>
                <c:pt idx="92">
                  <c:v>12.1</c:v>
                </c:pt>
                <c:pt idx="93">
                  <c:v>12.1</c:v>
                </c:pt>
                <c:pt idx="94">
                  <c:v>12.1</c:v>
                </c:pt>
                <c:pt idx="95">
                  <c:v>12.1</c:v>
                </c:pt>
                <c:pt idx="96">
                  <c:v>12.1</c:v>
                </c:pt>
                <c:pt idx="97">
                  <c:v>12.1</c:v>
                </c:pt>
                <c:pt idx="98">
                  <c:v>12.1</c:v>
                </c:pt>
                <c:pt idx="99">
                  <c:v>12.1</c:v>
                </c:pt>
                <c:pt idx="100">
                  <c:v>12.1</c:v>
                </c:pt>
                <c:pt idx="101">
                  <c:v>12.1</c:v>
                </c:pt>
                <c:pt idx="102">
                  <c:v>12.1</c:v>
                </c:pt>
                <c:pt idx="103">
                  <c:v>12.1</c:v>
                </c:pt>
                <c:pt idx="104">
                  <c:v>12.1</c:v>
                </c:pt>
                <c:pt idx="105">
                  <c:v>12.1</c:v>
                </c:pt>
                <c:pt idx="106">
                  <c:v>12.1</c:v>
                </c:pt>
                <c:pt idx="107">
                  <c:v>12.1</c:v>
                </c:pt>
                <c:pt idx="108">
                  <c:v>12.1</c:v>
                </c:pt>
                <c:pt idx="109">
                  <c:v>12.1</c:v>
                </c:pt>
                <c:pt idx="110">
                  <c:v>12.1</c:v>
                </c:pt>
                <c:pt idx="111">
                  <c:v>12.1</c:v>
                </c:pt>
                <c:pt idx="112">
                  <c:v>12.1</c:v>
                </c:pt>
                <c:pt idx="113">
                  <c:v>12.1</c:v>
                </c:pt>
                <c:pt idx="114">
                  <c:v>12.1</c:v>
                </c:pt>
                <c:pt idx="115">
                  <c:v>12.1</c:v>
                </c:pt>
                <c:pt idx="116">
                  <c:v>12.1</c:v>
                </c:pt>
                <c:pt idx="117">
                  <c:v>12.1</c:v>
                </c:pt>
                <c:pt idx="118">
                  <c:v>12.1</c:v>
                </c:pt>
                <c:pt idx="119">
                  <c:v>12.1</c:v>
                </c:pt>
                <c:pt idx="120">
                  <c:v>12.1</c:v>
                </c:pt>
                <c:pt idx="121">
                  <c:v>12.1</c:v>
                </c:pt>
                <c:pt idx="122">
                  <c:v>12.1</c:v>
                </c:pt>
                <c:pt idx="123">
                  <c:v>12.1</c:v>
                </c:pt>
                <c:pt idx="124">
                  <c:v>12.1</c:v>
                </c:pt>
                <c:pt idx="125">
                  <c:v>12.1</c:v>
                </c:pt>
                <c:pt idx="126">
                  <c:v>12.1</c:v>
                </c:pt>
                <c:pt idx="127">
                  <c:v>12.1</c:v>
                </c:pt>
                <c:pt idx="128">
                  <c:v>12.1</c:v>
                </c:pt>
                <c:pt idx="129">
                  <c:v>12.1</c:v>
                </c:pt>
                <c:pt idx="130">
                  <c:v>12.1</c:v>
                </c:pt>
                <c:pt idx="131">
                  <c:v>12.1</c:v>
                </c:pt>
                <c:pt idx="132">
                  <c:v>12.1</c:v>
                </c:pt>
                <c:pt idx="133">
                  <c:v>12.1</c:v>
                </c:pt>
                <c:pt idx="134">
                  <c:v>12.1</c:v>
                </c:pt>
                <c:pt idx="135">
                  <c:v>12.1</c:v>
                </c:pt>
                <c:pt idx="136">
                  <c:v>12.1</c:v>
                </c:pt>
                <c:pt idx="137">
                  <c:v>12.1</c:v>
                </c:pt>
                <c:pt idx="138">
                  <c:v>12.1</c:v>
                </c:pt>
                <c:pt idx="139">
                  <c:v>12.1</c:v>
                </c:pt>
                <c:pt idx="140">
                  <c:v>12.1</c:v>
                </c:pt>
                <c:pt idx="141">
                  <c:v>12.1</c:v>
                </c:pt>
                <c:pt idx="142">
                  <c:v>12.1</c:v>
                </c:pt>
                <c:pt idx="143">
                  <c:v>12.1</c:v>
                </c:pt>
                <c:pt idx="144">
                  <c:v>12.1</c:v>
                </c:pt>
                <c:pt idx="145">
                  <c:v>12.1</c:v>
                </c:pt>
                <c:pt idx="146">
                  <c:v>12.1</c:v>
                </c:pt>
                <c:pt idx="147">
                  <c:v>12.1</c:v>
                </c:pt>
                <c:pt idx="148">
                  <c:v>12.1</c:v>
                </c:pt>
                <c:pt idx="149">
                  <c:v>12.1</c:v>
                </c:pt>
                <c:pt idx="150">
                  <c:v>12.1</c:v>
                </c:pt>
                <c:pt idx="151">
                  <c:v>12.1</c:v>
                </c:pt>
                <c:pt idx="152">
                  <c:v>12.1</c:v>
                </c:pt>
                <c:pt idx="153">
                  <c:v>12.1</c:v>
                </c:pt>
                <c:pt idx="154">
                  <c:v>12.1</c:v>
                </c:pt>
                <c:pt idx="155">
                  <c:v>12.1</c:v>
                </c:pt>
                <c:pt idx="156">
                  <c:v>12.1</c:v>
                </c:pt>
                <c:pt idx="157">
                  <c:v>12.1</c:v>
                </c:pt>
                <c:pt idx="158">
                  <c:v>12.1</c:v>
                </c:pt>
                <c:pt idx="159">
                  <c:v>12.1</c:v>
                </c:pt>
                <c:pt idx="160">
                  <c:v>12.1</c:v>
                </c:pt>
                <c:pt idx="161">
                  <c:v>12.1</c:v>
                </c:pt>
                <c:pt idx="162">
                  <c:v>12.1</c:v>
                </c:pt>
                <c:pt idx="163">
                  <c:v>12.1</c:v>
                </c:pt>
                <c:pt idx="164">
                  <c:v>12.1</c:v>
                </c:pt>
                <c:pt idx="165">
                  <c:v>12.1</c:v>
                </c:pt>
                <c:pt idx="166">
                  <c:v>12.1</c:v>
                </c:pt>
                <c:pt idx="167">
                  <c:v>12.1</c:v>
                </c:pt>
                <c:pt idx="168">
                  <c:v>12.1</c:v>
                </c:pt>
                <c:pt idx="169">
                  <c:v>12.1</c:v>
                </c:pt>
                <c:pt idx="170">
                  <c:v>12.1</c:v>
                </c:pt>
                <c:pt idx="171">
                  <c:v>12.1</c:v>
                </c:pt>
                <c:pt idx="172">
                  <c:v>12.1</c:v>
                </c:pt>
                <c:pt idx="173">
                  <c:v>12.1</c:v>
                </c:pt>
                <c:pt idx="174">
                  <c:v>12.1</c:v>
                </c:pt>
                <c:pt idx="175">
                  <c:v>12.1</c:v>
                </c:pt>
                <c:pt idx="176">
                  <c:v>12.1</c:v>
                </c:pt>
                <c:pt idx="177">
                  <c:v>12.1</c:v>
                </c:pt>
                <c:pt idx="178">
                  <c:v>12.1</c:v>
                </c:pt>
                <c:pt idx="179">
                  <c:v>12.1</c:v>
                </c:pt>
                <c:pt idx="180">
                  <c:v>12.1</c:v>
                </c:pt>
                <c:pt idx="181">
                  <c:v>12.1</c:v>
                </c:pt>
                <c:pt idx="182">
                  <c:v>12.1</c:v>
                </c:pt>
                <c:pt idx="183">
                  <c:v>12.1</c:v>
                </c:pt>
                <c:pt idx="184">
                  <c:v>12.1</c:v>
                </c:pt>
                <c:pt idx="185">
                  <c:v>12.1</c:v>
                </c:pt>
                <c:pt idx="186">
                  <c:v>12.1</c:v>
                </c:pt>
                <c:pt idx="187">
                  <c:v>12.1</c:v>
                </c:pt>
                <c:pt idx="188">
                  <c:v>12.1</c:v>
                </c:pt>
                <c:pt idx="189">
                  <c:v>12.1</c:v>
                </c:pt>
                <c:pt idx="190">
                  <c:v>12.1</c:v>
                </c:pt>
                <c:pt idx="191">
                  <c:v>12.1</c:v>
                </c:pt>
                <c:pt idx="192">
                  <c:v>12.1</c:v>
                </c:pt>
                <c:pt idx="193">
                  <c:v>12.1</c:v>
                </c:pt>
                <c:pt idx="194">
                  <c:v>12.1</c:v>
                </c:pt>
                <c:pt idx="195">
                  <c:v>12.1</c:v>
                </c:pt>
                <c:pt idx="196">
                  <c:v>12.1</c:v>
                </c:pt>
                <c:pt idx="197">
                  <c:v>12.1</c:v>
                </c:pt>
                <c:pt idx="198">
                  <c:v>12.1</c:v>
                </c:pt>
                <c:pt idx="199">
                  <c:v>12.1</c:v>
                </c:pt>
                <c:pt idx="200">
                  <c:v>12.1</c:v>
                </c:pt>
                <c:pt idx="201">
                  <c:v>12.1</c:v>
                </c:pt>
                <c:pt idx="202">
                  <c:v>12.1</c:v>
                </c:pt>
                <c:pt idx="203">
                  <c:v>12.1</c:v>
                </c:pt>
                <c:pt idx="204">
                  <c:v>12.1</c:v>
                </c:pt>
                <c:pt idx="205">
                  <c:v>12.1</c:v>
                </c:pt>
                <c:pt idx="206">
                  <c:v>12.1</c:v>
                </c:pt>
                <c:pt idx="207">
                  <c:v>12.1</c:v>
                </c:pt>
                <c:pt idx="208">
                  <c:v>12.1</c:v>
                </c:pt>
                <c:pt idx="209">
                  <c:v>12.1</c:v>
                </c:pt>
                <c:pt idx="210">
                  <c:v>12.1</c:v>
                </c:pt>
                <c:pt idx="211">
                  <c:v>12.1</c:v>
                </c:pt>
                <c:pt idx="212">
                  <c:v>12.1</c:v>
                </c:pt>
                <c:pt idx="213">
                  <c:v>12.1</c:v>
                </c:pt>
                <c:pt idx="214">
                  <c:v>12.1</c:v>
                </c:pt>
                <c:pt idx="215">
                  <c:v>12.1</c:v>
                </c:pt>
                <c:pt idx="216">
                  <c:v>12.1</c:v>
                </c:pt>
                <c:pt idx="217">
                  <c:v>12.1</c:v>
                </c:pt>
                <c:pt idx="218">
                  <c:v>12.1</c:v>
                </c:pt>
                <c:pt idx="219">
                  <c:v>12.1</c:v>
                </c:pt>
                <c:pt idx="220">
                  <c:v>12.1</c:v>
                </c:pt>
                <c:pt idx="221">
                  <c:v>12.1</c:v>
                </c:pt>
                <c:pt idx="222">
                  <c:v>12.1</c:v>
                </c:pt>
                <c:pt idx="223">
                  <c:v>12.1</c:v>
                </c:pt>
                <c:pt idx="224">
                  <c:v>12.1</c:v>
                </c:pt>
                <c:pt idx="225">
                  <c:v>12.1</c:v>
                </c:pt>
                <c:pt idx="226">
                  <c:v>12.1</c:v>
                </c:pt>
                <c:pt idx="227">
                  <c:v>12.1</c:v>
                </c:pt>
                <c:pt idx="228">
                  <c:v>12.1</c:v>
                </c:pt>
                <c:pt idx="229">
                  <c:v>12.1</c:v>
                </c:pt>
                <c:pt idx="230">
                  <c:v>12.1</c:v>
                </c:pt>
                <c:pt idx="231">
                  <c:v>12.1</c:v>
                </c:pt>
                <c:pt idx="232">
                  <c:v>12.1</c:v>
                </c:pt>
                <c:pt idx="233">
                  <c:v>12.1</c:v>
                </c:pt>
                <c:pt idx="234">
                  <c:v>12.1</c:v>
                </c:pt>
                <c:pt idx="235">
                  <c:v>12.1</c:v>
                </c:pt>
                <c:pt idx="236">
                  <c:v>12.1</c:v>
                </c:pt>
                <c:pt idx="237">
                  <c:v>12.1</c:v>
                </c:pt>
                <c:pt idx="238">
                  <c:v>12.1</c:v>
                </c:pt>
                <c:pt idx="239">
                  <c:v>12.1</c:v>
                </c:pt>
                <c:pt idx="240">
                  <c:v>12.1</c:v>
                </c:pt>
                <c:pt idx="241">
                  <c:v>12.1</c:v>
                </c:pt>
                <c:pt idx="242">
                  <c:v>12.1</c:v>
                </c:pt>
                <c:pt idx="243">
                  <c:v>12.1</c:v>
                </c:pt>
                <c:pt idx="244">
                  <c:v>12.1</c:v>
                </c:pt>
                <c:pt idx="245">
                  <c:v>12.1</c:v>
                </c:pt>
                <c:pt idx="246">
                  <c:v>12.1</c:v>
                </c:pt>
                <c:pt idx="247">
                  <c:v>12.1</c:v>
                </c:pt>
                <c:pt idx="248">
                  <c:v>12.1</c:v>
                </c:pt>
                <c:pt idx="249">
                  <c:v>12.1</c:v>
                </c:pt>
                <c:pt idx="250">
                  <c:v>12.1</c:v>
                </c:pt>
                <c:pt idx="251">
                  <c:v>12.1</c:v>
                </c:pt>
                <c:pt idx="252">
                  <c:v>12.1</c:v>
                </c:pt>
                <c:pt idx="253">
                  <c:v>12.1</c:v>
                </c:pt>
                <c:pt idx="254">
                  <c:v>12.1</c:v>
                </c:pt>
                <c:pt idx="255">
                  <c:v>12.1</c:v>
                </c:pt>
                <c:pt idx="256">
                  <c:v>12.1</c:v>
                </c:pt>
                <c:pt idx="257">
                  <c:v>12.1</c:v>
                </c:pt>
                <c:pt idx="258">
                  <c:v>12.1</c:v>
                </c:pt>
                <c:pt idx="259">
                  <c:v>12.1</c:v>
                </c:pt>
                <c:pt idx="260">
                  <c:v>12.1</c:v>
                </c:pt>
                <c:pt idx="261">
                  <c:v>12.1</c:v>
                </c:pt>
                <c:pt idx="262">
                  <c:v>12.1</c:v>
                </c:pt>
                <c:pt idx="263">
                  <c:v>12.1</c:v>
                </c:pt>
                <c:pt idx="264">
                  <c:v>12.1</c:v>
                </c:pt>
                <c:pt idx="265">
                  <c:v>12.1</c:v>
                </c:pt>
                <c:pt idx="266">
                  <c:v>12.1</c:v>
                </c:pt>
                <c:pt idx="267">
                  <c:v>12.1</c:v>
                </c:pt>
                <c:pt idx="268">
                  <c:v>12.1</c:v>
                </c:pt>
                <c:pt idx="269">
                  <c:v>12.1</c:v>
                </c:pt>
                <c:pt idx="270">
                  <c:v>12.1</c:v>
                </c:pt>
                <c:pt idx="271">
                  <c:v>12.1</c:v>
                </c:pt>
                <c:pt idx="272">
                  <c:v>12.1</c:v>
                </c:pt>
                <c:pt idx="273">
                  <c:v>12.1</c:v>
                </c:pt>
                <c:pt idx="274">
                  <c:v>12.1</c:v>
                </c:pt>
                <c:pt idx="275">
                  <c:v>12.1</c:v>
                </c:pt>
                <c:pt idx="276">
                  <c:v>12.1</c:v>
                </c:pt>
                <c:pt idx="277">
                  <c:v>12.1</c:v>
                </c:pt>
                <c:pt idx="278">
                  <c:v>12.1</c:v>
                </c:pt>
                <c:pt idx="279">
                  <c:v>12.1</c:v>
                </c:pt>
                <c:pt idx="280">
                  <c:v>12.1</c:v>
                </c:pt>
                <c:pt idx="281">
                  <c:v>12.1</c:v>
                </c:pt>
                <c:pt idx="282">
                  <c:v>12.1</c:v>
                </c:pt>
                <c:pt idx="283">
                  <c:v>12.1</c:v>
                </c:pt>
                <c:pt idx="284">
                  <c:v>12.1</c:v>
                </c:pt>
                <c:pt idx="285">
                  <c:v>12.1</c:v>
                </c:pt>
                <c:pt idx="286">
                  <c:v>12.1</c:v>
                </c:pt>
                <c:pt idx="287">
                  <c:v>12.1</c:v>
                </c:pt>
                <c:pt idx="288">
                  <c:v>12.1</c:v>
                </c:pt>
                <c:pt idx="289">
                  <c:v>12.1</c:v>
                </c:pt>
                <c:pt idx="290">
                  <c:v>12.1</c:v>
                </c:pt>
                <c:pt idx="291">
                  <c:v>12.1</c:v>
                </c:pt>
                <c:pt idx="292">
                  <c:v>12.1</c:v>
                </c:pt>
                <c:pt idx="293">
                  <c:v>12.1</c:v>
                </c:pt>
                <c:pt idx="294">
                  <c:v>12.1</c:v>
                </c:pt>
                <c:pt idx="295">
                  <c:v>12.1</c:v>
                </c:pt>
                <c:pt idx="296">
                  <c:v>12.1</c:v>
                </c:pt>
                <c:pt idx="297">
                  <c:v>12.1</c:v>
                </c:pt>
                <c:pt idx="298">
                  <c:v>12.1</c:v>
                </c:pt>
                <c:pt idx="299">
                  <c:v>12.1</c:v>
                </c:pt>
                <c:pt idx="300">
                  <c:v>12.1</c:v>
                </c:pt>
                <c:pt idx="301">
                  <c:v>12.1</c:v>
                </c:pt>
                <c:pt idx="302">
                  <c:v>12.1</c:v>
                </c:pt>
                <c:pt idx="303">
                  <c:v>12.1</c:v>
                </c:pt>
                <c:pt idx="304">
                  <c:v>12.1</c:v>
                </c:pt>
                <c:pt idx="305">
                  <c:v>12.1</c:v>
                </c:pt>
                <c:pt idx="306">
                  <c:v>12.1</c:v>
                </c:pt>
                <c:pt idx="307">
                  <c:v>12.1</c:v>
                </c:pt>
                <c:pt idx="308">
                  <c:v>12.1</c:v>
                </c:pt>
                <c:pt idx="309">
                  <c:v>12.1</c:v>
                </c:pt>
                <c:pt idx="310">
                  <c:v>12.1</c:v>
                </c:pt>
                <c:pt idx="311">
                  <c:v>12.1</c:v>
                </c:pt>
                <c:pt idx="312">
                  <c:v>12.1</c:v>
                </c:pt>
                <c:pt idx="313">
                  <c:v>12.1</c:v>
                </c:pt>
                <c:pt idx="314">
                  <c:v>12.1</c:v>
                </c:pt>
                <c:pt idx="315">
                  <c:v>12.1</c:v>
                </c:pt>
                <c:pt idx="316">
                  <c:v>12.1</c:v>
                </c:pt>
                <c:pt idx="317">
                  <c:v>12.1</c:v>
                </c:pt>
                <c:pt idx="318">
                  <c:v>12.1</c:v>
                </c:pt>
                <c:pt idx="319">
                  <c:v>12.1</c:v>
                </c:pt>
                <c:pt idx="320">
                  <c:v>12.1</c:v>
                </c:pt>
                <c:pt idx="321">
                  <c:v>12.1</c:v>
                </c:pt>
                <c:pt idx="322">
                  <c:v>12.1</c:v>
                </c:pt>
                <c:pt idx="323">
                  <c:v>12.1</c:v>
                </c:pt>
                <c:pt idx="324">
                  <c:v>12.1</c:v>
                </c:pt>
                <c:pt idx="325">
                  <c:v>12.1</c:v>
                </c:pt>
                <c:pt idx="326">
                  <c:v>12.1</c:v>
                </c:pt>
                <c:pt idx="327">
                  <c:v>12.1</c:v>
                </c:pt>
                <c:pt idx="328">
                  <c:v>12.1</c:v>
                </c:pt>
                <c:pt idx="329">
                  <c:v>12.1</c:v>
                </c:pt>
                <c:pt idx="330">
                  <c:v>12.1</c:v>
                </c:pt>
                <c:pt idx="331">
                  <c:v>12.1</c:v>
                </c:pt>
                <c:pt idx="332">
                  <c:v>12.1</c:v>
                </c:pt>
                <c:pt idx="333">
                  <c:v>12.1</c:v>
                </c:pt>
                <c:pt idx="334">
                  <c:v>12.1</c:v>
                </c:pt>
                <c:pt idx="335">
                  <c:v>12.1</c:v>
                </c:pt>
                <c:pt idx="336">
                  <c:v>12.1</c:v>
                </c:pt>
                <c:pt idx="337">
                  <c:v>12.1</c:v>
                </c:pt>
                <c:pt idx="338">
                  <c:v>12.1</c:v>
                </c:pt>
                <c:pt idx="339">
                  <c:v>12.1</c:v>
                </c:pt>
                <c:pt idx="340">
                  <c:v>12.1</c:v>
                </c:pt>
                <c:pt idx="341">
                  <c:v>12.1</c:v>
                </c:pt>
                <c:pt idx="342">
                  <c:v>12.1</c:v>
                </c:pt>
                <c:pt idx="343">
                  <c:v>12.1</c:v>
                </c:pt>
                <c:pt idx="344">
                  <c:v>12.1</c:v>
                </c:pt>
                <c:pt idx="345">
                  <c:v>12.1</c:v>
                </c:pt>
                <c:pt idx="346">
                  <c:v>12.1</c:v>
                </c:pt>
                <c:pt idx="347">
                  <c:v>12.1</c:v>
                </c:pt>
                <c:pt idx="348">
                  <c:v>12.1</c:v>
                </c:pt>
                <c:pt idx="349">
                  <c:v>12.1</c:v>
                </c:pt>
                <c:pt idx="350">
                  <c:v>12.1</c:v>
                </c:pt>
                <c:pt idx="351">
                  <c:v>12.1</c:v>
                </c:pt>
                <c:pt idx="352">
                  <c:v>12.1</c:v>
                </c:pt>
                <c:pt idx="353">
                  <c:v>12.1</c:v>
                </c:pt>
                <c:pt idx="354">
                  <c:v>12.1</c:v>
                </c:pt>
                <c:pt idx="355">
                  <c:v>12.1</c:v>
                </c:pt>
                <c:pt idx="356">
                  <c:v>12.1</c:v>
                </c:pt>
                <c:pt idx="357">
                  <c:v>12.1</c:v>
                </c:pt>
                <c:pt idx="358">
                  <c:v>12.1</c:v>
                </c:pt>
                <c:pt idx="359">
                  <c:v>12.1</c:v>
                </c:pt>
              </c:numCache>
            </c:numRef>
          </c:val>
        </c:ser>
        <c:ser>
          <c:idx val="1"/>
          <c:order val="1"/>
          <c:tx>
            <c:strRef>
              <c:f>'Jig centering bushing'!$D$11</c:f>
              <c:strCache>
                <c:ptCount val="1"/>
                <c:pt idx="0">
                  <c:v>equidistance</c:v>
                </c:pt>
              </c:strCache>
            </c:strRef>
          </c:tx>
          <c:marker>
            <c:symbol val="none"/>
          </c:marker>
          <c:val>
            <c:numRef>
              <c:f>'Jig centering bushing'!$D$12:$D$371</c:f>
              <c:numCache>
                <c:formatCode>0.0</c:formatCode>
                <c:ptCount val="360"/>
                <c:pt idx="0">
                  <c:v>16.899999999999999</c:v>
                </c:pt>
                <c:pt idx="1">
                  <c:v>16.882222222222222</c:v>
                </c:pt>
                <c:pt idx="2">
                  <c:v>16.864444444444445</c:v>
                </c:pt>
                <c:pt idx="3">
                  <c:v>16.846666666666664</c:v>
                </c:pt>
                <c:pt idx="4">
                  <c:v>16.828888888888887</c:v>
                </c:pt>
                <c:pt idx="5">
                  <c:v>16.81111111111111</c:v>
                </c:pt>
                <c:pt idx="6">
                  <c:v>16.793333333333333</c:v>
                </c:pt>
                <c:pt idx="7">
                  <c:v>16.775555555555556</c:v>
                </c:pt>
                <c:pt idx="8">
                  <c:v>16.757777777777775</c:v>
                </c:pt>
                <c:pt idx="9">
                  <c:v>16.739999999999998</c:v>
                </c:pt>
                <c:pt idx="10">
                  <c:v>16.722222222222221</c:v>
                </c:pt>
                <c:pt idx="11">
                  <c:v>16.704444444444444</c:v>
                </c:pt>
                <c:pt idx="12">
                  <c:v>16.686666666666664</c:v>
                </c:pt>
                <c:pt idx="13">
                  <c:v>16.668888888888887</c:v>
                </c:pt>
                <c:pt idx="14">
                  <c:v>16.65111111111111</c:v>
                </c:pt>
                <c:pt idx="15">
                  <c:v>16.633333333333333</c:v>
                </c:pt>
                <c:pt idx="16">
                  <c:v>16.615555555555556</c:v>
                </c:pt>
                <c:pt idx="17">
                  <c:v>16.597777777777775</c:v>
                </c:pt>
                <c:pt idx="18">
                  <c:v>16.579999999999998</c:v>
                </c:pt>
                <c:pt idx="19">
                  <c:v>16.562222222222221</c:v>
                </c:pt>
                <c:pt idx="20">
                  <c:v>16.544444444444444</c:v>
                </c:pt>
                <c:pt idx="21">
                  <c:v>16.526666666666664</c:v>
                </c:pt>
                <c:pt idx="22">
                  <c:v>16.508888888888887</c:v>
                </c:pt>
                <c:pt idx="23">
                  <c:v>16.49111111111111</c:v>
                </c:pt>
                <c:pt idx="24">
                  <c:v>16.473333333333333</c:v>
                </c:pt>
                <c:pt idx="25">
                  <c:v>16.455555555555556</c:v>
                </c:pt>
                <c:pt idx="26">
                  <c:v>16.437777777777775</c:v>
                </c:pt>
                <c:pt idx="27">
                  <c:v>16.419999999999998</c:v>
                </c:pt>
                <c:pt idx="28">
                  <c:v>16.402222222222221</c:v>
                </c:pt>
                <c:pt idx="29">
                  <c:v>16.384444444444444</c:v>
                </c:pt>
                <c:pt idx="30">
                  <c:v>16.366666666666667</c:v>
                </c:pt>
                <c:pt idx="31">
                  <c:v>16.348888888888887</c:v>
                </c:pt>
                <c:pt idx="32">
                  <c:v>16.33111111111111</c:v>
                </c:pt>
                <c:pt idx="33">
                  <c:v>16.313333333333333</c:v>
                </c:pt>
                <c:pt idx="34">
                  <c:v>16.295555555555556</c:v>
                </c:pt>
                <c:pt idx="35">
                  <c:v>16.277777777777775</c:v>
                </c:pt>
                <c:pt idx="36">
                  <c:v>16.259999999999998</c:v>
                </c:pt>
                <c:pt idx="37">
                  <c:v>16.242222222222221</c:v>
                </c:pt>
                <c:pt idx="38">
                  <c:v>16.224444444444444</c:v>
                </c:pt>
                <c:pt idx="39">
                  <c:v>16.206666666666667</c:v>
                </c:pt>
                <c:pt idx="40">
                  <c:v>16.188888888888886</c:v>
                </c:pt>
                <c:pt idx="41">
                  <c:v>16.171111111111109</c:v>
                </c:pt>
                <c:pt idx="42">
                  <c:v>16.153333333333332</c:v>
                </c:pt>
                <c:pt idx="43">
                  <c:v>16.135555555555555</c:v>
                </c:pt>
                <c:pt idx="44">
                  <c:v>16.117777777777775</c:v>
                </c:pt>
                <c:pt idx="45">
                  <c:v>16.099999999999998</c:v>
                </c:pt>
                <c:pt idx="46">
                  <c:v>16.082222222222221</c:v>
                </c:pt>
                <c:pt idx="47">
                  <c:v>16.064444444444444</c:v>
                </c:pt>
                <c:pt idx="48">
                  <c:v>16.046666666666667</c:v>
                </c:pt>
                <c:pt idx="49">
                  <c:v>16.028888888888886</c:v>
                </c:pt>
                <c:pt idx="50">
                  <c:v>16.011111111111109</c:v>
                </c:pt>
                <c:pt idx="51">
                  <c:v>15.993333333333332</c:v>
                </c:pt>
                <c:pt idx="52">
                  <c:v>15.975555555555554</c:v>
                </c:pt>
                <c:pt idx="53">
                  <c:v>15.957777777777777</c:v>
                </c:pt>
                <c:pt idx="54">
                  <c:v>15.94</c:v>
                </c:pt>
                <c:pt idx="55">
                  <c:v>15.922222222222221</c:v>
                </c:pt>
                <c:pt idx="56">
                  <c:v>15.904444444444444</c:v>
                </c:pt>
                <c:pt idx="57">
                  <c:v>15.886666666666665</c:v>
                </c:pt>
                <c:pt idx="58">
                  <c:v>15.868888888888888</c:v>
                </c:pt>
                <c:pt idx="59">
                  <c:v>15.851111111111109</c:v>
                </c:pt>
                <c:pt idx="60">
                  <c:v>15.833333333333332</c:v>
                </c:pt>
                <c:pt idx="61">
                  <c:v>15.815555555555555</c:v>
                </c:pt>
                <c:pt idx="62">
                  <c:v>15.797777777777776</c:v>
                </c:pt>
                <c:pt idx="63">
                  <c:v>15.78</c:v>
                </c:pt>
                <c:pt idx="64">
                  <c:v>15.762222222222221</c:v>
                </c:pt>
                <c:pt idx="65">
                  <c:v>15.744444444444444</c:v>
                </c:pt>
                <c:pt idx="66">
                  <c:v>15.726666666666665</c:v>
                </c:pt>
                <c:pt idx="67">
                  <c:v>15.708888888888888</c:v>
                </c:pt>
                <c:pt idx="68">
                  <c:v>15.691111111111109</c:v>
                </c:pt>
                <c:pt idx="69">
                  <c:v>15.673333333333332</c:v>
                </c:pt>
                <c:pt idx="70">
                  <c:v>15.655555555555555</c:v>
                </c:pt>
                <c:pt idx="71">
                  <c:v>15.637777777777776</c:v>
                </c:pt>
                <c:pt idx="72">
                  <c:v>15.62</c:v>
                </c:pt>
                <c:pt idx="73">
                  <c:v>15.60222222222222</c:v>
                </c:pt>
                <c:pt idx="74">
                  <c:v>15.584444444444443</c:v>
                </c:pt>
                <c:pt idx="75">
                  <c:v>15.566666666666666</c:v>
                </c:pt>
                <c:pt idx="76">
                  <c:v>15.548888888888888</c:v>
                </c:pt>
                <c:pt idx="77">
                  <c:v>15.531111111111111</c:v>
                </c:pt>
                <c:pt idx="78">
                  <c:v>15.513333333333332</c:v>
                </c:pt>
                <c:pt idx="79">
                  <c:v>15.495555555555555</c:v>
                </c:pt>
                <c:pt idx="80">
                  <c:v>15.477777777777776</c:v>
                </c:pt>
                <c:pt idx="81">
                  <c:v>15.459999999999999</c:v>
                </c:pt>
                <c:pt idx="82">
                  <c:v>15.44222222222222</c:v>
                </c:pt>
                <c:pt idx="83">
                  <c:v>15.424444444444443</c:v>
                </c:pt>
                <c:pt idx="84">
                  <c:v>15.406666666666666</c:v>
                </c:pt>
                <c:pt idx="85">
                  <c:v>15.388888888888888</c:v>
                </c:pt>
                <c:pt idx="86">
                  <c:v>15.371111111111111</c:v>
                </c:pt>
                <c:pt idx="87">
                  <c:v>15.353333333333332</c:v>
                </c:pt>
                <c:pt idx="88">
                  <c:v>15.335555555555555</c:v>
                </c:pt>
                <c:pt idx="89">
                  <c:v>15.317777777777776</c:v>
                </c:pt>
                <c:pt idx="90">
                  <c:v>15.299999999999999</c:v>
                </c:pt>
                <c:pt idx="91">
                  <c:v>15.282222222222222</c:v>
                </c:pt>
                <c:pt idx="92">
                  <c:v>15.264444444444443</c:v>
                </c:pt>
                <c:pt idx="93">
                  <c:v>15.246666666666666</c:v>
                </c:pt>
                <c:pt idx="94">
                  <c:v>15.228888888888887</c:v>
                </c:pt>
                <c:pt idx="95">
                  <c:v>15.21111111111111</c:v>
                </c:pt>
                <c:pt idx="96">
                  <c:v>15.193333333333332</c:v>
                </c:pt>
                <c:pt idx="97">
                  <c:v>15.175555555555555</c:v>
                </c:pt>
                <c:pt idx="98">
                  <c:v>15.157777777777778</c:v>
                </c:pt>
                <c:pt idx="99">
                  <c:v>15.139999999999999</c:v>
                </c:pt>
                <c:pt idx="100">
                  <c:v>15.122222222222222</c:v>
                </c:pt>
                <c:pt idx="101">
                  <c:v>15.104444444444443</c:v>
                </c:pt>
                <c:pt idx="102">
                  <c:v>15.086666666666666</c:v>
                </c:pt>
                <c:pt idx="103">
                  <c:v>15.068888888888887</c:v>
                </c:pt>
                <c:pt idx="104">
                  <c:v>15.05111111111111</c:v>
                </c:pt>
                <c:pt idx="105">
                  <c:v>15.033333333333331</c:v>
                </c:pt>
                <c:pt idx="106">
                  <c:v>15.015555555555554</c:v>
                </c:pt>
                <c:pt idx="107">
                  <c:v>14.997777777777777</c:v>
                </c:pt>
                <c:pt idx="108">
                  <c:v>14.979999999999999</c:v>
                </c:pt>
                <c:pt idx="109">
                  <c:v>14.962222222222222</c:v>
                </c:pt>
                <c:pt idx="110">
                  <c:v>14.944444444444443</c:v>
                </c:pt>
                <c:pt idx="111">
                  <c:v>14.926666666666666</c:v>
                </c:pt>
                <c:pt idx="112">
                  <c:v>14.908888888888889</c:v>
                </c:pt>
                <c:pt idx="113">
                  <c:v>14.89111111111111</c:v>
                </c:pt>
                <c:pt idx="114">
                  <c:v>14.873333333333333</c:v>
                </c:pt>
                <c:pt idx="115">
                  <c:v>14.855555555555554</c:v>
                </c:pt>
                <c:pt idx="116">
                  <c:v>14.837777777777777</c:v>
                </c:pt>
                <c:pt idx="117">
                  <c:v>14.819999999999999</c:v>
                </c:pt>
                <c:pt idx="118">
                  <c:v>14.802222222222222</c:v>
                </c:pt>
                <c:pt idx="119">
                  <c:v>14.784444444444443</c:v>
                </c:pt>
                <c:pt idx="120">
                  <c:v>14.766666666666666</c:v>
                </c:pt>
                <c:pt idx="121">
                  <c:v>14.748888888888889</c:v>
                </c:pt>
                <c:pt idx="122">
                  <c:v>14.73111111111111</c:v>
                </c:pt>
                <c:pt idx="123">
                  <c:v>14.713333333333333</c:v>
                </c:pt>
                <c:pt idx="124">
                  <c:v>14.695555555555554</c:v>
                </c:pt>
                <c:pt idx="125">
                  <c:v>14.677777777777777</c:v>
                </c:pt>
                <c:pt idx="126">
                  <c:v>14.659999999999998</c:v>
                </c:pt>
                <c:pt idx="127">
                  <c:v>14.642222222222221</c:v>
                </c:pt>
                <c:pt idx="128">
                  <c:v>14.624444444444444</c:v>
                </c:pt>
                <c:pt idx="129">
                  <c:v>14.606666666666666</c:v>
                </c:pt>
                <c:pt idx="130">
                  <c:v>14.588888888888889</c:v>
                </c:pt>
                <c:pt idx="131">
                  <c:v>14.57111111111111</c:v>
                </c:pt>
                <c:pt idx="132">
                  <c:v>14.553333333333333</c:v>
                </c:pt>
                <c:pt idx="133">
                  <c:v>14.535555555555554</c:v>
                </c:pt>
                <c:pt idx="134">
                  <c:v>14.517777777777777</c:v>
                </c:pt>
                <c:pt idx="135">
                  <c:v>14.5</c:v>
                </c:pt>
                <c:pt idx="136">
                  <c:v>14.482222222222221</c:v>
                </c:pt>
                <c:pt idx="137">
                  <c:v>14.464444444444444</c:v>
                </c:pt>
                <c:pt idx="138">
                  <c:v>14.446666666666665</c:v>
                </c:pt>
                <c:pt idx="139">
                  <c:v>14.428888888888888</c:v>
                </c:pt>
                <c:pt idx="140">
                  <c:v>14.41111111111111</c:v>
                </c:pt>
                <c:pt idx="141">
                  <c:v>14.393333333333333</c:v>
                </c:pt>
                <c:pt idx="142">
                  <c:v>14.375555555555554</c:v>
                </c:pt>
                <c:pt idx="143">
                  <c:v>14.357777777777777</c:v>
                </c:pt>
                <c:pt idx="144">
                  <c:v>14.34</c:v>
                </c:pt>
                <c:pt idx="145">
                  <c:v>14.322222222222221</c:v>
                </c:pt>
                <c:pt idx="146">
                  <c:v>14.304444444444444</c:v>
                </c:pt>
                <c:pt idx="147">
                  <c:v>14.286666666666665</c:v>
                </c:pt>
                <c:pt idx="148">
                  <c:v>14.268888888888888</c:v>
                </c:pt>
                <c:pt idx="149">
                  <c:v>14.251111111111111</c:v>
                </c:pt>
                <c:pt idx="150">
                  <c:v>14.233333333333333</c:v>
                </c:pt>
                <c:pt idx="151">
                  <c:v>14.215555555555554</c:v>
                </c:pt>
                <c:pt idx="152">
                  <c:v>14.197777777777777</c:v>
                </c:pt>
                <c:pt idx="153">
                  <c:v>14.18</c:v>
                </c:pt>
                <c:pt idx="154">
                  <c:v>14.162222222222221</c:v>
                </c:pt>
                <c:pt idx="155">
                  <c:v>14.144444444444444</c:v>
                </c:pt>
                <c:pt idx="156">
                  <c:v>14.126666666666665</c:v>
                </c:pt>
                <c:pt idx="157">
                  <c:v>14.108888888888888</c:v>
                </c:pt>
                <c:pt idx="158">
                  <c:v>14.091111111111111</c:v>
                </c:pt>
                <c:pt idx="159">
                  <c:v>14.073333333333332</c:v>
                </c:pt>
                <c:pt idx="160">
                  <c:v>14.055555555555555</c:v>
                </c:pt>
                <c:pt idx="161">
                  <c:v>14.037777777777777</c:v>
                </c:pt>
                <c:pt idx="162">
                  <c:v>14.02</c:v>
                </c:pt>
                <c:pt idx="163">
                  <c:v>14.002222222222221</c:v>
                </c:pt>
                <c:pt idx="164">
                  <c:v>13.984444444444444</c:v>
                </c:pt>
                <c:pt idx="165">
                  <c:v>13.966666666666665</c:v>
                </c:pt>
                <c:pt idx="166">
                  <c:v>13.948888888888888</c:v>
                </c:pt>
                <c:pt idx="167">
                  <c:v>13.931111111111111</c:v>
                </c:pt>
                <c:pt idx="168">
                  <c:v>13.913333333333332</c:v>
                </c:pt>
                <c:pt idx="169">
                  <c:v>13.895555555555555</c:v>
                </c:pt>
                <c:pt idx="170">
                  <c:v>13.877777777777776</c:v>
                </c:pt>
                <c:pt idx="171">
                  <c:v>13.86</c:v>
                </c:pt>
                <c:pt idx="172">
                  <c:v>13.842222222222222</c:v>
                </c:pt>
                <c:pt idx="173">
                  <c:v>13.824444444444444</c:v>
                </c:pt>
                <c:pt idx="174">
                  <c:v>13.806666666666665</c:v>
                </c:pt>
                <c:pt idx="175">
                  <c:v>13.788888888888888</c:v>
                </c:pt>
                <c:pt idx="176">
                  <c:v>13.771111111111111</c:v>
                </c:pt>
                <c:pt idx="177">
                  <c:v>13.753333333333332</c:v>
                </c:pt>
                <c:pt idx="178">
                  <c:v>13.735555555555555</c:v>
                </c:pt>
                <c:pt idx="179">
                  <c:v>13.717777777777776</c:v>
                </c:pt>
                <c:pt idx="180">
                  <c:v>13.717777777777776</c:v>
                </c:pt>
                <c:pt idx="181">
                  <c:v>13.735555555555555</c:v>
                </c:pt>
                <c:pt idx="182">
                  <c:v>13.753333333333332</c:v>
                </c:pt>
                <c:pt idx="183">
                  <c:v>13.771111111111111</c:v>
                </c:pt>
                <c:pt idx="184">
                  <c:v>13.788888888888888</c:v>
                </c:pt>
                <c:pt idx="185">
                  <c:v>13.806666666666665</c:v>
                </c:pt>
                <c:pt idx="186">
                  <c:v>13.824444444444444</c:v>
                </c:pt>
                <c:pt idx="187">
                  <c:v>13.842222222222222</c:v>
                </c:pt>
                <c:pt idx="188">
                  <c:v>13.86</c:v>
                </c:pt>
                <c:pt idx="189">
                  <c:v>13.877777777777776</c:v>
                </c:pt>
                <c:pt idx="190">
                  <c:v>13.895555555555555</c:v>
                </c:pt>
                <c:pt idx="191">
                  <c:v>13.913333333333332</c:v>
                </c:pt>
                <c:pt idx="192">
                  <c:v>13.931111111111111</c:v>
                </c:pt>
                <c:pt idx="193">
                  <c:v>13.948888888888888</c:v>
                </c:pt>
                <c:pt idx="194">
                  <c:v>13.966666666666665</c:v>
                </c:pt>
                <c:pt idx="195">
                  <c:v>13.984444444444444</c:v>
                </c:pt>
                <c:pt idx="196">
                  <c:v>14.002222222222221</c:v>
                </c:pt>
                <c:pt idx="197">
                  <c:v>14.02</c:v>
                </c:pt>
                <c:pt idx="198">
                  <c:v>14.037777777777777</c:v>
                </c:pt>
                <c:pt idx="199">
                  <c:v>14.055555555555555</c:v>
                </c:pt>
                <c:pt idx="200">
                  <c:v>14.073333333333332</c:v>
                </c:pt>
                <c:pt idx="201">
                  <c:v>14.091111111111111</c:v>
                </c:pt>
                <c:pt idx="202">
                  <c:v>14.108888888888888</c:v>
                </c:pt>
                <c:pt idx="203">
                  <c:v>14.126666666666665</c:v>
                </c:pt>
                <c:pt idx="204">
                  <c:v>14.144444444444444</c:v>
                </c:pt>
                <c:pt idx="205">
                  <c:v>14.162222222222221</c:v>
                </c:pt>
                <c:pt idx="206">
                  <c:v>14.18</c:v>
                </c:pt>
                <c:pt idx="207">
                  <c:v>14.197777777777777</c:v>
                </c:pt>
                <c:pt idx="208">
                  <c:v>14.215555555555554</c:v>
                </c:pt>
                <c:pt idx="209">
                  <c:v>14.233333333333333</c:v>
                </c:pt>
                <c:pt idx="210">
                  <c:v>14.251111111111111</c:v>
                </c:pt>
                <c:pt idx="211">
                  <c:v>14.268888888888888</c:v>
                </c:pt>
                <c:pt idx="212">
                  <c:v>14.286666666666665</c:v>
                </c:pt>
                <c:pt idx="213">
                  <c:v>14.304444444444444</c:v>
                </c:pt>
                <c:pt idx="214">
                  <c:v>14.322222222222221</c:v>
                </c:pt>
                <c:pt idx="215">
                  <c:v>14.34</c:v>
                </c:pt>
                <c:pt idx="216">
                  <c:v>14.357777777777777</c:v>
                </c:pt>
                <c:pt idx="217">
                  <c:v>14.375555555555554</c:v>
                </c:pt>
                <c:pt idx="218">
                  <c:v>14.393333333333333</c:v>
                </c:pt>
                <c:pt idx="219">
                  <c:v>14.41111111111111</c:v>
                </c:pt>
                <c:pt idx="220">
                  <c:v>14.428888888888888</c:v>
                </c:pt>
                <c:pt idx="221">
                  <c:v>14.446666666666665</c:v>
                </c:pt>
                <c:pt idx="222">
                  <c:v>14.464444444444444</c:v>
                </c:pt>
                <c:pt idx="223">
                  <c:v>14.482222222222221</c:v>
                </c:pt>
                <c:pt idx="224">
                  <c:v>14.5</c:v>
                </c:pt>
                <c:pt idx="225">
                  <c:v>14.517777777777777</c:v>
                </c:pt>
                <c:pt idx="226">
                  <c:v>14.535555555555554</c:v>
                </c:pt>
                <c:pt idx="227">
                  <c:v>14.553333333333333</c:v>
                </c:pt>
                <c:pt idx="228">
                  <c:v>14.57111111111111</c:v>
                </c:pt>
                <c:pt idx="229">
                  <c:v>14.588888888888889</c:v>
                </c:pt>
                <c:pt idx="230">
                  <c:v>14.606666666666666</c:v>
                </c:pt>
                <c:pt idx="231">
                  <c:v>14.624444444444444</c:v>
                </c:pt>
                <c:pt idx="232">
                  <c:v>14.642222222222221</c:v>
                </c:pt>
                <c:pt idx="233">
                  <c:v>14.659999999999998</c:v>
                </c:pt>
                <c:pt idx="234">
                  <c:v>14.677777777777777</c:v>
                </c:pt>
                <c:pt idx="235">
                  <c:v>14.695555555555554</c:v>
                </c:pt>
                <c:pt idx="236">
                  <c:v>14.713333333333333</c:v>
                </c:pt>
                <c:pt idx="237">
                  <c:v>14.73111111111111</c:v>
                </c:pt>
                <c:pt idx="238">
                  <c:v>14.748888888888889</c:v>
                </c:pt>
                <c:pt idx="239">
                  <c:v>14.766666666666666</c:v>
                </c:pt>
                <c:pt idx="240">
                  <c:v>14.784444444444443</c:v>
                </c:pt>
                <c:pt idx="241">
                  <c:v>14.802222222222222</c:v>
                </c:pt>
                <c:pt idx="242">
                  <c:v>14.819999999999999</c:v>
                </c:pt>
                <c:pt idx="243">
                  <c:v>14.837777777777777</c:v>
                </c:pt>
                <c:pt idx="244">
                  <c:v>14.855555555555554</c:v>
                </c:pt>
                <c:pt idx="245">
                  <c:v>14.873333333333333</c:v>
                </c:pt>
                <c:pt idx="246">
                  <c:v>14.89111111111111</c:v>
                </c:pt>
                <c:pt idx="247">
                  <c:v>14.908888888888889</c:v>
                </c:pt>
                <c:pt idx="248">
                  <c:v>14.926666666666666</c:v>
                </c:pt>
                <c:pt idx="249">
                  <c:v>14.944444444444443</c:v>
                </c:pt>
                <c:pt idx="250">
                  <c:v>14.962222222222222</c:v>
                </c:pt>
                <c:pt idx="251">
                  <c:v>14.979999999999999</c:v>
                </c:pt>
                <c:pt idx="252">
                  <c:v>14.997777777777777</c:v>
                </c:pt>
                <c:pt idx="253">
                  <c:v>15.015555555555554</c:v>
                </c:pt>
                <c:pt idx="254">
                  <c:v>15.033333333333331</c:v>
                </c:pt>
                <c:pt idx="255">
                  <c:v>15.05111111111111</c:v>
                </c:pt>
                <c:pt idx="256">
                  <c:v>15.068888888888887</c:v>
                </c:pt>
                <c:pt idx="257">
                  <c:v>15.086666666666666</c:v>
                </c:pt>
                <c:pt idx="258">
                  <c:v>15.104444444444443</c:v>
                </c:pt>
                <c:pt idx="259">
                  <c:v>15.122222222222222</c:v>
                </c:pt>
                <c:pt idx="260">
                  <c:v>15.139999999999999</c:v>
                </c:pt>
                <c:pt idx="261">
                  <c:v>15.157777777777778</c:v>
                </c:pt>
                <c:pt idx="262">
                  <c:v>15.175555555555555</c:v>
                </c:pt>
                <c:pt idx="263">
                  <c:v>15.193333333333332</c:v>
                </c:pt>
                <c:pt idx="264">
                  <c:v>15.21111111111111</c:v>
                </c:pt>
                <c:pt idx="265">
                  <c:v>15.228888888888887</c:v>
                </c:pt>
                <c:pt idx="266">
                  <c:v>15.246666666666666</c:v>
                </c:pt>
                <c:pt idx="267">
                  <c:v>15.264444444444443</c:v>
                </c:pt>
                <c:pt idx="268">
                  <c:v>15.282222222222222</c:v>
                </c:pt>
                <c:pt idx="269">
                  <c:v>15.299999999999999</c:v>
                </c:pt>
                <c:pt idx="270">
                  <c:v>15.317777777777776</c:v>
                </c:pt>
                <c:pt idx="271">
                  <c:v>15.335555555555555</c:v>
                </c:pt>
                <c:pt idx="272">
                  <c:v>15.353333333333332</c:v>
                </c:pt>
                <c:pt idx="273">
                  <c:v>15.371111111111111</c:v>
                </c:pt>
                <c:pt idx="274">
                  <c:v>15.388888888888888</c:v>
                </c:pt>
                <c:pt idx="275">
                  <c:v>15.406666666666666</c:v>
                </c:pt>
                <c:pt idx="276">
                  <c:v>15.424444444444443</c:v>
                </c:pt>
                <c:pt idx="277">
                  <c:v>15.44222222222222</c:v>
                </c:pt>
                <c:pt idx="278">
                  <c:v>15.459999999999999</c:v>
                </c:pt>
                <c:pt idx="279">
                  <c:v>15.477777777777776</c:v>
                </c:pt>
                <c:pt idx="280">
                  <c:v>15.495555555555555</c:v>
                </c:pt>
                <c:pt idx="281">
                  <c:v>15.513333333333332</c:v>
                </c:pt>
                <c:pt idx="282">
                  <c:v>15.531111111111111</c:v>
                </c:pt>
                <c:pt idx="283">
                  <c:v>15.548888888888888</c:v>
                </c:pt>
                <c:pt idx="284">
                  <c:v>15.566666666666666</c:v>
                </c:pt>
                <c:pt idx="285">
                  <c:v>15.584444444444443</c:v>
                </c:pt>
                <c:pt idx="286">
                  <c:v>15.60222222222222</c:v>
                </c:pt>
                <c:pt idx="287">
                  <c:v>15.62</c:v>
                </c:pt>
                <c:pt idx="288">
                  <c:v>15.637777777777776</c:v>
                </c:pt>
                <c:pt idx="289">
                  <c:v>15.655555555555555</c:v>
                </c:pt>
                <c:pt idx="290">
                  <c:v>15.673333333333332</c:v>
                </c:pt>
                <c:pt idx="291">
                  <c:v>15.691111111111109</c:v>
                </c:pt>
                <c:pt idx="292">
                  <c:v>15.708888888888888</c:v>
                </c:pt>
                <c:pt idx="293">
                  <c:v>15.726666666666665</c:v>
                </c:pt>
                <c:pt idx="294">
                  <c:v>15.744444444444444</c:v>
                </c:pt>
                <c:pt idx="295">
                  <c:v>15.762222222222221</c:v>
                </c:pt>
                <c:pt idx="296">
                  <c:v>15.78</c:v>
                </c:pt>
                <c:pt idx="297">
                  <c:v>15.797777777777776</c:v>
                </c:pt>
                <c:pt idx="298">
                  <c:v>15.815555555555555</c:v>
                </c:pt>
                <c:pt idx="299">
                  <c:v>15.833333333333332</c:v>
                </c:pt>
                <c:pt idx="300">
                  <c:v>15.851111111111109</c:v>
                </c:pt>
                <c:pt idx="301">
                  <c:v>15.868888888888888</c:v>
                </c:pt>
                <c:pt idx="302">
                  <c:v>15.886666666666665</c:v>
                </c:pt>
                <c:pt idx="303">
                  <c:v>15.904444444444444</c:v>
                </c:pt>
                <c:pt idx="304">
                  <c:v>15.922222222222221</c:v>
                </c:pt>
                <c:pt idx="305">
                  <c:v>15.94</c:v>
                </c:pt>
                <c:pt idx="306">
                  <c:v>15.957777777777777</c:v>
                </c:pt>
                <c:pt idx="307">
                  <c:v>15.975555555555554</c:v>
                </c:pt>
                <c:pt idx="308">
                  <c:v>15.993333333333332</c:v>
                </c:pt>
                <c:pt idx="309">
                  <c:v>16.011111111111109</c:v>
                </c:pt>
                <c:pt idx="310">
                  <c:v>16.028888888888886</c:v>
                </c:pt>
                <c:pt idx="311">
                  <c:v>16.046666666666667</c:v>
                </c:pt>
                <c:pt idx="312">
                  <c:v>16.064444444444444</c:v>
                </c:pt>
                <c:pt idx="313">
                  <c:v>16.082222222222221</c:v>
                </c:pt>
                <c:pt idx="314">
                  <c:v>16.099999999999998</c:v>
                </c:pt>
                <c:pt idx="315">
                  <c:v>16.117777777777775</c:v>
                </c:pt>
                <c:pt idx="316">
                  <c:v>16.135555555555555</c:v>
                </c:pt>
                <c:pt idx="317">
                  <c:v>16.153333333333332</c:v>
                </c:pt>
                <c:pt idx="318">
                  <c:v>16.171111111111109</c:v>
                </c:pt>
                <c:pt idx="319">
                  <c:v>16.188888888888886</c:v>
                </c:pt>
                <c:pt idx="320">
                  <c:v>16.206666666666667</c:v>
                </c:pt>
                <c:pt idx="321">
                  <c:v>16.224444444444444</c:v>
                </c:pt>
                <c:pt idx="322">
                  <c:v>16.242222222222221</c:v>
                </c:pt>
                <c:pt idx="323">
                  <c:v>16.259999999999998</c:v>
                </c:pt>
                <c:pt idx="324">
                  <c:v>16.277777777777775</c:v>
                </c:pt>
                <c:pt idx="325">
                  <c:v>16.295555555555556</c:v>
                </c:pt>
                <c:pt idx="326">
                  <c:v>16.313333333333333</c:v>
                </c:pt>
                <c:pt idx="327">
                  <c:v>16.33111111111111</c:v>
                </c:pt>
                <c:pt idx="328">
                  <c:v>16.348888888888887</c:v>
                </c:pt>
                <c:pt idx="329">
                  <c:v>16.366666666666667</c:v>
                </c:pt>
                <c:pt idx="330">
                  <c:v>16.384444444444444</c:v>
                </c:pt>
                <c:pt idx="331">
                  <c:v>16.402222222222221</c:v>
                </c:pt>
                <c:pt idx="332">
                  <c:v>16.419999999999998</c:v>
                </c:pt>
                <c:pt idx="333">
                  <c:v>16.437777777777775</c:v>
                </c:pt>
                <c:pt idx="334">
                  <c:v>16.455555555555556</c:v>
                </c:pt>
                <c:pt idx="335">
                  <c:v>16.473333333333333</c:v>
                </c:pt>
                <c:pt idx="336">
                  <c:v>16.49111111111111</c:v>
                </c:pt>
                <c:pt idx="337">
                  <c:v>16.508888888888887</c:v>
                </c:pt>
                <c:pt idx="338">
                  <c:v>16.526666666666664</c:v>
                </c:pt>
                <c:pt idx="339">
                  <c:v>16.544444444444444</c:v>
                </c:pt>
                <c:pt idx="340">
                  <c:v>16.562222222222221</c:v>
                </c:pt>
                <c:pt idx="341">
                  <c:v>16.579999999999998</c:v>
                </c:pt>
                <c:pt idx="342">
                  <c:v>16.597777777777775</c:v>
                </c:pt>
                <c:pt idx="343">
                  <c:v>16.615555555555556</c:v>
                </c:pt>
                <c:pt idx="344">
                  <c:v>16.633333333333333</c:v>
                </c:pt>
                <c:pt idx="345">
                  <c:v>16.65111111111111</c:v>
                </c:pt>
                <c:pt idx="346">
                  <c:v>16.668888888888887</c:v>
                </c:pt>
                <c:pt idx="347">
                  <c:v>16.686666666666664</c:v>
                </c:pt>
                <c:pt idx="348">
                  <c:v>16.704444444444444</c:v>
                </c:pt>
                <c:pt idx="349">
                  <c:v>16.722222222222221</c:v>
                </c:pt>
                <c:pt idx="350">
                  <c:v>16.739999999999998</c:v>
                </c:pt>
                <c:pt idx="351">
                  <c:v>16.757777777777775</c:v>
                </c:pt>
                <c:pt idx="352">
                  <c:v>16.775555555555556</c:v>
                </c:pt>
                <c:pt idx="353">
                  <c:v>16.793333333333333</c:v>
                </c:pt>
                <c:pt idx="354">
                  <c:v>16.81111111111111</c:v>
                </c:pt>
                <c:pt idx="355">
                  <c:v>16.828888888888887</c:v>
                </c:pt>
                <c:pt idx="356">
                  <c:v>16.846666666666664</c:v>
                </c:pt>
                <c:pt idx="357">
                  <c:v>16.864444444444445</c:v>
                </c:pt>
                <c:pt idx="358">
                  <c:v>16.882222222222222</c:v>
                </c:pt>
                <c:pt idx="359">
                  <c:v>16.899999999999999</c:v>
                </c:pt>
              </c:numCache>
            </c:numRef>
          </c:val>
        </c:ser>
        <c:ser>
          <c:idx val="2"/>
          <c:order val="2"/>
          <c:tx>
            <c:strRef>
              <c:f>'Jig centering bushing'!$E$11</c:f>
              <c:strCache>
                <c:ptCount val="1"/>
                <c:pt idx="0">
                  <c:v>eccentric circle</c:v>
                </c:pt>
              </c:strCache>
            </c:strRef>
          </c:tx>
          <c:marker>
            <c:symbol val="none"/>
          </c:marker>
          <c:val>
            <c:numRef>
              <c:f>'Jig centering bushing'!$E$12:$E$371</c:f>
              <c:numCache>
                <c:formatCode>0.00</c:formatCode>
                <c:ptCount val="360"/>
                <c:pt idx="0">
                  <c:v>16.900000000000002</c:v>
                </c:pt>
                <c:pt idx="1">
                  <c:v>16.899779381839782</c:v>
                </c:pt>
                <c:pt idx="2">
                  <c:v>16.899117577283583</c:v>
                </c:pt>
                <c:pt idx="3">
                  <c:v>16.898014736103882</c:v>
                </c:pt>
                <c:pt idx="4">
                  <c:v>16.896471107918394</c:v>
                </c:pt>
                <c:pt idx="5">
                  <c:v>16.894487042185446</c:v>
                </c:pt>
                <c:pt idx="6">
                  <c:v>16.892062988197466</c:v>
                </c:pt>
                <c:pt idx="7">
                  <c:v>16.88919949507256</c:v>
                </c:pt>
                <c:pt idx="8">
                  <c:v>16.885897211744105</c:v>
                </c:pt>
                <c:pt idx="9">
                  <c:v>16.882156886948362</c:v>
                </c:pt>
                <c:pt idx="10">
                  <c:v>16.877979369209982</c:v>
                </c:pt>
                <c:pt idx="11">
                  <c:v>16.873365606825381</c:v>
                </c:pt>
                <c:pt idx="12">
                  <c:v>16.868316647843884</c:v>
                </c:pt>
                <c:pt idx="13">
                  <c:v>16.862833640046539</c:v>
                </c:pt>
                <c:pt idx="14">
                  <c:v>16.856917830922498</c:v>
                </c:pt>
                <c:pt idx="15">
                  <c:v>16.85057056764289</c:v>
                </c:pt>
                <c:pt idx="16">
                  <c:v>16.843793297032001</c:v>
                </c:pt>
                <c:pt idx="17">
                  <c:v>16.836587565535666</c:v>
                </c:pt>
                <c:pt idx="18">
                  <c:v>16.828955019186747</c:v>
                </c:pt>
                <c:pt idx="19">
                  <c:v>16.820897403567464</c:v>
                </c:pt>
                <c:pt idx="20">
                  <c:v>16.812416563768522</c:v>
                </c:pt>
                <c:pt idx="21">
                  <c:v>16.80351444434476</c:v>
                </c:pt>
                <c:pt idx="22">
                  <c:v>16.794193089267193</c:v>
                </c:pt>
                <c:pt idx="23">
                  <c:v>16.784454641871196</c:v>
                </c:pt>
                <c:pt idx="24">
                  <c:v>16.774301344800676</c:v>
                </c:pt>
                <c:pt idx="25">
                  <c:v>16.763735539947962</c:v>
                </c:pt>
                <c:pt idx="26">
                  <c:v>16.752759668389182</c:v>
                </c:pt>
                <c:pt idx="27">
                  <c:v>16.741376270314891</c:v>
                </c:pt>
                <c:pt idx="28">
                  <c:v>16.729587984955671</c:v>
                </c:pt>
                <c:pt idx="29">
                  <c:v>16.717397550502437</c:v>
                </c:pt>
                <c:pt idx="30">
                  <c:v>16.704807804021158</c:v>
                </c:pt>
                <c:pt idx="31">
                  <c:v>16.69182168136167</c:v>
                </c:pt>
                <c:pt idx="32">
                  <c:v>16.67844221706028</c:v>
                </c:pt>
                <c:pt idx="33">
                  <c:v>16.664672544235845</c:v>
                </c:pt>
                <c:pt idx="34">
                  <c:v>16.650515894478911</c:v>
                </c:pt>
                <c:pt idx="35">
                  <c:v>16.635975597733641</c:v>
                </c:pt>
                <c:pt idx="36">
                  <c:v>16.621055082172056</c:v>
                </c:pt>
                <c:pt idx="37">
                  <c:v>16.605757874060295</c:v>
                </c:pt>
                <c:pt idx="38">
                  <c:v>16.590087597616389</c:v>
                </c:pt>
                <c:pt idx="39">
                  <c:v>16.57404797485917</c:v>
                </c:pt>
                <c:pt idx="40">
                  <c:v>16.557642825447868</c:v>
                </c:pt>
                <c:pt idx="41">
                  <c:v>16.540876066511924</c:v>
                </c:pt>
                <c:pt idx="42">
                  <c:v>16.523751712470546</c:v>
                </c:pt>
                <c:pt idx="43">
                  <c:v>16.506273874841487</c:v>
                </c:pt>
                <c:pt idx="44">
                  <c:v>16.488446762038578</c:v>
                </c:pt>
                <c:pt idx="45">
                  <c:v>16.470274679157399</c:v>
                </c:pt>
                <c:pt idx="46">
                  <c:v>16.451762027748654</c:v>
                </c:pt>
                <c:pt idx="47">
                  <c:v>16.432913305578531</c:v>
                </c:pt>
                <c:pt idx="48">
                  <c:v>16.413733106375581</c:v>
                </c:pt>
                <c:pt idx="49">
                  <c:v>16.394226119563413</c:v>
                </c:pt>
                <c:pt idx="50">
                  <c:v>16.37439712997865</c:v>
                </c:pt>
                <c:pt idx="51">
                  <c:v>16.354251017573386</c:v>
                </c:pt>
                <c:pt idx="52">
                  <c:v>16.333792757101588</c:v>
                </c:pt>
                <c:pt idx="53">
                  <c:v>16.313027417788653</c:v>
                </c:pt>
                <c:pt idx="54">
                  <c:v>16.291960162983443</c:v>
                </c:pt>
                <c:pt idx="55">
                  <c:v>16.270596249792053</c:v>
                </c:pt>
                <c:pt idx="56">
                  <c:v>16.248941028692538</c:v>
                </c:pt>
                <c:pt idx="57">
                  <c:v>16.226999943129837</c:v>
                </c:pt>
                <c:pt idx="58">
                  <c:v>16.204778529090046</c:v>
                </c:pt>
                <c:pt idx="59">
                  <c:v>16.182282414653265</c:v>
                </c:pt>
                <c:pt idx="60">
                  <c:v>16.15951731952412</c:v>
                </c:pt>
                <c:pt idx="61">
                  <c:v>16.136489054539116</c:v>
                </c:pt>
                <c:pt idx="62">
                  <c:v>16.113203521149892</c:v>
                </c:pt>
                <c:pt idx="63">
                  <c:v>16.089666710881499</c:v>
                </c:pt>
                <c:pt idx="64">
                  <c:v>16.065884704764727</c:v>
                </c:pt>
                <c:pt idx="65">
                  <c:v>16.041863672741542</c:v>
                </c:pt>
                <c:pt idx="66">
                  <c:v>16.017609873042584</c:v>
                </c:pt>
                <c:pt idx="67">
                  <c:v>15.99312965153584</c:v>
                </c:pt>
                <c:pt idx="68">
                  <c:v>15.968429441045323</c:v>
                </c:pt>
                <c:pt idx="69">
                  <c:v>15.943515760638805</c:v>
                </c:pt>
                <c:pt idx="70">
                  <c:v>15.918395214883464</c:v>
                </c:pt>
                <c:pt idx="71">
                  <c:v>15.893074493068433</c:v>
                </c:pt>
                <c:pt idx="72">
                  <c:v>15.86756036839304</c:v>
                </c:pt>
                <c:pt idx="73">
                  <c:v>15.841859697119691</c:v>
                </c:pt>
                <c:pt idx="74">
                  <c:v>15.815979417690208</c:v>
                </c:pt>
                <c:pt idx="75">
                  <c:v>15.789926549804449</c:v>
                </c:pt>
                <c:pt idx="76">
                  <c:v>15.763708193460058</c:v>
                </c:pt>
                <c:pt idx="77">
                  <c:v>15.737331527952115</c:v>
                </c:pt>
                <c:pt idx="78">
                  <c:v>15.710803810831498</c:v>
                </c:pt>
                <c:pt idx="79">
                  <c:v>15.684132376820711</c:v>
                </c:pt>
                <c:pt idx="80">
                  <c:v>15.657324636685955</c:v>
                </c:pt>
                <c:pt idx="81">
                  <c:v>15.630388076064195</c:v>
                </c:pt>
                <c:pt idx="82">
                  <c:v>15.603330254243959</c:v>
                </c:pt>
                <c:pt idx="83">
                  <c:v>15.576158802898616</c:v>
                </c:pt>
                <c:pt idx="84">
                  <c:v>15.548881424770862</c:v>
                </c:pt>
                <c:pt idx="85">
                  <c:v>15.521505892307143</c:v>
                </c:pt>
                <c:pt idx="86">
                  <c:v>15.494040046240761</c:v>
                </c:pt>
                <c:pt idx="87">
                  <c:v>15.466491794122369</c:v>
                </c:pt>
                <c:pt idx="88">
                  <c:v>15.438869108796618</c:v>
                </c:pt>
                <c:pt idx="89">
                  <c:v>15.41118002682369</c:v>
                </c:pt>
                <c:pt idx="90">
                  <c:v>15.383432646844463</c:v>
                </c:pt>
                <c:pt idx="91">
                  <c:v>15.355635127888089</c:v>
                </c:pt>
                <c:pt idx="92">
                  <c:v>15.32779568762076</c:v>
                </c:pt>
                <c:pt idx="93">
                  <c:v>15.299922600534471</c:v>
                </c:pt>
                <c:pt idx="94">
                  <c:v>15.272024196074588</c:v>
                </c:pt>
                <c:pt idx="95">
                  <c:v>15.244108856705093</c:v>
                </c:pt>
                <c:pt idx="96">
                  <c:v>15.216185015910385</c:v>
                </c:pt>
                <c:pt idx="97">
                  <c:v>15.188261156132521</c:v>
                </c:pt>
                <c:pt idx="98">
                  <c:v>15.160345806642908</c:v>
                </c:pt>
                <c:pt idx="99">
                  <c:v>15.132447541347378</c:v>
                </c:pt>
                <c:pt idx="100">
                  <c:v>15.10457497652374</c:v>
                </c:pt>
                <c:pt idx="101">
                  <c:v>15.076736768490866</c:v>
                </c:pt>
                <c:pt idx="102">
                  <c:v>15.048941611208495</c:v>
                </c:pt>
                <c:pt idx="103">
                  <c:v>15.021198233806929</c:v>
                </c:pt>
                <c:pt idx="104">
                  <c:v>14.993515398045927</c:v>
                </c:pt>
                <c:pt idx="105">
                  <c:v>14.96590189570213</c:v>
                </c:pt>
                <c:pt idx="106">
                  <c:v>14.938366545884451</c:v>
                </c:pt>
                <c:pt idx="107">
                  <c:v>14.910918192276922</c:v>
                </c:pt>
                <c:pt idx="108">
                  <c:v>14.883565700308599</c:v>
                </c:pt>
                <c:pt idx="109">
                  <c:v>14.856317954250226</c:v>
                </c:pt>
                <c:pt idx="110">
                  <c:v>14.829183854237403</c:v>
                </c:pt>
                <c:pt idx="111">
                  <c:v>14.802172313220183</c:v>
                </c:pt>
                <c:pt idx="112">
                  <c:v>14.775292253839076</c:v>
                </c:pt>
                <c:pt idx="113">
                  <c:v>14.748552605227578</c:v>
                </c:pt>
                <c:pt idx="114">
                  <c:v>14.72196229974146</c:v>
                </c:pt>
                <c:pt idx="115">
                  <c:v>14.695530269615158</c:v>
                </c:pt>
                <c:pt idx="116">
                  <c:v>14.669265443545795</c:v>
                </c:pt>
                <c:pt idx="117">
                  <c:v>14.643176743205411</c:v>
                </c:pt>
                <c:pt idx="118">
                  <c:v>14.61727307968223</c:v>
                </c:pt>
                <c:pt idx="119">
                  <c:v>14.591563349851837</c:v>
                </c:pt>
                <c:pt idx="120">
                  <c:v>14.566056432679369</c:v>
                </c:pt>
                <c:pt idx="121">
                  <c:v>14.540761185453936</c:v>
                </c:pt>
                <c:pt idx="122">
                  <c:v>14.515686439956683</c:v>
                </c:pt>
                <c:pt idx="123">
                  <c:v>14.490840998564034</c:v>
                </c:pt>
                <c:pt idx="124">
                  <c:v>14.466233630287888</c:v>
                </c:pt>
                <c:pt idx="125">
                  <c:v>14.441873066754631</c:v>
                </c:pt>
                <c:pt idx="126">
                  <c:v>14.417767998125111</c:v>
                </c:pt>
                <c:pt idx="127">
                  <c:v>14.393927068957789</c:v>
                </c:pt>
                <c:pt idx="128">
                  <c:v>14.37035887401758</c:v>
                </c:pt>
                <c:pt idx="129">
                  <c:v>14.347071954032989</c:v>
                </c:pt>
                <c:pt idx="130">
                  <c:v>14.324074791404401</c:v>
                </c:pt>
                <c:pt idx="131">
                  <c:v>14.301375805866538</c:v>
                </c:pt>
                <c:pt idx="132">
                  <c:v>14.278983350108311</c:v>
                </c:pt>
                <c:pt idx="133">
                  <c:v>14.256905705353462</c:v>
                </c:pt>
                <c:pt idx="134">
                  <c:v>14.23515107690563</c:v>
                </c:pt>
                <c:pt idx="135">
                  <c:v>14.213727589661575</c:v>
                </c:pt>
                <c:pt idx="136">
                  <c:v>14.192643283596599</c:v>
                </c:pt>
                <c:pt idx="137">
                  <c:v>14.17190610922629</c:v>
                </c:pt>
                <c:pt idx="138">
                  <c:v>14.151523923048952</c:v>
                </c:pt>
                <c:pt idx="139">
                  <c:v>14.131504482973252</c:v>
                </c:pt>
                <c:pt idx="140">
                  <c:v>14.111855443735768</c:v>
                </c:pt>
                <c:pt idx="141">
                  <c:v>14.092584352313336</c:v>
                </c:pt>
                <c:pt idx="142">
                  <c:v>14.073698643335195</c:v>
                </c:pt>
                <c:pt idx="143">
                  <c:v>14.055205634500142</c:v>
                </c:pt>
                <c:pt idx="144">
                  <c:v>14.03711252200404</c:v>
                </c:pt>
                <c:pt idx="145">
                  <c:v>14.019426375983112</c:v>
                </c:pt>
                <c:pt idx="146">
                  <c:v>14.002154135978692</c:v>
                </c:pt>
                <c:pt idx="147">
                  <c:v>13.985302606429082</c:v>
                </c:pt>
                <c:pt idx="148">
                  <c:v>13.968878452194414</c:v>
                </c:pt>
                <c:pt idx="149">
                  <c:v>13.952888194120407</c:v>
                </c:pt>
                <c:pt idx="150">
                  <c:v>13.937338204647038</c:v>
                </c:pt>
                <c:pt idx="151">
                  <c:v>13.922234703468234</c:v>
                </c:pt>
                <c:pt idx="152">
                  <c:v>13.907583753248693</c:v>
                </c:pt>
                <c:pt idx="153">
                  <c:v>13.893391255404044</c:v>
                </c:pt>
                <c:pt idx="154">
                  <c:v>13.879662945950555</c:v>
                </c:pt>
                <c:pt idx="155">
                  <c:v>13.866404391430594</c:v>
                </c:pt>
                <c:pt idx="156">
                  <c:v>13.85362098492009</c:v>
                </c:pt>
                <c:pt idx="157">
                  <c:v>13.841317942124173</c:v>
                </c:pt>
                <c:pt idx="158">
                  <c:v>13.829500297567158</c:v>
                </c:pt>
                <c:pt idx="159">
                  <c:v>13.81817290088299</c:v>
                </c:pt>
                <c:pt idx="160">
                  <c:v>13.807340413212168</c:v>
                </c:pt>
                <c:pt idx="161">
                  <c:v>13.797007303711101</c:v>
                </c:pt>
                <c:pt idx="162">
                  <c:v>13.787177846179736</c:v>
                </c:pt>
                <c:pt idx="163">
                  <c:v>13.777856115813149</c:v>
                </c:pt>
                <c:pt idx="164">
                  <c:v>13.769045986082693</c:v>
                </c:pt>
                <c:pt idx="165">
                  <c:v>13.760751125752085</c:v>
                </c:pt>
                <c:pt idx="166">
                  <c:v>13.752974996033666</c:v>
                </c:pt>
                <c:pt idx="167">
                  <c:v>13.745720847889896</c:v>
                </c:pt>
                <c:pt idx="168">
                  <c:v>13.738991719484837</c:v>
                </c:pt>
                <c:pt idx="169">
                  <c:v>13.732790433790301</c:v>
                </c:pt>
                <c:pt idx="170">
                  <c:v>13.727119596350951</c:v>
                </c:pt>
                <c:pt idx="171">
                  <c:v>13.72198159321248</c:v>
                </c:pt>
                <c:pt idx="172">
                  <c:v>13.717378589016661</c:v>
                </c:pt>
                <c:pt idx="173">
                  <c:v>13.713312525266858</c:v>
                </c:pt>
                <c:pt idx="174">
                  <c:v>13.709785118767156</c:v>
                </c:pt>
                <c:pt idx="175">
                  <c:v>13.706797860238115</c:v>
                </c:pt>
                <c:pt idx="176">
                  <c:v>13.704352013111713</c:v>
                </c:pt>
                <c:pt idx="177">
                  <c:v>13.702448612507769</c:v>
                </c:pt>
                <c:pt idx="178">
                  <c:v>13.701088464393809</c:v>
                </c:pt>
                <c:pt idx="179">
                  <c:v>13.700272144929937</c:v>
                </c:pt>
                <c:pt idx="180">
                  <c:v>13.700000000000001</c:v>
                </c:pt>
                <c:pt idx="181">
                  <c:v>13.700272144929937</c:v>
                </c:pt>
                <c:pt idx="182">
                  <c:v>13.701088464393809</c:v>
                </c:pt>
                <c:pt idx="183">
                  <c:v>13.702448612507769</c:v>
                </c:pt>
                <c:pt idx="184">
                  <c:v>13.704352013111713</c:v>
                </c:pt>
                <c:pt idx="185">
                  <c:v>13.706797860238115</c:v>
                </c:pt>
                <c:pt idx="186">
                  <c:v>13.709785118767156</c:v>
                </c:pt>
                <c:pt idx="187">
                  <c:v>13.713312525266858</c:v>
                </c:pt>
                <c:pt idx="188">
                  <c:v>13.717378589016661</c:v>
                </c:pt>
                <c:pt idx="189">
                  <c:v>13.72198159321248</c:v>
                </c:pt>
                <c:pt idx="190">
                  <c:v>13.727119596350951</c:v>
                </c:pt>
                <c:pt idx="191">
                  <c:v>13.732790433790301</c:v>
                </c:pt>
                <c:pt idx="192">
                  <c:v>13.738991719484837</c:v>
                </c:pt>
                <c:pt idx="193">
                  <c:v>13.745720847889896</c:v>
                </c:pt>
                <c:pt idx="194">
                  <c:v>13.752974996033666</c:v>
                </c:pt>
                <c:pt idx="195">
                  <c:v>13.760751125752085</c:v>
                </c:pt>
                <c:pt idx="196">
                  <c:v>13.769045986082693</c:v>
                </c:pt>
                <c:pt idx="197">
                  <c:v>13.777856115813149</c:v>
                </c:pt>
                <c:pt idx="198">
                  <c:v>13.787177846179736</c:v>
                </c:pt>
                <c:pt idx="199">
                  <c:v>13.797007303711101</c:v>
                </c:pt>
                <c:pt idx="200">
                  <c:v>13.807340413212168</c:v>
                </c:pt>
                <c:pt idx="201">
                  <c:v>13.81817290088299</c:v>
                </c:pt>
                <c:pt idx="202">
                  <c:v>13.829500297567158</c:v>
                </c:pt>
                <c:pt idx="203">
                  <c:v>13.841317942124173</c:v>
                </c:pt>
                <c:pt idx="204">
                  <c:v>13.85362098492009</c:v>
                </c:pt>
                <c:pt idx="205">
                  <c:v>13.866404391430594</c:v>
                </c:pt>
                <c:pt idx="206">
                  <c:v>13.879662945950555</c:v>
                </c:pt>
                <c:pt idx="207">
                  <c:v>13.893391255404044</c:v>
                </c:pt>
                <c:pt idx="208">
                  <c:v>13.907583753248693</c:v>
                </c:pt>
                <c:pt idx="209">
                  <c:v>13.922234703468234</c:v>
                </c:pt>
                <c:pt idx="210">
                  <c:v>13.937338204647038</c:v>
                </c:pt>
                <c:pt idx="211">
                  <c:v>13.952888194120405</c:v>
                </c:pt>
                <c:pt idx="212">
                  <c:v>13.968878452194414</c:v>
                </c:pt>
                <c:pt idx="213">
                  <c:v>13.985302606429082</c:v>
                </c:pt>
                <c:pt idx="214">
                  <c:v>14.002154135978692</c:v>
                </c:pt>
                <c:pt idx="215">
                  <c:v>14.019426375983112</c:v>
                </c:pt>
                <c:pt idx="216">
                  <c:v>14.037112522004039</c:v>
                </c:pt>
                <c:pt idx="217">
                  <c:v>14.055205634500142</c:v>
                </c:pt>
                <c:pt idx="218">
                  <c:v>14.073698643335195</c:v>
                </c:pt>
                <c:pt idx="219">
                  <c:v>14.092584352313338</c:v>
                </c:pt>
                <c:pt idx="220">
                  <c:v>14.111855443735768</c:v>
                </c:pt>
                <c:pt idx="221">
                  <c:v>14.131504482973252</c:v>
                </c:pt>
                <c:pt idx="222">
                  <c:v>14.151523923048952</c:v>
                </c:pt>
                <c:pt idx="223">
                  <c:v>14.17190610922629</c:v>
                </c:pt>
                <c:pt idx="224">
                  <c:v>14.192643283596599</c:v>
                </c:pt>
                <c:pt idx="225">
                  <c:v>14.213727589661575</c:v>
                </c:pt>
                <c:pt idx="226">
                  <c:v>14.23515107690563</c:v>
                </c:pt>
                <c:pt idx="227">
                  <c:v>14.256905705353462</c:v>
                </c:pt>
                <c:pt idx="228">
                  <c:v>14.278983350108311</c:v>
                </c:pt>
                <c:pt idx="229">
                  <c:v>14.301375805866538</c:v>
                </c:pt>
                <c:pt idx="230">
                  <c:v>14.324074791404401</c:v>
                </c:pt>
                <c:pt idx="231">
                  <c:v>14.347071954032989</c:v>
                </c:pt>
                <c:pt idx="232">
                  <c:v>14.37035887401758</c:v>
                </c:pt>
                <c:pt idx="233">
                  <c:v>14.393927068957789</c:v>
                </c:pt>
                <c:pt idx="234">
                  <c:v>14.417767998125109</c:v>
                </c:pt>
                <c:pt idx="235">
                  <c:v>14.441873066754631</c:v>
                </c:pt>
                <c:pt idx="236">
                  <c:v>14.466233630287888</c:v>
                </c:pt>
                <c:pt idx="237">
                  <c:v>14.490840998564034</c:v>
                </c:pt>
                <c:pt idx="238">
                  <c:v>14.515686439956683</c:v>
                </c:pt>
                <c:pt idx="239">
                  <c:v>14.540761185453936</c:v>
                </c:pt>
                <c:pt idx="240">
                  <c:v>14.566056432679369</c:v>
                </c:pt>
                <c:pt idx="241">
                  <c:v>14.591563349851837</c:v>
                </c:pt>
                <c:pt idx="242">
                  <c:v>14.61727307968223</c:v>
                </c:pt>
                <c:pt idx="243">
                  <c:v>14.643176743205411</c:v>
                </c:pt>
                <c:pt idx="244">
                  <c:v>14.669265443545793</c:v>
                </c:pt>
                <c:pt idx="245">
                  <c:v>14.695530269615158</c:v>
                </c:pt>
                <c:pt idx="246">
                  <c:v>14.72196229974146</c:v>
                </c:pt>
                <c:pt idx="247">
                  <c:v>14.748552605227578</c:v>
                </c:pt>
                <c:pt idx="248">
                  <c:v>14.775292253839075</c:v>
                </c:pt>
                <c:pt idx="249">
                  <c:v>14.802172313220181</c:v>
                </c:pt>
                <c:pt idx="250">
                  <c:v>14.829183854237403</c:v>
                </c:pt>
                <c:pt idx="251">
                  <c:v>14.856317954250226</c:v>
                </c:pt>
                <c:pt idx="252">
                  <c:v>14.883565700308599</c:v>
                </c:pt>
                <c:pt idx="253">
                  <c:v>14.91091819227692</c:v>
                </c:pt>
                <c:pt idx="254">
                  <c:v>14.938366545884451</c:v>
                </c:pt>
                <c:pt idx="255">
                  <c:v>14.96590189570213</c:v>
                </c:pt>
                <c:pt idx="256">
                  <c:v>14.993515398045927</c:v>
                </c:pt>
                <c:pt idx="257">
                  <c:v>15.021198233806929</c:v>
                </c:pt>
                <c:pt idx="258">
                  <c:v>15.048941611208495</c:v>
                </c:pt>
                <c:pt idx="259">
                  <c:v>15.076736768490866</c:v>
                </c:pt>
                <c:pt idx="260">
                  <c:v>15.10457497652374</c:v>
                </c:pt>
                <c:pt idx="261">
                  <c:v>15.132447541347378</c:v>
                </c:pt>
                <c:pt idx="262">
                  <c:v>15.160345806642908</c:v>
                </c:pt>
                <c:pt idx="263">
                  <c:v>15.188261156132523</c:v>
                </c:pt>
                <c:pt idx="264">
                  <c:v>15.216185015910385</c:v>
                </c:pt>
                <c:pt idx="265">
                  <c:v>15.244108856705093</c:v>
                </c:pt>
                <c:pt idx="266">
                  <c:v>15.272024196074588</c:v>
                </c:pt>
                <c:pt idx="267">
                  <c:v>15.299922600534471</c:v>
                </c:pt>
                <c:pt idx="268">
                  <c:v>15.32779568762076</c:v>
                </c:pt>
                <c:pt idx="269">
                  <c:v>15.355635127888089</c:v>
                </c:pt>
                <c:pt idx="270">
                  <c:v>15.383432646844463</c:v>
                </c:pt>
                <c:pt idx="271">
                  <c:v>15.41118002682369</c:v>
                </c:pt>
                <c:pt idx="272">
                  <c:v>15.438869108796618</c:v>
                </c:pt>
                <c:pt idx="273">
                  <c:v>15.466491794122369</c:v>
                </c:pt>
                <c:pt idx="274">
                  <c:v>15.494040046240761</c:v>
                </c:pt>
                <c:pt idx="275">
                  <c:v>15.521505892307143</c:v>
                </c:pt>
                <c:pt idx="276">
                  <c:v>15.54888142477086</c:v>
                </c:pt>
                <c:pt idx="277">
                  <c:v>15.576158802898616</c:v>
                </c:pt>
                <c:pt idx="278">
                  <c:v>15.603330254243959</c:v>
                </c:pt>
                <c:pt idx="279">
                  <c:v>15.630388076064193</c:v>
                </c:pt>
                <c:pt idx="280">
                  <c:v>15.657324636685955</c:v>
                </c:pt>
                <c:pt idx="281">
                  <c:v>15.684132376820711</c:v>
                </c:pt>
                <c:pt idx="282">
                  <c:v>15.710803810831498</c:v>
                </c:pt>
                <c:pt idx="283">
                  <c:v>15.737331527952115</c:v>
                </c:pt>
                <c:pt idx="284">
                  <c:v>15.763708193460058</c:v>
                </c:pt>
                <c:pt idx="285">
                  <c:v>15.789926549804449</c:v>
                </c:pt>
                <c:pt idx="286">
                  <c:v>15.81597941769021</c:v>
                </c:pt>
                <c:pt idx="287">
                  <c:v>15.841859697119691</c:v>
                </c:pt>
                <c:pt idx="288">
                  <c:v>15.86756036839304</c:v>
                </c:pt>
                <c:pt idx="289">
                  <c:v>15.893074493068433</c:v>
                </c:pt>
                <c:pt idx="290">
                  <c:v>15.918395214883466</c:v>
                </c:pt>
                <c:pt idx="291">
                  <c:v>15.943515760638805</c:v>
                </c:pt>
                <c:pt idx="292">
                  <c:v>15.968429441045323</c:v>
                </c:pt>
                <c:pt idx="293">
                  <c:v>15.993129651535838</c:v>
                </c:pt>
                <c:pt idx="294">
                  <c:v>16.017609873042581</c:v>
                </c:pt>
                <c:pt idx="295">
                  <c:v>16.041863672741542</c:v>
                </c:pt>
                <c:pt idx="296">
                  <c:v>16.065884704764727</c:v>
                </c:pt>
                <c:pt idx="297">
                  <c:v>16.089666710881499</c:v>
                </c:pt>
                <c:pt idx="298">
                  <c:v>16.113203521149892</c:v>
                </c:pt>
                <c:pt idx="299">
                  <c:v>16.136489054539116</c:v>
                </c:pt>
                <c:pt idx="300">
                  <c:v>16.15951731952412</c:v>
                </c:pt>
                <c:pt idx="301">
                  <c:v>16.182282414653265</c:v>
                </c:pt>
                <c:pt idx="302">
                  <c:v>16.204778529090046</c:v>
                </c:pt>
                <c:pt idx="303">
                  <c:v>16.226999943129837</c:v>
                </c:pt>
                <c:pt idx="304">
                  <c:v>16.248941028692538</c:v>
                </c:pt>
                <c:pt idx="305">
                  <c:v>16.270596249792053</c:v>
                </c:pt>
                <c:pt idx="306">
                  <c:v>16.291960162983443</c:v>
                </c:pt>
                <c:pt idx="307">
                  <c:v>16.313027417788653</c:v>
                </c:pt>
                <c:pt idx="308">
                  <c:v>16.333792757101588</c:v>
                </c:pt>
                <c:pt idx="309">
                  <c:v>16.354251017573386</c:v>
                </c:pt>
                <c:pt idx="310">
                  <c:v>16.37439712997865</c:v>
                </c:pt>
                <c:pt idx="311">
                  <c:v>16.394226119563413</c:v>
                </c:pt>
                <c:pt idx="312">
                  <c:v>16.413733106375581</c:v>
                </c:pt>
                <c:pt idx="313">
                  <c:v>16.432913305578531</c:v>
                </c:pt>
                <c:pt idx="314">
                  <c:v>16.451762027748654</c:v>
                </c:pt>
                <c:pt idx="315">
                  <c:v>16.470274679157399</c:v>
                </c:pt>
                <c:pt idx="316">
                  <c:v>16.488446762038574</c:v>
                </c:pt>
                <c:pt idx="317">
                  <c:v>16.506273874841487</c:v>
                </c:pt>
                <c:pt idx="318">
                  <c:v>16.523751712470546</c:v>
                </c:pt>
                <c:pt idx="319">
                  <c:v>16.540876066511924</c:v>
                </c:pt>
                <c:pt idx="320">
                  <c:v>16.557642825447868</c:v>
                </c:pt>
                <c:pt idx="321">
                  <c:v>16.57404797485917</c:v>
                </c:pt>
                <c:pt idx="322">
                  <c:v>16.590087597616389</c:v>
                </c:pt>
                <c:pt idx="323">
                  <c:v>16.605757874060295</c:v>
                </c:pt>
                <c:pt idx="324">
                  <c:v>16.621055082172056</c:v>
                </c:pt>
                <c:pt idx="325">
                  <c:v>16.635975597733637</c:v>
                </c:pt>
                <c:pt idx="326">
                  <c:v>16.650515894478911</c:v>
                </c:pt>
                <c:pt idx="327">
                  <c:v>16.664672544235845</c:v>
                </c:pt>
                <c:pt idx="328">
                  <c:v>16.67844221706028</c:v>
                </c:pt>
                <c:pt idx="329">
                  <c:v>16.69182168136167</c:v>
                </c:pt>
                <c:pt idx="330">
                  <c:v>16.704807804021154</c:v>
                </c:pt>
                <c:pt idx="331">
                  <c:v>16.717397550502437</c:v>
                </c:pt>
                <c:pt idx="332">
                  <c:v>16.729587984955671</c:v>
                </c:pt>
                <c:pt idx="333">
                  <c:v>16.741376270314891</c:v>
                </c:pt>
                <c:pt idx="334">
                  <c:v>16.752759668389182</c:v>
                </c:pt>
                <c:pt idx="335">
                  <c:v>16.763735539947962</c:v>
                </c:pt>
                <c:pt idx="336">
                  <c:v>16.774301344800676</c:v>
                </c:pt>
                <c:pt idx="337">
                  <c:v>16.784454641871196</c:v>
                </c:pt>
                <c:pt idx="338">
                  <c:v>16.794193089267193</c:v>
                </c:pt>
                <c:pt idx="339">
                  <c:v>16.80351444434476</c:v>
                </c:pt>
                <c:pt idx="340">
                  <c:v>16.812416563768522</c:v>
                </c:pt>
                <c:pt idx="341">
                  <c:v>16.820897403567464</c:v>
                </c:pt>
                <c:pt idx="342">
                  <c:v>16.828955019186747</c:v>
                </c:pt>
                <c:pt idx="343">
                  <c:v>16.836587565535666</c:v>
                </c:pt>
                <c:pt idx="344">
                  <c:v>16.843793297032001</c:v>
                </c:pt>
                <c:pt idx="345">
                  <c:v>16.85057056764289</c:v>
                </c:pt>
                <c:pt idx="346">
                  <c:v>16.856917830922498</c:v>
                </c:pt>
                <c:pt idx="347">
                  <c:v>16.862833640046539</c:v>
                </c:pt>
                <c:pt idx="348">
                  <c:v>16.868316647843884</c:v>
                </c:pt>
                <c:pt idx="349">
                  <c:v>16.873365606825381</c:v>
                </c:pt>
                <c:pt idx="350">
                  <c:v>16.877979369209982</c:v>
                </c:pt>
                <c:pt idx="351">
                  <c:v>16.882156886948362</c:v>
                </c:pt>
                <c:pt idx="352">
                  <c:v>16.885897211744105</c:v>
                </c:pt>
                <c:pt idx="353">
                  <c:v>16.88919949507256</c:v>
                </c:pt>
                <c:pt idx="354">
                  <c:v>16.892062988197466</c:v>
                </c:pt>
                <c:pt idx="355">
                  <c:v>16.894487042185446</c:v>
                </c:pt>
                <c:pt idx="356">
                  <c:v>16.896471107918394</c:v>
                </c:pt>
                <c:pt idx="357">
                  <c:v>16.898014736103882</c:v>
                </c:pt>
                <c:pt idx="358">
                  <c:v>16.899117577283583</c:v>
                </c:pt>
                <c:pt idx="359">
                  <c:v>16.899779381839782</c:v>
                </c:pt>
              </c:numCache>
            </c:numRef>
          </c:val>
        </c:ser>
        <c:dLbls>
          <c:showLegendKey val="0"/>
          <c:showVal val="0"/>
          <c:showCatName val="0"/>
          <c:showSerName val="0"/>
          <c:showPercent val="0"/>
          <c:showBubbleSize val="0"/>
        </c:dLbls>
        <c:axId val="610304"/>
        <c:axId val="270955008"/>
      </c:radarChart>
      <c:catAx>
        <c:axId val="610304"/>
        <c:scaling>
          <c:orientation val="minMax"/>
        </c:scaling>
        <c:delete val="1"/>
        <c:axPos val="b"/>
        <c:majorGridlines/>
        <c:majorTickMark val="out"/>
        <c:minorTickMark val="none"/>
        <c:tickLblPos val="nextTo"/>
        <c:crossAx val="270955008"/>
        <c:crosses val="autoZero"/>
        <c:auto val="1"/>
        <c:lblAlgn val="ctr"/>
        <c:lblOffset val="100"/>
        <c:noMultiLvlLbl val="0"/>
      </c:catAx>
      <c:valAx>
        <c:axId val="270955008"/>
        <c:scaling>
          <c:orientation val="minMax"/>
        </c:scaling>
        <c:delete val="0"/>
        <c:axPos val="l"/>
        <c:majorGridlines/>
        <c:numFmt formatCode="General" sourceLinked="1"/>
        <c:majorTickMark val="cross"/>
        <c:minorTickMark val="none"/>
        <c:tickLblPos val="nextTo"/>
        <c:crossAx val="6103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10350</xdr:colOff>
      <xdr:row>19</xdr:row>
      <xdr:rowOff>158651</xdr:rowOff>
    </xdr:from>
    <xdr:ext cx="877868" cy="208199"/>
    <mc:AlternateContent xmlns:mc="http://schemas.openxmlformats.org/markup-compatibility/2006">
      <mc:Choice xmlns:a14="http://schemas.microsoft.com/office/drawing/2010/main" Requires="a14">
        <xdr:sp macro="" textlink="">
          <xdr:nvSpPr>
            <xdr:cNvPr id="67" name="ZoneTexte 66"/>
            <xdr:cNvSpPr txBox="1"/>
          </xdr:nvSpPr>
          <xdr:spPr>
            <a:xfrm>
              <a:off x="1972216" y="1978352"/>
              <a:ext cx="877868" cy="2081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fr-FR" sz="1100" b="0" i="1">
                        <a:latin typeface="Cambria Math"/>
                      </a:rPr>
                      <m:t>=</m:t>
                    </m:r>
                    <m:rad>
                      <m:radPr>
                        <m:degHide m:val="on"/>
                        <m:ctrlPr>
                          <a:rPr lang="fr-FR" sz="1100" b="0" i="1">
                            <a:latin typeface="Cambria Math"/>
                          </a:rPr>
                        </m:ctrlPr>
                      </m:radPr>
                      <m:deg/>
                      <m:e>
                        <m:sSup>
                          <m:sSupPr>
                            <m:ctrlPr>
                              <a:rPr lang="fr-FR" sz="1100" b="0" i="1">
                                <a:latin typeface="Cambria Math"/>
                              </a:rPr>
                            </m:ctrlPr>
                          </m:sSupPr>
                          <m:e>
                            <m:r>
                              <a:rPr lang="fr-FR" sz="1100" b="0" i="1">
                                <a:latin typeface="Cambria Math"/>
                              </a:rPr>
                              <m:t>𝐽𝐶</m:t>
                            </m:r>
                          </m:e>
                          <m:sup>
                            <m:r>
                              <a:rPr lang="fr-FR" sz="1100" b="0" i="1">
                                <a:latin typeface="Cambria Math"/>
                              </a:rPr>
                              <m:t>2</m:t>
                            </m:r>
                          </m:sup>
                        </m:sSup>
                        <m:r>
                          <a:rPr lang="fr-FR" sz="1100" b="0" i="1">
                            <a:latin typeface="Cambria Math"/>
                          </a:rPr>
                          <m:t>+</m:t>
                        </m:r>
                        <m:sSup>
                          <m:sSupPr>
                            <m:ctrlPr>
                              <a:rPr lang="fr-FR" sz="1100" b="0" i="1">
                                <a:latin typeface="Cambria Math"/>
                              </a:rPr>
                            </m:ctrlPr>
                          </m:sSupPr>
                          <m:e>
                            <m:r>
                              <a:rPr lang="fr-FR" sz="1100" b="0" i="1">
                                <a:latin typeface="Cambria Math"/>
                              </a:rPr>
                              <m:t>𝐽𝐺</m:t>
                            </m:r>
                          </m:e>
                          <m:sup>
                            <m:r>
                              <a:rPr lang="fr-FR" sz="1100" b="0" i="1">
                                <a:latin typeface="Cambria Math"/>
                              </a:rPr>
                              <m:t>2</m:t>
                            </m:r>
                          </m:sup>
                        </m:sSup>
                      </m:e>
                    </m:rad>
                  </m:oMath>
                </m:oMathPara>
              </a14:m>
              <a:endParaRPr lang="fr-FR" sz="1100"/>
            </a:p>
          </xdr:txBody>
        </xdr:sp>
      </mc:Choice>
      <mc:Fallback>
        <xdr:sp macro="" textlink="">
          <xdr:nvSpPr>
            <xdr:cNvPr id="67" name="ZoneTexte 66"/>
            <xdr:cNvSpPr txBox="1"/>
          </xdr:nvSpPr>
          <xdr:spPr>
            <a:xfrm>
              <a:off x="1972216" y="1978352"/>
              <a:ext cx="877868" cy="2081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fr-FR" sz="1100" b="0" i="0">
                  <a:latin typeface="Cambria Math"/>
                </a:rPr>
                <a:t>=√(〖𝐽𝐶〗^2+〖𝐽𝐺〗^2 )</a:t>
              </a:r>
              <a:endParaRPr lang="fr-FR" sz="1100"/>
            </a:p>
          </xdr:txBody>
        </xdr:sp>
      </mc:Fallback>
    </mc:AlternateContent>
    <xdr:clientData/>
  </xdr:oneCellAnchor>
  <xdr:oneCellAnchor>
    <xdr:from>
      <xdr:col>3</xdr:col>
      <xdr:colOff>45720</xdr:colOff>
      <xdr:row>25</xdr:row>
      <xdr:rowOff>7620</xdr:rowOff>
    </xdr:from>
    <xdr:ext cx="947631" cy="217624"/>
    <mc:AlternateContent xmlns:mc="http://schemas.openxmlformats.org/markup-compatibility/2006">
      <mc:Choice xmlns:a14="http://schemas.microsoft.com/office/drawing/2010/main" Requires="a14">
        <xdr:sp macro="" textlink="">
          <xdr:nvSpPr>
            <xdr:cNvPr id="295" name="ZoneTexte 294"/>
            <xdr:cNvSpPr txBox="1"/>
          </xdr:nvSpPr>
          <xdr:spPr>
            <a:xfrm>
              <a:off x="4587240" y="4602480"/>
              <a:ext cx="947631" cy="2176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fr-FR" sz="1100" b="0" i="1">
                        <a:latin typeface="Cambria Math"/>
                      </a:rPr>
                      <m:t>=</m:t>
                    </m:r>
                    <m:rad>
                      <m:radPr>
                        <m:degHide m:val="on"/>
                        <m:ctrlPr>
                          <a:rPr lang="fr-FR" sz="1100" b="0" i="1">
                            <a:latin typeface="Cambria Math"/>
                          </a:rPr>
                        </m:ctrlPr>
                      </m:radPr>
                      <m:deg/>
                      <m:e>
                        <m:sSup>
                          <m:sSupPr>
                            <m:ctrlPr>
                              <a:rPr lang="fr-FR" sz="1100" b="0" i="1">
                                <a:latin typeface="Cambria Math"/>
                              </a:rPr>
                            </m:ctrlPr>
                          </m:sSupPr>
                          <m:e>
                            <m:r>
                              <a:rPr lang="fr-FR" sz="1100" b="0" i="1">
                                <a:latin typeface="Cambria Math"/>
                              </a:rPr>
                              <m:t>𝐴𝐶</m:t>
                            </m:r>
                          </m:e>
                          <m:sup>
                            <m:r>
                              <a:rPr lang="fr-FR" sz="1100" b="0" i="1">
                                <a:latin typeface="Cambria Math"/>
                              </a:rPr>
                              <m:t>2</m:t>
                            </m:r>
                          </m:sup>
                        </m:sSup>
                        <m:r>
                          <a:rPr lang="fr-FR" sz="1100" b="0" i="1">
                            <a:latin typeface="Cambria Math"/>
                          </a:rPr>
                          <m:t>−</m:t>
                        </m:r>
                        <m:sSup>
                          <m:sSupPr>
                            <m:ctrlPr>
                              <a:rPr lang="fr-FR" sz="1100" b="0" i="1">
                                <a:latin typeface="Cambria Math"/>
                              </a:rPr>
                            </m:ctrlPr>
                          </m:sSupPr>
                          <m:e>
                            <m:r>
                              <a:rPr lang="fr-FR" sz="1100" b="0" i="1">
                                <a:latin typeface="Cambria Math"/>
                              </a:rPr>
                              <m:t>𝐴𝐵</m:t>
                            </m:r>
                          </m:e>
                          <m:sup>
                            <m:r>
                              <a:rPr lang="fr-FR" sz="1100" b="0" i="1">
                                <a:latin typeface="Cambria Math"/>
                              </a:rPr>
                              <m:t>2</m:t>
                            </m:r>
                          </m:sup>
                        </m:sSup>
                      </m:e>
                    </m:rad>
                  </m:oMath>
                </m:oMathPara>
              </a14:m>
              <a:endParaRPr lang="fr-FR" sz="1100"/>
            </a:p>
          </xdr:txBody>
        </xdr:sp>
      </mc:Choice>
      <mc:Fallback>
        <xdr:sp macro="" textlink="">
          <xdr:nvSpPr>
            <xdr:cNvPr id="295" name="ZoneTexte 294"/>
            <xdr:cNvSpPr txBox="1"/>
          </xdr:nvSpPr>
          <xdr:spPr>
            <a:xfrm>
              <a:off x="4587240" y="4602480"/>
              <a:ext cx="947631" cy="2176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fr-FR" sz="1100" b="0" i="0">
                  <a:latin typeface="Cambria Math"/>
                </a:rPr>
                <a:t>=√(〖𝐴𝐶〗^2−〖𝐴𝐵〗^2 )</a:t>
              </a:r>
              <a:endParaRPr lang="fr-FR" sz="1100"/>
            </a:p>
          </xdr:txBody>
        </xdr:sp>
      </mc:Fallback>
    </mc:AlternateContent>
    <xdr:clientData/>
  </xdr:oneCellAnchor>
  <xdr:oneCellAnchor>
    <xdr:from>
      <xdr:col>3</xdr:col>
      <xdr:colOff>10350</xdr:colOff>
      <xdr:row>53</xdr:row>
      <xdr:rowOff>158651</xdr:rowOff>
    </xdr:from>
    <xdr:ext cx="877868" cy="208199"/>
    <mc:AlternateContent xmlns:mc="http://schemas.openxmlformats.org/markup-compatibility/2006">
      <mc:Choice xmlns:a14="http://schemas.microsoft.com/office/drawing/2010/main" Requires="a14">
        <xdr:sp macro="" textlink="">
          <xdr:nvSpPr>
            <xdr:cNvPr id="296" name="ZoneTexte 295"/>
            <xdr:cNvSpPr txBox="1"/>
          </xdr:nvSpPr>
          <xdr:spPr>
            <a:xfrm>
              <a:off x="1976310" y="1484531"/>
              <a:ext cx="877868" cy="2081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fr-FR" sz="1100" b="0" i="1">
                        <a:latin typeface="Cambria Math"/>
                      </a:rPr>
                      <m:t>=</m:t>
                    </m:r>
                    <m:rad>
                      <m:radPr>
                        <m:degHide m:val="on"/>
                        <m:ctrlPr>
                          <a:rPr lang="fr-FR" sz="1100" b="0" i="1">
                            <a:latin typeface="Cambria Math"/>
                          </a:rPr>
                        </m:ctrlPr>
                      </m:radPr>
                      <m:deg/>
                      <m:e>
                        <m:sSup>
                          <m:sSupPr>
                            <m:ctrlPr>
                              <a:rPr lang="fr-FR" sz="1100" b="0" i="1">
                                <a:latin typeface="Cambria Math"/>
                              </a:rPr>
                            </m:ctrlPr>
                          </m:sSupPr>
                          <m:e>
                            <m:r>
                              <a:rPr lang="fr-FR" sz="1100" b="0" i="1">
                                <a:latin typeface="Cambria Math"/>
                              </a:rPr>
                              <m:t>𝐽𝐶</m:t>
                            </m:r>
                          </m:e>
                          <m:sup>
                            <m:r>
                              <a:rPr lang="fr-FR" sz="1100" b="0" i="1">
                                <a:latin typeface="Cambria Math"/>
                              </a:rPr>
                              <m:t>2</m:t>
                            </m:r>
                          </m:sup>
                        </m:sSup>
                        <m:r>
                          <a:rPr lang="fr-FR" sz="1100" b="0" i="1">
                            <a:latin typeface="Cambria Math"/>
                          </a:rPr>
                          <m:t>+</m:t>
                        </m:r>
                        <m:sSup>
                          <m:sSupPr>
                            <m:ctrlPr>
                              <a:rPr lang="fr-FR" sz="1100" b="0" i="1">
                                <a:latin typeface="Cambria Math"/>
                              </a:rPr>
                            </m:ctrlPr>
                          </m:sSupPr>
                          <m:e>
                            <m:r>
                              <a:rPr lang="fr-FR" sz="1100" b="0" i="1">
                                <a:latin typeface="Cambria Math"/>
                              </a:rPr>
                              <m:t>𝐽𝐺</m:t>
                            </m:r>
                          </m:e>
                          <m:sup>
                            <m:r>
                              <a:rPr lang="fr-FR" sz="1100" b="0" i="1">
                                <a:latin typeface="Cambria Math"/>
                              </a:rPr>
                              <m:t>2</m:t>
                            </m:r>
                          </m:sup>
                        </m:sSup>
                      </m:e>
                    </m:rad>
                  </m:oMath>
                </m:oMathPara>
              </a14:m>
              <a:endParaRPr lang="fr-FR" sz="1100"/>
            </a:p>
          </xdr:txBody>
        </xdr:sp>
      </mc:Choice>
      <mc:Fallback>
        <xdr:sp macro="" textlink="">
          <xdr:nvSpPr>
            <xdr:cNvPr id="296" name="ZoneTexte 295"/>
            <xdr:cNvSpPr txBox="1"/>
          </xdr:nvSpPr>
          <xdr:spPr>
            <a:xfrm>
              <a:off x="1976310" y="1484531"/>
              <a:ext cx="877868" cy="2081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fr-FR" sz="1100" b="0" i="0">
                  <a:latin typeface="Cambria Math"/>
                </a:rPr>
                <a:t>=√(〖𝐽𝐶〗^2+〖𝐽𝐺〗^2 )</a:t>
              </a:r>
              <a:endParaRPr lang="fr-FR" sz="1100"/>
            </a:p>
          </xdr:txBody>
        </xdr:sp>
      </mc:Fallback>
    </mc:AlternateContent>
    <xdr:clientData/>
  </xdr:oneCellAnchor>
  <xdr:oneCellAnchor>
    <xdr:from>
      <xdr:col>2</xdr:col>
      <xdr:colOff>922020</xdr:colOff>
      <xdr:row>23</xdr:row>
      <xdr:rowOff>152399</xdr:rowOff>
    </xdr:from>
    <xdr:ext cx="1844040" cy="327661"/>
    <mc:AlternateContent xmlns:mc="http://schemas.openxmlformats.org/markup-compatibility/2006">
      <mc:Choice xmlns:a14="http://schemas.microsoft.com/office/drawing/2010/main" Requires="a14">
        <xdr:sp macro="" textlink="">
          <xdr:nvSpPr>
            <xdr:cNvPr id="62" name="ZoneTexte 61"/>
            <xdr:cNvSpPr txBox="1"/>
          </xdr:nvSpPr>
          <xdr:spPr>
            <a:xfrm>
              <a:off x="4671060" y="4229099"/>
              <a:ext cx="1844040" cy="327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14:m>
                <m:oMathPara xmlns:m="http://schemas.openxmlformats.org/officeDocument/2006/math">
                  <m:oMathParaPr>
                    <m:jc m:val="left"/>
                  </m:oMathParaPr>
                  <m:oMath xmlns:m="http://schemas.openxmlformats.org/officeDocument/2006/math">
                    <m:r>
                      <a:rPr lang="fr-FR" sz="900" b="0" i="1">
                        <a:latin typeface="Cambria Math"/>
                      </a:rPr>
                      <m:t>=</m:t>
                    </m:r>
                    <m:rad>
                      <m:radPr>
                        <m:degHide m:val="on"/>
                        <m:ctrlPr>
                          <a:rPr lang="fr-FR" sz="900" i="1">
                            <a:latin typeface="Cambria Math"/>
                          </a:rPr>
                        </m:ctrlPr>
                      </m:radPr>
                      <m:deg/>
                      <m:e>
                        <m:r>
                          <a:rPr lang="fr-FR" sz="900" b="0" i="1">
                            <a:latin typeface="Cambria Math"/>
                          </a:rPr>
                          <m:t>𝐶𝐺</m:t>
                        </m:r>
                        <m:r>
                          <a:rPr lang="fr-FR" sz="900" b="0" i="1">
                            <a:latin typeface="Cambria Math"/>
                          </a:rPr>
                          <m:t>²+</m:t>
                        </m:r>
                        <m:r>
                          <a:rPr lang="fr-FR" sz="900" b="0" i="1">
                            <a:latin typeface="Cambria Math"/>
                          </a:rPr>
                          <m:t>𝐴𝐺</m:t>
                        </m:r>
                        <m:r>
                          <a:rPr lang="fr-FR" sz="900" b="0" i="1">
                            <a:latin typeface="Cambria Math"/>
                          </a:rPr>
                          <m:t>²−2.</m:t>
                        </m:r>
                        <m:r>
                          <a:rPr lang="fr-FR" sz="900" b="0" i="1">
                            <a:latin typeface="Cambria Math"/>
                          </a:rPr>
                          <m:t>𝐶𝐺</m:t>
                        </m:r>
                        <m:r>
                          <a:rPr lang="fr-FR" sz="900" b="0" i="1">
                            <a:latin typeface="Cambria Math"/>
                          </a:rPr>
                          <m:t>.</m:t>
                        </m:r>
                        <m:r>
                          <a:rPr lang="fr-FR" sz="900" b="0" i="1">
                            <a:latin typeface="Cambria Math"/>
                          </a:rPr>
                          <m:t>𝐴𝐺</m:t>
                        </m:r>
                        <m:r>
                          <a:rPr lang="fr-FR" sz="900" b="0" i="1">
                            <a:latin typeface="Cambria Math"/>
                          </a:rPr>
                          <m:t>.</m:t>
                        </m:r>
                        <m:r>
                          <m:rPr>
                            <m:sty m:val="p"/>
                          </m:rPr>
                          <a:rPr lang="fr-FR" sz="900" b="0" i="0">
                            <a:latin typeface="Cambria Math"/>
                          </a:rPr>
                          <m:t>cos</m:t>
                        </m:r>
                        <m:r>
                          <a:rPr lang="fr-FR" sz="900" b="0" i="1">
                            <a:latin typeface="Cambria Math"/>
                          </a:rPr>
                          <m:t>⁡( </m:t>
                        </m:r>
                        <m:sSub>
                          <m:sSubPr>
                            <m:ctrlPr>
                              <a:rPr lang="fr-FR" sz="900" b="0" i="1">
                                <a:latin typeface="Cambria Math"/>
                                <a:ea typeface="Cambria Math"/>
                              </a:rPr>
                            </m:ctrlPr>
                          </m:sSubPr>
                          <m:e>
                            <m:r>
                              <a:rPr lang="fr-FR" sz="900" b="0" i="1">
                                <a:solidFill>
                                  <a:schemeClr val="tx1"/>
                                </a:solidFill>
                                <a:effectLst/>
                                <a:latin typeface="+mn-lt"/>
                                <a:ea typeface="+mn-ea"/>
                                <a:cs typeface="+mn-cs"/>
                              </a:rPr>
                              <m:t>𝛼</m:t>
                            </m:r>
                          </m:e>
                          <m:sub>
                            <m:r>
                              <a:rPr lang="fr-FR" sz="900" b="0" i="1">
                                <a:latin typeface="Cambria Math"/>
                                <a:ea typeface="Cambria Math"/>
                              </a:rPr>
                              <m:t>1</m:t>
                            </m:r>
                          </m:sub>
                        </m:sSub>
                        <m:r>
                          <a:rPr lang="fr-FR" sz="900" b="0" i="1">
                            <a:latin typeface="Cambria Math"/>
                          </a:rPr>
                          <m:t>)</m:t>
                        </m:r>
                      </m:e>
                    </m:rad>
                  </m:oMath>
                </m:oMathPara>
              </a14:m>
              <a:endParaRPr lang="fr-FR" sz="1050"/>
            </a:p>
          </xdr:txBody>
        </xdr:sp>
      </mc:Choice>
      <mc:Fallback>
        <xdr:sp macro="" textlink="">
          <xdr:nvSpPr>
            <xdr:cNvPr id="62" name="ZoneTexte 61"/>
            <xdr:cNvSpPr txBox="1"/>
          </xdr:nvSpPr>
          <xdr:spPr>
            <a:xfrm>
              <a:off x="4671060" y="4229099"/>
              <a:ext cx="1844040" cy="327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r>
                <a:rPr lang="fr-FR" sz="900" b="0" i="0">
                  <a:latin typeface="Cambria Math"/>
                </a:rPr>
                <a:t>=</a:t>
              </a:r>
              <a:r>
                <a:rPr lang="fr-FR" sz="900" i="0">
                  <a:latin typeface="Cambria Math"/>
                </a:rPr>
                <a:t>√(</a:t>
              </a:r>
              <a:r>
                <a:rPr lang="fr-FR" sz="900" b="0" i="0">
                  <a:latin typeface="Cambria Math"/>
                </a:rPr>
                <a:t>𝐶𝐺²+𝐴𝐺²−2.𝐶𝐺.𝐴𝐺.cos⁡( </a:t>
              </a:r>
              <a:r>
                <a:rPr lang="fr-FR" sz="900" b="0" i="0">
                  <a:solidFill>
                    <a:schemeClr val="tx1"/>
                  </a:solidFill>
                  <a:effectLst/>
                  <a:latin typeface="+mn-lt"/>
                  <a:ea typeface="+mn-ea"/>
                  <a:cs typeface="+mn-cs"/>
                </a:rPr>
                <a:t>𝛼</a:t>
              </a:r>
              <a:r>
                <a:rPr lang="fr-FR" sz="900" b="0" i="0">
                  <a:solidFill>
                    <a:schemeClr val="tx1"/>
                  </a:solidFill>
                  <a:effectLst/>
                  <a:latin typeface="Cambria Math"/>
                  <a:ea typeface="Cambria Math"/>
                  <a:cs typeface="+mn-cs"/>
                </a:rPr>
                <a:t>_</a:t>
              </a:r>
              <a:r>
                <a:rPr lang="fr-FR" sz="900" b="0" i="0">
                  <a:latin typeface="Cambria Math"/>
                  <a:ea typeface="Cambria Math"/>
                </a:rPr>
                <a:t>1</a:t>
              </a:r>
              <a:r>
                <a:rPr lang="fr-FR" sz="900" b="0" i="0">
                  <a:latin typeface="Cambria Math"/>
                </a:rPr>
                <a:t>))</a:t>
              </a:r>
              <a:endParaRPr lang="fr-FR" sz="1050"/>
            </a:p>
          </xdr:txBody>
        </xdr:sp>
      </mc:Fallback>
    </mc:AlternateContent>
    <xdr:clientData/>
  </xdr:oneCellAnchor>
  <xdr:oneCellAnchor>
    <xdr:from>
      <xdr:col>3</xdr:col>
      <xdr:colOff>10350</xdr:colOff>
      <xdr:row>53</xdr:row>
      <xdr:rowOff>158651</xdr:rowOff>
    </xdr:from>
    <xdr:ext cx="877868" cy="208199"/>
    <mc:AlternateContent xmlns:mc="http://schemas.openxmlformats.org/markup-compatibility/2006">
      <mc:Choice xmlns:a14="http://schemas.microsoft.com/office/drawing/2010/main" Requires="a14">
        <xdr:sp macro="" textlink="">
          <xdr:nvSpPr>
            <xdr:cNvPr id="195" name="ZoneTexte 194"/>
            <xdr:cNvSpPr txBox="1"/>
          </xdr:nvSpPr>
          <xdr:spPr>
            <a:xfrm>
              <a:off x="4734750" y="3183791"/>
              <a:ext cx="877868" cy="2081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fr-FR" sz="1100" b="0" i="1">
                        <a:latin typeface="Cambria Math"/>
                      </a:rPr>
                      <m:t>=</m:t>
                    </m:r>
                    <m:rad>
                      <m:radPr>
                        <m:degHide m:val="on"/>
                        <m:ctrlPr>
                          <a:rPr lang="fr-FR" sz="1100" b="0" i="1">
                            <a:latin typeface="Cambria Math"/>
                          </a:rPr>
                        </m:ctrlPr>
                      </m:radPr>
                      <m:deg/>
                      <m:e>
                        <m:sSup>
                          <m:sSupPr>
                            <m:ctrlPr>
                              <a:rPr lang="fr-FR" sz="1100" b="0" i="1">
                                <a:latin typeface="Cambria Math"/>
                              </a:rPr>
                            </m:ctrlPr>
                          </m:sSupPr>
                          <m:e>
                            <m:r>
                              <a:rPr lang="fr-FR" sz="1100" b="0" i="1">
                                <a:latin typeface="Cambria Math"/>
                              </a:rPr>
                              <m:t>𝐽𝐶</m:t>
                            </m:r>
                          </m:e>
                          <m:sup>
                            <m:r>
                              <a:rPr lang="fr-FR" sz="1100" b="0" i="1">
                                <a:latin typeface="Cambria Math"/>
                              </a:rPr>
                              <m:t>2</m:t>
                            </m:r>
                          </m:sup>
                        </m:sSup>
                        <m:r>
                          <a:rPr lang="fr-FR" sz="1100" b="0" i="1">
                            <a:latin typeface="Cambria Math"/>
                          </a:rPr>
                          <m:t>+</m:t>
                        </m:r>
                        <m:sSup>
                          <m:sSupPr>
                            <m:ctrlPr>
                              <a:rPr lang="fr-FR" sz="1100" b="0" i="1">
                                <a:latin typeface="Cambria Math"/>
                              </a:rPr>
                            </m:ctrlPr>
                          </m:sSupPr>
                          <m:e>
                            <m:r>
                              <a:rPr lang="fr-FR" sz="1100" b="0" i="1">
                                <a:latin typeface="Cambria Math"/>
                              </a:rPr>
                              <m:t>𝐽𝐺</m:t>
                            </m:r>
                          </m:e>
                          <m:sup>
                            <m:r>
                              <a:rPr lang="fr-FR" sz="1100" b="0" i="1">
                                <a:latin typeface="Cambria Math"/>
                              </a:rPr>
                              <m:t>2</m:t>
                            </m:r>
                          </m:sup>
                        </m:sSup>
                      </m:e>
                    </m:rad>
                  </m:oMath>
                </m:oMathPara>
              </a14:m>
              <a:endParaRPr lang="fr-FR" sz="1100"/>
            </a:p>
          </xdr:txBody>
        </xdr:sp>
      </mc:Choice>
      <mc:Fallback>
        <xdr:sp macro="" textlink="">
          <xdr:nvSpPr>
            <xdr:cNvPr id="195" name="ZoneTexte 194"/>
            <xdr:cNvSpPr txBox="1"/>
          </xdr:nvSpPr>
          <xdr:spPr>
            <a:xfrm>
              <a:off x="4734750" y="3183791"/>
              <a:ext cx="877868" cy="2081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fr-FR" sz="1100" b="0" i="0">
                  <a:latin typeface="Cambria Math"/>
                </a:rPr>
                <a:t>=√(〖𝐽𝐶〗^2+〖𝐽𝐺〗^2 )</a:t>
              </a:r>
              <a:endParaRPr lang="fr-FR" sz="1100"/>
            </a:p>
          </xdr:txBody>
        </xdr:sp>
      </mc:Fallback>
    </mc:AlternateContent>
    <xdr:clientData/>
  </xdr:oneCellAnchor>
  <xdr:oneCellAnchor>
    <xdr:from>
      <xdr:col>2</xdr:col>
      <xdr:colOff>914400</xdr:colOff>
      <xdr:row>57</xdr:row>
      <xdr:rowOff>152400</xdr:rowOff>
    </xdr:from>
    <xdr:ext cx="1844040" cy="327661"/>
    <mc:AlternateContent xmlns:mc="http://schemas.openxmlformats.org/markup-compatibility/2006">
      <mc:Choice xmlns:a14="http://schemas.microsoft.com/office/drawing/2010/main" Requires="a14">
        <xdr:sp macro="" textlink="">
          <xdr:nvSpPr>
            <xdr:cNvPr id="196" name="ZoneTexte 195"/>
            <xdr:cNvSpPr txBox="1"/>
          </xdr:nvSpPr>
          <xdr:spPr>
            <a:xfrm>
              <a:off x="4030980" y="11521440"/>
              <a:ext cx="1844040" cy="327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14:m>
                <m:oMathPara xmlns:m="http://schemas.openxmlformats.org/officeDocument/2006/math">
                  <m:oMathParaPr>
                    <m:jc m:val="left"/>
                  </m:oMathParaPr>
                  <m:oMath xmlns:m="http://schemas.openxmlformats.org/officeDocument/2006/math">
                    <m:r>
                      <a:rPr lang="fr-FR" sz="900" b="0" i="1">
                        <a:latin typeface="Cambria Math"/>
                      </a:rPr>
                      <m:t>=</m:t>
                    </m:r>
                    <m:rad>
                      <m:radPr>
                        <m:degHide m:val="on"/>
                        <m:ctrlPr>
                          <a:rPr lang="fr-FR" sz="900" i="1">
                            <a:latin typeface="Cambria Math"/>
                          </a:rPr>
                        </m:ctrlPr>
                      </m:radPr>
                      <m:deg/>
                      <m:e>
                        <m:r>
                          <a:rPr lang="fr-FR" sz="900" b="0" i="1">
                            <a:latin typeface="Cambria Math"/>
                          </a:rPr>
                          <m:t>𝐶𝐺</m:t>
                        </m:r>
                        <m:r>
                          <a:rPr lang="fr-FR" sz="900" b="0" i="1">
                            <a:latin typeface="Cambria Math"/>
                          </a:rPr>
                          <m:t>²+</m:t>
                        </m:r>
                        <m:r>
                          <a:rPr lang="fr-FR" sz="900" b="0" i="1">
                            <a:latin typeface="Cambria Math"/>
                          </a:rPr>
                          <m:t>𝐴𝐺</m:t>
                        </m:r>
                        <m:r>
                          <a:rPr lang="fr-FR" sz="900" b="0" i="1">
                            <a:latin typeface="Cambria Math"/>
                          </a:rPr>
                          <m:t>²−2.</m:t>
                        </m:r>
                        <m:r>
                          <a:rPr lang="fr-FR" sz="900" b="0" i="1">
                            <a:latin typeface="Cambria Math"/>
                          </a:rPr>
                          <m:t>𝐶𝐺</m:t>
                        </m:r>
                        <m:r>
                          <a:rPr lang="fr-FR" sz="900" b="0" i="1">
                            <a:latin typeface="Cambria Math"/>
                          </a:rPr>
                          <m:t>.</m:t>
                        </m:r>
                        <m:r>
                          <a:rPr lang="fr-FR" sz="900" b="0" i="1">
                            <a:latin typeface="Cambria Math"/>
                          </a:rPr>
                          <m:t>𝐴𝐺</m:t>
                        </m:r>
                        <m:r>
                          <a:rPr lang="fr-FR" sz="900" b="0" i="1">
                            <a:latin typeface="Cambria Math"/>
                          </a:rPr>
                          <m:t>.</m:t>
                        </m:r>
                        <m:r>
                          <m:rPr>
                            <m:sty m:val="p"/>
                          </m:rPr>
                          <a:rPr lang="fr-FR" sz="900" b="0" i="0">
                            <a:latin typeface="Cambria Math"/>
                          </a:rPr>
                          <m:t>cos</m:t>
                        </m:r>
                        <m:r>
                          <a:rPr lang="fr-FR" sz="900" b="0" i="1">
                            <a:latin typeface="Cambria Math"/>
                          </a:rPr>
                          <m:t>⁡( </m:t>
                        </m:r>
                        <m:sSub>
                          <m:sSubPr>
                            <m:ctrlPr>
                              <a:rPr lang="fr-FR" sz="900" b="0" i="1">
                                <a:latin typeface="Cambria Math"/>
                                <a:ea typeface="Cambria Math"/>
                              </a:rPr>
                            </m:ctrlPr>
                          </m:sSubPr>
                          <m:e>
                            <m:r>
                              <a:rPr lang="fr-FR" sz="900" b="0" i="1">
                                <a:solidFill>
                                  <a:schemeClr val="tx1"/>
                                </a:solidFill>
                                <a:effectLst/>
                                <a:latin typeface="+mn-lt"/>
                                <a:ea typeface="+mn-ea"/>
                                <a:cs typeface="+mn-cs"/>
                              </a:rPr>
                              <m:t>𝛼</m:t>
                            </m:r>
                          </m:e>
                          <m:sub>
                            <m:r>
                              <a:rPr lang="fr-FR" sz="900" b="0" i="1">
                                <a:latin typeface="Cambria Math"/>
                                <a:ea typeface="Cambria Math"/>
                              </a:rPr>
                              <m:t>1</m:t>
                            </m:r>
                          </m:sub>
                        </m:sSub>
                        <m:r>
                          <a:rPr lang="fr-FR" sz="900" b="0" i="1">
                            <a:latin typeface="Cambria Math"/>
                          </a:rPr>
                          <m:t>)</m:t>
                        </m:r>
                      </m:e>
                    </m:rad>
                  </m:oMath>
                </m:oMathPara>
              </a14:m>
              <a:endParaRPr lang="fr-FR" sz="1050"/>
            </a:p>
          </xdr:txBody>
        </xdr:sp>
      </mc:Choice>
      <mc:Fallback>
        <xdr:sp macro="" textlink="">
          <xdr:nvSpPr>
            <xdr:cNvPr id="196" name="ZoneTexte 195"/>
            <xdr:cNvSpPr txBox="1"/>
          </xdr:nvSpPr>
          <xdr:spPr>
            <a:xfrm>
              <a:off x="4030980" y="11521440"/>
              <a:ext cx="1844040" cy="327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r>
                <a:rPr lang="fr-FR" sz="900" b="0" i="0">
                  <a:latin typeface="Cambria Math"/>
                </a:rPr>
                <a:t>=</a:t>
              </a:r>
              <a:r>
                <a:rPr lang="fr-FR" sz="900" i="0">
                  <a:latin typeface="Cambria Math"/>
                </a:rPr>
                <a:t>√(</a:t>
              </a:r>
              <a:r>
                <a:rPr lang="fr-FR" sz="900" b="0" i="0">
                  <a:latin typeface="Cambria Math"/>
                </a:rPr>
                <a:t>𝐶𝐺²+𝐴𝐺²−2.𝐶𝐺.𝐴𝐺.cos⁡( </a:t>
              </a:r>
              <a:r>
                <a:rPr lang="fr-FR" sz="900" b="0" i="0">
                  <a:solidFill>
                    <a:schemeClr val="tx1"/>
                  </a:solidFill>
                  <a:effectLst/>
                  <a:latin typeface="+mn-lt"/>
                  <a:ea typeface="+mn-ea"/>
                  <a:cs typeface="+mn-cs"/>
                </a:rPr>
                <a:t>𝛼</a:t>
              </a:r>
              <a:r>
                <a:rPr lang="fr-FR" sz="900" b="0" i="0">
                  <a:solidFill>
                    <a:schemeClr val="tx1"/>
                  </a:solidFill>
                  <a:effectLst/>
                  <a:latin typeface="Cambria Math"/>
                  <a:ea typeface="Cambria Math"/>
                  <a:cs typeface="+mn-cs"/>
                </a:rPr>
                <a:t>_</a:t>
              </a:r>
              <a:r>
                <a:rPr lang="fr-FR" sz="900" b="0" i="0">
                  <a:latin typeface="Cambria Math"/>
                  <a:ea typeface="Cambria Math"/>
                </a:rPr>
                <a:t>1</a:t>
              </a:r>
              <a:r>
                <a:rPr lang="fr-FR" sz="900" b="0" i="0">
                  <a:latin typeface="Cambria Math"/>
                </a:rPr>
                <a:t>))</a:t>
              </a:r>
              <a:endParaRPr lang="fr-FR" sz="1050"/>
            </a:p>
          </xdr:txBody>
        </xdr:sp>
      </mc:Fallback>
    </mc:AlternateContent>
    <xdr:clientData/>
  </xdr:oneCellAnchor>
  <xdr:oneCellAnchor>
    <xdr:from>
      <xdr:col>3</xdr:col>
      <xdr:colOff>10350</xdr:colOff>
      <xdr:row>53</xdr:row>
      <xdr:rowOff>158651</xdr:rowOff>
    </xdr:from>
    <xdr:ext cx="877868" cy="208199"/>
    <mc:AlternateContent xmlns:mc="http://schemas.openxmlformats.org/markup-compatibility/2006">
      <mc:Choice xmlns:a14="http://schemas.microsoft.com/office/drawing/2010/main" Requires="a14">
        <xdr:sp macro="" textlink="">
          <xdr:nvSpPr>
            <xdr:cNvPr id="197" name="ZoneTexte 196"/>
            <xdr:cNvSpPr txBox="1"/>
          </xdr:nvSpPr>
          <xdr:spPr>
            <a:xfrm>
              <a:off x="11036490" y="3183791"/>
              <a:ext cx="877868" cy="2081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fr-FR" sz="1100" b="0" i="1">
                        <a:latin typeface="Cambria Math"/>
                      </a:rPr>
                      <m:t>=</m:t>
                    </m:r>
                    <m:rad>
                      <m:radPr>
                        <m:degHide m:val="on"/>
                        <m:ctrlPr>
                          <a:rPr lang="fr-FR" sz="1100" b="0" i="1">
                            <a:latin typeface="Cambria Math"/>
                          </a:rPr>
                        </m:ctrlPr>
                      </m:radPr>
                      <m:deg/>
                      <m:e>
                        <m:sSup>
                          <m:sSupPr>
                            <m:ctrlPr>
                              <a:rPr lang="fr-FR" sz="1100" b="0" i="1">
                                <a:latin typeface="Cambria Math"/>
                              </a:rPr>
                            </m:ctrlPr>
                          </m:sSupPr>
                          <m:e>
                            <m:r>
                              <a:rPr lang="fr-FR" sz="1100" b="0" i="1">
                                <a:latin typeface="Cambria Math"/>
                              </a:rPr>
                              <m:t>𝐽𝐶</m:t>
                            </m:r>
                          </m:e>
                          <m:sup>
                            <m:r>
                              <a:rPr lang="fr-FR" sz="1100" b="0" i="1">
                                <a:latin typeface="Cambria Math"/>
                              </a:rPr>
                              <m:t>2</m:t>
                            </m:r>
                          </m:sup>
                        </m:sSup>
                        <m:r>
                          <a:rPr lang="fr-FR" sz="1100" b="0" i="1">
                            <a:latin typeface="Cambria Math"/>
                          </a:rPr>
                          <m:t>+</m:t>
                        </m:r>
                        <m:sSup>
                          <m:sSupPr>
                            <m:ctrlPr>
                              <a:rPr lang="fr-FR" sz="1100" b="0" i="1">
                                <a:latin typeface="Cambria Math"/>
                              </a:rPr>
                            </m:ctrlPr>
                          </m:sSupPr>
                          <m:e>
                            <m:r>
                              <a:rPr lang="fr-FR" sz="1100" b="0" i="1">
                                <a:latin typeface="Cambria Math"/>
                              </a:rPr>
                              <m:t>𝐽𝐺</m:t>
                            </m:r>
                          </m:e>
                          <m:sup>
                            <m:r>
                              <a:rPr lang="fr-FR" sz="1100" b="0" i="1">
                                <a:latin typeface="Cambria Math"/>
                              </a:rPr>
                              <m:t>2</m:t>
                            </m:r>
                          </m:sup>
                        </m:sSup>
                      </m:e>
                    </m:rad>
                  </m:oMath>
                </m:oMathPara>
              </a14:m>
              <a:endParaRPr lang="fr-FR" sz="1100"/>
            </a:p>
          </xdr:txBody>
        </xdr:sp>
      </mc:Choice>
      <mc:Fallback>
        <xdr:sp macro="" textlink="">
          <xdr:nvSpPr>
            <xdr:cNvPr id="197" name="ZoneTexte 196"/>
            <xdr:cNvSpPr txBox="1"/>
          </xdr:nvSpPr>
          <xdr:spPr>
            <a:xfrm>
              <a:off x="11036490" y="3183791"/>
              <a:ext cx="877868" cy="2081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fr-FR" sz="1100" b="0" i="0">
                  <a:latin typeface="Cambria Math"/>
                </a:rPr>
                <a:t>=√(〖𝐽𝐶〗^2+〖𝐽𝐺〗^2 )</a:t>
              </a:r>
              <a:endParaRPr lang="fr-FR" sz="1100"/>
            </a:p>
          </xdr:txBody>
        </xdr:sp>
      </mc:Fallback>
    </mc:AlternateContent>
    <xdr:clientData/>
  </xdr:oneCellAnchor>
  <xdr:oneCellAnchor>
    <xdr:from>
      <xdr:col>3</xdr:col>
      <xdr:colOff>38100</xdr:colOff>
      <xdr:row>60</xdr:row>
      <xdr:rowOff>144780</xdr:rowOff>
    </xdr:from>
    <xdr:ext cx="946991" cy="217624"/>
    <mc:AlternateContent xmlns:mc="http://schemas.openxmlformats.org/markup-compatibility/2006">
      <mc:Choice xmlns:a14="http://schemas.microsoft.com/office/drawing/2010/main" Requires="a14">
        <xdr:sp macro="" textlink="">
          <xdr:nvSpPr>
            <xdr:cNvPr id="198" name="ZoneTexte 197"/>
            <xdr:cNvSpPr txBox="1"/>
          </xdr:nvSpPr>
          <xdr:spPr>
            <a:xfrm>
              <a:off x="4130040" y="12161520"/>
              <a:ext cx="946991" cy="2176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fr-FR" sz="1100" b="0" i="1">
                        <a:latin typeface="Cambria Math"/>
                      </a:rPr>
                      <m:t>=</m:t>
                    </m:r>
                    <m:rad>
                      <m:radPr>
                        <m:degHide m:val="on"/>
                        <m:ctrlPr>
                          <a:rPr lang="fr-FR" sz="1100" b="0" i="1">
                            <a:latin typeface="Cambria Math"/>
                          </a:rPr>
                        </m:ctrlPr>
                      </m:radPr>
                      <m:deg/>
                      <m:e>
                        <m:sSup>
                          <m:sSupPr>
                            <m:ctrlPr>
                              <a:rPr lang="fr-FR" sz="1100" b="0" i="1">
                                <a:latin typeface="Cambria Math"/>
                              </a:rPr>
                            </m:ctrlPr>
                          </m:sSupPr>
                          <m:e>
                            <m:r>
                              <a:rPr lang="fr-FR" sz="1100" b="0" i="1">
                                <a:latin typeface="Cambria Math"/>
                              </a:rPr>
                              <m:t>𝐴𝐶</m:t>
                            </m:r>
                          </m:e>
                          <m:sup>
                            <m:r>
                              <a:rPr lang="fr-FR" sz="1100" b="0" i="1">
                                <a:latin typeface="Cambria Math"/>
                              </a:rPr>
                              <m:t>2</m:t>
                            </m:r>
                          </m:sup>
                        </m:sSup>
                        <m:r>
                          <a:rPr lang="fr-FR" sz="1100" b="0" i="1">
                            <a:latin typeface="Cambria Math"/>
                          </a:rPr>
                          <m:t>−</m:t>
                        </m:r>
                        <m:sSup>
                          <m:sSupPr>
                            <m:ctrlPr>
                              <a:rPr lang="fr-FR" sz="1100" b="0" i="1">
                                <a:latin typeface="Cambria Math"/>
                              </a:rPr>
                            </m:ctrlPr>
                          </m:sSupPr>
                          <m:e>
                            <m:r>
                              <a:rPr lang="fr-FR" sz="1100" b="0" i="1">
                                <a:latin typeface="Cambria Math"/>
                              </a:rPr>
                              <m:t>𝐵𝐶</m:t>
                            </m:r>
                          </m:e>
                          <m:sup>
                            <m:r>
                              <a:rPr lang="fr-FR" sz="1100" b="0" i="1">
                                <a:latin typeface="Cambria Math"/>
                              </a:rPr>
                              <m:t>2</m:t>
                            </m:r>
                          </m:sup>
                        </m:sSup>
                      </m:e>
                    </m:rad>
                  </m:oMath>
                </m:oMathPara>
              </a14:m>
              <a:endParaRPr lang="fr-FR" sz="1100"/>
            </a:p>
          </xdr:txBody>
        </xdr:sp>
      </mc:Choice>
      <mc:Fallback>
        <xdr:sp macro="" textlink="">
          <xdr:nvSpPr>
            <xdr:cNvPr id="198" name="ZoneTexte 197"/>
            <xdr:cNvSpPr txBox="1"/>
          </xdr:nvSpPr>
          <xdr:spPr>
            <a:xfrm>
              <a:off x="4130040" y="12161520"/>
              <a:ext cx="946991" cy="2176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fr-FR" sz="1100" b="0" i="0">
                  <a:latin typeface="Cambria Math"/>
                </a:rPr>
                <a:t>=√(〖𝐴𝐶〗^2−〖𝐵𝐶〗^2 )</a:t>
              </a:r>
              <a:endParaRPr lang="fr-FR" sz="1100"/>
            </a:p>
          </xdr:txBody>
        </xdr:sp>
      </mc:Fallback>
    </mc:AlternateContent>
    <xdr:clientData/>
  </xdr:oneCellAnchor>
  <xdr:oneCellAnchor>
    <xdr:from>
      <xdr:col>3</xdr:col>
      <xdr:colOff>10350</xdr:colOff>
      <xdr:row>53</xdr:row>
      <xdr:rowOff>158651</xdr:rowOff>
    </xdr:from>
    <xdr:ext cx="877868" cy="208199"/>
    <mc:AlternateContent xmlns:mc="http://schemas.openxmlformats.org/markup-compatibility/2006">
      <mc:Choice xmlns:a14="http://schemas.microsoft.com/office/drawing/2010/main" Requires="a14">
        <xdr:sp macro="" textlink="">
          <xdr:nvSpPr>
            <xdr:cNvPr id="199" name="ZoneTexte 198"/>
            <xdr:cNvSpPr txBox="1"/>
          </xdr:nvSpPr>
          <xdr:spPr>
            <a:xfrm>
              <a:off x="11036490" y="3183791"/>
              <a:ext cx="877868" cy="2081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fr-FR" sz="1100" b="0" i="1">
                        <a:latin typeface="Cambria Math"/>
                      </a:rPr>
                      <m:t>=</m:t>
                    </m:r>
                    <m:rad>
                      <m:radPr>
                        <m:degHide m:val="on"/>
                        <m:ctrlPr>
                          <a:rPr lang="fr-FR" sz="1100" b="0" i="1">
                            <a:latin typeface="Cambria Math"/>
                          </a:rPr>
                        </m:ctrlPr>
                      </m:radPr>
                      <m:deg/>
                      <m:e>
                        <m:sSup>
                          <m:sSupPr>
                            <m:ctrlPr>
                              <a:rPr lang="fr-FR" sz="1100" b="0" i="1">
                                <a:latin typeface="Cambria Math"/>
                              </a:rPr>
                            </m:ctrlPr>
                          </m:sSupPr>
                          <m:e>
                            <m:r>
                              <a:rPr lang="fr-FR" sz="1100" b="0" i="1">
                                <a:latin typeface="Cambria Math"/>
                              </a:rPr>
                              <m:t>𝐽𝐶</m:t>
                            </m:r>
                          </m:e>
                          <m:sup>
                            <m:r>
                              <a:rPr lang="fr-FR" sz="1100" b="0" i="1">
                                <a:latin typeface="Cambria Math"/>
                              </a:rPr>
                              <m:t>2</m:t>
                            </m:r>
                          </m:sup>
                        </m:sSup>
                        <m:r>
                          <a:rPr lang="fr-FR" sz="1100" b="0" i="1">
                            <a:latin typeface="Cambria Math"/>
                          </a:rPr>
                          <m:t>+</m:t>
                        </m:r>
                        <m:sSup>
                          <m:sSupPr>
                            <m:ctrlPr>
                              <a:rPr lang="fr-FR" sz="1100" b="0" i="1">
                                <a:latin typeface="Cambria Math"/>
                              </a:rPr>
                            </m:ctrlPr>
                          </m:sSupPr>
                          <m:e>
                            <m:r>
                              <a:rPr lang="fr-FR" sz="1100" b="0" i="1">
                                <a:latin typeface="Cambria Math"/>
                              </a:rPr>
                              <m:t>𝐽𝐺</m:t>
                            </m:r>
                          </m:e>
                          <m:sup>
                            <m:r>
                              <a:rPr lang="fr-FR" sz="1100" b="0" i="1">
                                <a:latin typeface="Cambria Math"/>
                              </a:rPr>
                              <m:t>2</m:t>
                            </m:r>
                          </m:sup>
                        </m:sSup>
                      </m:e>
                    </m:rad>
                  </m:oMath>
                </m:oMathPara>
              </a14:m>
              <a:endParaRPr lang="fr-FR" sz="1100"/>
            </a:p>
          </xdr:txBody>
        </xdr:sp>
      </mc:Choice>
      <mc:Fallback>
        <xdr:sp macro="" textlink="">
          <xdr:nvSpPr>
            <xdr:cNvPr id="199" name="ZoneTexte 198"/>
            <xdr:cNvSpPr txBox="1"/>
          </xdr:nvSpPr>
          <xdr:spPr>
            <a:xfrm>
              <a:off x="11036490" y="3183791"/>
              <a:ext cx="877868" cy="2081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fr-FR" sz="1100" b="0" i="0">
                  <a:latin typeface="Cambria Math"/>
                </a:rPr>
                <a:t>=√(〖𝐽𝐶〗^2+〖𝐽𝐺〗^2 )</a:t>
              </a:r>
              <a:endParaRPr lang="fr-FR" sz="1100"/>
            </a:p>
          </xdr:txBody>
        </xdr:sp>
      </mc:Fallback>
    </mc:AlternateContent>
    <xdr:clientData/>
  </xdr:oneCellAnchor>
  <xdr:twoCellAnchor editAs="absolute">
    <xdr:from>
      <xdr:col>6</xdr:col>
      <xdr:colOff>1474206</xdr:colOff>
      <xdr:row>39</xdr:row>
      <xdr:rowOff>144780</xdr:rowOff>
    </xdr:from>
    <xdr:to>
      <xdr:col>9</xdr:col>
      <xdr:colOff>1007955</xdr:colOff>
      <xdr:row>69</xdr:row>
      <xdr:rowOff>100800</xdr:rowOff>
    </xdr:to>
    <xdr:grpSp>
      <xdr:nvGrpSpPr>
        <xdr:cNvPr id="92" name="Groupe 91"/>
        <xdr:cNvGrpSpPr>
          <a:grpSpLocks noChangeAspect="1"/>
        </xdr:cNvGrpSpPr>
      </xdr:nvGrpSpPr>
      <xdr:grpSpPr>
        <a:xfrm>
          <a:off x="8019786" y="7810500"/>
          <a:ext cx="6391749" cy="5693880"/>
          <a:chOff x="8019786" y="7810500"/>
          <a:chExt cx="6391749" cy="5693880"/>
        </a:xfrm>
      </xdr:grpSpPr>
      <xdr:grpSp>
        <xdr:nvGrpSpPr>
          <xdr:cNvPr id="234" name="Groupe 233"/>
          <xdr:cNvGrpSpPr/>
        </xdr:nvGrpSpPr>
        <xdr:grpSpPr>
          <a:xfrm rot="16200000">
            <a:off x="10240682" y="9589991"/>
            <a:ext cx="218930" cy="2627819"/>
            <a:chOff x="4967419" y="1088992"/>
            <a:chExt cx="216000" cy="1806795"/>
          </a:xfrm>
        </xdr:grpSpPr>
        <xdr:sp macro="" textlink="">
          <xdr:nvSpPr>
            <xdr:cNvPr id="292" name="Rectangle 291"/>
            <xdr:cNvSpPr/>
          </xdr:nvSpPr>
          <xdr:spPr>
            <a:xfrm flipH="1">
              <a:off x="4967419" y="1166795"/>
              <a:ext cx="216000" cy="1728992"/>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sz="1600">
                <a:solidFill>
                  <a:srgbClr val="000000"/>
                </a:solidFill>
              </a:endParaRPr>
            </a:p>
          </xdr:txBody>
        </xdr:sp>
        <xdr:sp macro="" textlink="">
          <xdr:nvSpPr>
            <xdr:cNvPr id="293" name="Ellipse 292"/>
            <xdr:cNvSpPr/>
          </xdr:nvSpPr>
          <xdr:spPr>
            <a:xfrm>
              <a:off x="4967419" y="1088992"/>
              <a:ext cx="216000" cy="148514"/>
            </a:xfrm>
            <a:prstGeom prst="ellips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sz="1600">
                <a:solidFill>
                  <a:srgbClr val="000000"/>
                </a:solidFill>
              </a:endParaRPr>
            </a:p>
          </xdr:txBody>
        </xdr:sp>
      </xdr:grpSp>
      <xdr:sp macro="" textlink="">
        <xdr:nvSpPr>
          <xdr:cNvPr id="235" name="Rectangle 234"/>
          <xdr:cNvSpPr/>
        </xdr:nvSpPr>
        <xdr:spPr>
          <a:xfrm flipH="1">
            <a:off x="9893541" y="11129056"/>
            <a:ext cx="4517994" cy="839618"/>
          </a:xfrm>
          <a:prstGeom prst="rect">
            <a:avLst/>
          </a:prstGeom>
          <a:solidFill>
            <a:srgbClr val="75D19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sz="1600">
              <a:solidFill>
                <a:srgbClr val="000000"/>
              </a:solidFill>
            </a:endParaRPr>
          </a:p>
        </xdr:txBody>
      </xdr:sp>
      <xdr:sp macro="" textlink="">
        <xdr:nvSpPr>
          <xdr:cNvPr id="236" name="Rectangle 235"/>
          <xdr:cNvSpPr/>
        </xdr:nvSpPr>
        <xdr:spPr>
          <a:xfrm flipH="1">
            <a:off x="12821087" y="10472193"/>
            <a:ext cx="449999" cy="656863"/>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sz="1600">
              <a:solidFill>
                <a:srgbClr val="000000"/>
              </a:solidFill>
            </a:endParaRPr>
          </a:p>
        </xdr:txBody>
      </xdr:sp>
      <xdr:sp macro="" textlink="">
        <xdr:nvSpPr>
          <xdr:cNvPr id="238" name="Ellipse 237"/>
          <xdr:cNvSpPr/>
        </xdr:nvSpPr>
        <xdr:spPr>
          <a:xfrm flipH="1">
            <a:off x="12044526" y="11439194"/>
            <a:ext cx="216024" cy="218930"/>
          </a:xfrm>
          <a:prstGeom prst="ellipse">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sz="1600">
              <a:solidFill>
                <a:srgbClr val="000000"/>
              </a:solidFill>
            </a:endParaRPr>
          </a:p>
        </xdr:txBody>
      </xdr:sp>
      <xdr:sp macro="" textlink="">
        <xdr:nvSpPr>
          <xdr:cNvPr id="240" name="Ellipse 239"/>
          <xdr:cNvSpPr/>
        </xdr:nvSpPr>
        <xdr:spPr>
          <a:xfrm>
            <a:off x="10230453" y="9600130"/>
            <a:ext cx="3852000" cy="3904250"/>
          </a:xfrm>
          <a:prstGeom prst="ellipse">
            <a:avLst/>
          </a:prstGeom>
          <a:noFill/>
          <a:ln>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sz="1600">
              <a:solidFill>
                <a:srgbClr val="000000"/>
              </a:solidFill>
            </a:endParaRPr>
          </a:p>
        </xdr:txBody>
      </xdr:sp>
      <xdr:grpSp>
        <xdr:nvGrpSpPr>
          <xdr:cNvPr id="241" name="Groupe 240"/>
          <xdr:cNvGrpSpPr>
            <a:grpSpLocks noChangeAspect="1"/>
          </xdr:cNvGrpSpPr>
        </xdr:nvGrpSpPr>
        <xdr:grpSpPr>
          <a:xfrm rot="20321190" flipH="1">
            <a:off x="8019786" y="9857707"/>
            <a:ext cx="3632821" cy="1057115"/>
            <a:chOff x="709392" y="1445445"/>
            <a:chExt cx="7265652" cy="2085936"/>
          </a:xfrm>
        </xdr:grpSpPr>
        <xdr:sp macro="" textlink="">
          <xdr:nvSpPr>
            <xdr:cNvPr id="284" name="Rectangle 283"/>
            <xdr:cNvSpPr/>
          </xdr:nvSpPr>
          <xdr:spPr>
            <a:xfrm flipH="1">
              <a:off x="6607044" y="2108004"/>
              <a:ext cx="1368000" cy="757716"/>
            </a:xfrm>
            <a:prstGeom prst="rect">
              <a:avLst/>
            </a:prstGeom>
            <a:solidFill>
              <a:schemeClr val="tx1">
                <a:lumMod val="65000"/>
                <a:lumOff val="35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endParaRPr lang="fr-FR"/>
            </a:p>
          </xdr:txBody>
        </xdr:sp>
        <xdr:sp macro="" textlink="">
          <xdr:nvSpPr>
            <xdr:cNvPr id="285" name="Rectangle à coins arrondis 284"/>
            <xdr:cNvSpPr/>
          </xdr:nvSpPr>
          <xdr:spPr>
            <a:xfrm flipH="1">
              <a:off x="6249814" y="1497374"/>
              <a:ext cx="360000" cy="1980000"/>
            </a:xfrm>
            <a:prstGeom prst="roundRect">
              <a:avLst>
                <a:gd name="adj" fmla="val 20330"/>
              </a:avLst>
            </a:prstGeom>
            <a:solidFill>
              <a:schemeClr val="tx1">
                <a:lumMod val="65000"/>
                <a:lumOff val="35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endParaRPr lang="fr-FR"/>
            </a:p>
          </xdr:txBody>
        </xdr:sp>
        <xdr:sp macro="" textlink="">
          <xdr:nvSpPr>
            <xdr:cNvPr id="286" name="Forme libre 285"/>
            <xdr:cNvSpPr/>
          </xdr:nvSpPr>
          <xdr:spPr>
            <a:xfrm flipH="1">
              <a:off x="1903787" y="2273714"/>
              <a:ext cx="4334511" cy="541181"/>
            </a:xfrm>
            <a:custGeom>
              <a:avLst/>
              <a:gdLst>
                <a:gd name="connsiteX0" fmla="*/ 0 w 2086429"/>
                <a:gd name="connsiteY0" fmla="*/ 99785 h 254000"/>
                <a:gd name="connsiteX1" fmla="*/ 1086758 w 2086429"/>
                <a:gd name="connsiteY1" fmla="*/ 103414 h 254000"/>
                <a:gd name="connsiteX2" fmla="*/ 1086758 w 2086429"/>
                <a:gd name="connsiteY2" fmla="*/ 201385 h 254000"/>
                <a:gd name="connsiteX3" fmla="*/ 1139372 w 2086429"/>
                <a:gd name="connsiteY3" fmla="*/ 254000 h 254000"/>
                <a:gd name="connsiteX4" fmla="*/ 1656443 w 2086429"/>
                <a:gd name="connsiteY4" fmla="*/ 252185 h 254000"/>
                <a:gd name="connsiteX5" fmla="*/ 2086429 w 2086429"/>
                <a:gd name="connsiteY5" fmla="*/ 96157 h 254000"/>
                <a:gd name="connsiteX6" fmla="*/ 2086429 w 2086429"/>
                <a:gd name="connsiteY6" fmla="*/ 76200 h 254000"/>
                <a:gd name="connsiteX7" fmla="*/ 1547586 w 2086429"/>
                <a:gd name="connsiteY7" fmla="*/ 74385 h 254000"/>
                <a:gd name="connsiteX8" fmla="*/ 1549400 w 2086429"/>
                <a:gd name="connsiteY8" fmla="*/ 45357 h 254000"/>
                <a:gd name="connsiteX9" fmla="*/ 1090386 w 2086429"/>
                <a:gd name="connsiteY9" fmla="*/ 47171 h 254000"/>
                <a:gd name="connsiteX10" fmla="*/ 1088572 w 2086429"/>
                <a:gd name="connsiteY10" fmla="*/ 0 h 254000"/>
                <a:gd name="connsiteX11" fmla="*/ 0 w 2086429"/>
                <a:gd name="connsiteY11" fmla="*/ 0 h 254000"/>
                <a:gd name="connsiteX0" fmla="*/ 0 w 2091372"/>
                <a:gd name="connsiteY0" fmla="*/ 136191 h 254000"/>
                <a:gd name="connsiteX1" fmla="*/ 1091701 w 2091372"/>
                <a:gd name="connsiteY1" fmla="*/ 103414 h 254000"/>
                <a:gd name="connsiteX2" fmla="*/ 1091701 w 2091372"/>
                <a:gd name="connsiteY2" fmla="*/ 201385 h 254000"/>
                <a:gd name="connsiteX3" fmla="*/ 1144315 w 2091372"/>
                <a:gd name="connsiteY3" fmla="*/ 254000 h 254000"/>
                <a:gd name="connsiteX4" fmla="*/ 1661386 w 2091372"/>
                <a:gd name="connsiteY4" fmla="*/ 252185 h 254000"/>
                <a:gd name="connsiteX5" fmla="*/ 2091372 w 2091372"/>
                <a:gd name="connsiteY5" fmla="*/ 96157 h 254000"/>
                <a:gd name="connsiteX6" fmla="*/ 2091372 w 2091372"/>
                <a:gd name="connsiteY6" fmla="*/ 76200 h 254000"/>
                <a:gd name="connsiteX7" fmla="*/ 1552529 w 2091372"/>
                <a:gd name="connsiteY7" fmla="*/ 74385 h 254000"/>
                <a:gd name="connsiteX8" fmla="*/ 1554343 w 2091372"/>
                <a:gd name="connsiteY8" fmla="*/ 45357 h 254000"/>
                <a:gd name="connsiteX9" fmla="*/ 1095329 w 2091372"/>
                <a:gd name="connsiteY9" fmla="*/ 47171 h 254000"/>
                <a:gd name="connsiteX10" fmla="*/ 1093515 w 2091372"/>
                <a:gd name="connsiteY10" fmla="*/ 0 h 254000"/>
                <a:gd name="connsiteX11" fmla="*/ 4943 w 2091372"/>
                <a:gd name="connsiteY11" fmla="*/ 0 h 254000"/>
                <a:gd name="connsiteX0" fmla="*/ 0 w 2091372"/>
                <a:gd name="connsiteY0" fmla="*/ 173853 h 291662"/>
                <a:gd name="connsiteX1" fmla="*/ 1091701 w 2091372"/>
                <a:gd name="connsiteY1" fmla="*/ 141076 h 291662"/>
                <a:gd name="connsiteX2" fmla="*/ 1091701 w 2091372"/>
                <a:gd name="connsiteY2" fmla="*/ 239047 h 291662"/>
                <a:gd name="connsiteX3" fmla="*/ 1144315 w 2091372"/>
                <a:gd name="connsiteY3" fmla="*/ 291662 h 291662"/>
                <a:gd name="connsiteX4" fmla="*/ 1661386 w 2091372"/>
                <a:gd name="connsiteY4" fmla="*/ 289847 h 291662"/>
                <a:gd name="connsiteX5" fmla="*/ 2091372 w 2091372"/>
                <a:gd name="connsiteY5" fmla="*/ 133819 h 291662"/>
                <a:gd name="connsiteX6" fmla="*/ 2091372 w 2091372"/>
                <a:gd name="connsiteY6" fmla="*/ 113862 h 291662"/>
                <a:gd name="connsiteX7" fmla="*/ 1552529 w 2091372"/>
                <a:gd name="connsiteY7" fmla="*/ 112047 h 291662"/>
                <a:gd name="connsiteX8" fmla="*/ 1554343 w 2091372"/>
                <a:gd name="connsiteY8" fmla="*/ 83019 h 291662"/>
                <a:gd name="connsiteX9" fmla="*/ 1095329 w 2091372"/>
                <a:gd name="connsiteY9" fmla="*/ 84833 h 291662"/>
                <a:gd name="connsiteX10" fmla="*/ 1093515 w 2091372"/>
                <a:gd name="connsiteY10" fmla="*/ 37662 h 291662"/>
                <a:gd name="connsiteX11" fmla="*/ 1648 w 2091372"/>
                <a:gd name="connsiteY11" fmla="*/ 0 h 291662"/>
                <a:gd name="connsiteX0" fmla="*/ 0 w 2091372"/>
                <a:gd name="connsiteY0" fmla="*/ 173853 h 291662"/>
                <a:gd name="connsiteX1" fmla="*/ 1088406 w 2091372"/>
                <a:gd name="connsiteY1" fmla="*/ 178738 h 291662"/>
                <a:gd name="connsiteX2" fmla="*/ 1091701 w 2091372"/>
                <a:gd name="connsiteY2" fmla="*/ 239047 h 291662"/>
                <a:gd name="connsiteX3" fmla="*/ 1144315 w 2091372"/>
                <a:gd name="connsiteY3" fmla="*/ 291662 h 291662"/>
                <a:gd name="connsiteX4" fmla="*/ 1661386 w 2091372"/>
                <a:gd name="connsiteY4" fmla="*/ 289847 h 291662"/>
                <a:gd name="connsiteX5" fmla="*/ 2091372 w 2091372"/>
                <a:gd name="connsiteY5" fmla="*/ 133819 h 291662"/>
                <a:gd name="connsiteX6" fmla="*/ 2091372 w 2091372"/>
                <a:gd name="connsiteY6" fmla="*/ 113862 h 291662"/>
                <a:gd name="connsiteX7" fmla="*/ 1552529 w 2091372"/>
                <a:gd name="connsiteY7" fmla="*/ 112047 h 291662"/>
                <a:gd name="connsiteX8" fmla="*/ 1554343 w 2091372"/>
                <a:gd name="connsiteY8" fmla="*/ 83019 h 291662"/>
                <a:gd name="connsiteX9" fmla="*/ 1095329 w 2091372"/>
                <a:gd name="connsiteY9" fmla="*/ 84833 h 291662"/>
                <a:gd name="connsiteX10" fmla="*/ 1093515 w 2091372"/>
                <a:gd name="connsiteY10" fmla="*/ 37662 h 291662"/>
                <a:gd name="connsiteX11" fmla="*/ 1648 w 2091372"/>
                <a:gd name="connsiteY11" fmla="*/ 0 h 291662"/>
                <a:gd name="connsiteX0" fmla="*/ 0 w 2091372"/>
                <a:gd name="connsiteY0" fmla="*/ 176363 h 294172"/>
                <a:gd name="connsiteX1" fmla="*/ 1088406 w 2091372"/>
                <a:gd name="connsiteY1" fmla="*/ 181248 h 294172"/>
                <a:gd name="connsiteX2" fmla="*/ 1091701 w 2091372"/>
                <a:gd name="connsiteY2" fmla="*/ 241557 h 294172"/>
                <a:gd name="connsiteX3" fmla="*/ 1144315 w 2091372"/>
                <a:gd name="connsiteY3" fmla="*/ 294172 h 294172"/>
                <a:gd name="connsiteX4" fmla="*/ 1661386 w 2091372"/>
                <a:gd name="connsiteY4" fmla="*/ 292357 h 294172"/>
                <a:gd name="connsiteX5" fmla="*/ 2091372 w 2091372"/>
                <a:gd name="connsiteY5" fmla="*/ 136329 h 294172"/>
                <a:gd name="connsiteX6" fmla="*/ 2091372 w 2091372"/>
                <a:gd name="connsiteY6" fmla="*/ 116372 h 294172"/>
                <a:gd name="connsiteX7" fmla="*/ 1552529 w 2091372"/>
                <a:gd name="connsiteY7" fmla="*/ 114557 h 294172"/>
                <a:gd name="connsiteX8" fmla="*/ 1554343 w 2091372"/>
                <a:gd name="connsiteY8" fmla="*/ 85529 h 294172"/>
                <a:gd name="connsiteX9" fmla="*/ 1095329 w 2091372"/>
                <a:gd name="connsiteY9" fmla="*/ 87343 h 294172"/>
                <a:gd name="connsiteX10" fmla="*/ 1086924 w 2091372"/>
                <a:gd name="connsiteY10" fmla="*/ 0 h 294172"/>
                <a:gd name="connsiteX11" fmla="*/ 1648 w 2091372"/>
                <a:gd name="connsiteY11" fmla="*/ 2510 h 294172"/>
                <a:gd name="connsiteX0" fmla="*/ 0 w 2091372"/>
                <a:gd name="connsiteY0" fmla="*/ 174794 h 292603"/>
                <a:gd name="connsiteX1" fmla="*/ 1088406 w 2091372"/>
                <a:gd name="connsiteY1" fmla="*/ 179679 h 292603"/>
                <a:gd name="connsiteX2" fmla="*/ 1091701 w 2091372"/>
                <a:gd name="connsiteY2" fmla="*/ 239988 h 292603"/>
                <a:gd name="connsiteX3" fmla="*/ 1144315 w 2091372"/>
                <a:gd name="connsiteY3" fmla="*/ 292603 h 292603"/>
                <a:gd name="connsiteX4" fmla="*/ 1661386 w 2091372"/>
                <a:gd name="connsiteY4" fmla="*/ 290788 h 292603"/>
                <a:gd name="connsiteX5" fmla="*/ 2091372 w 2091372"/>
                <a:gd name="connsiteY5" fmla="*/ 134760 h 292603"/>
                <a:gd name="connsiteX6" fmla="*/ 2091372 w 2091372"/>
                <a:gd name="connsiteY6" fmla="*/ 114803 h 292603"/>
                <a:gd name="connsiteX7" fmla="*/ 1552529 w 2091372"/>
                <a:gd name="connsiteY7" fmla="*/ 112988 h 292603"/>
                <a:gd name="connsiteX8" fmla="*/ 1554343 w 2091372"/>
                <a:gd name="connsiteY8" fmla="*/ 83960 h 292603"/>
                <a:gd name="connsiteX9" fmla="*/ 1095329 w 2091372"/>
                <a:gd name="connsiteY9" fmla="*/ 85774 h 292603"/>
                <a:gd name="connsiteX10" fmla="*/ 1093103 w 2091372"/>
                <a:gd name="connsiteY10" fmla="*/ 0 h 292603"/>
                <a:gd name="connsiteX11" fmla="*/ 1648 w 2091372"/>
                <a:gd name="connsiteY11" fmla="*/ 941 h 292603"/>
                <a:gd name="connsiteX0" fmla="*/ 0 w 2091372"/>
                <a:gd name="connsiteY0" fmla="*/ 174794 h 292603"/>
                <a:gd name="connsiteX1" fmla="*/ 1088406 w 2091372"/>
                <a:gd name="connsiteY1" fmla="*/ 179679 h 292603"/>
                <a:gd name="connsiteX2" fmla="*/ 1091701 w 2091372"/>
                <a:gd name="connsiteY2" fmla="*/ 239988 h 292603"/>
                <a:gd name="connsiteX3" fmla="*/ 1144315 w 2091372"/>
                <a:gd name="connsiteY3" fmla="*/ 292603 h 292603"/>
                <a:gd name="connsiteX4" fmla="*/ 1661386 w 2091372"/>
                <a:gd name="connsiteY4" fmla="*/ 290788 h 292603"/>
                <a:gd name="connsiteX5" fmla="*/ 2091372 w 2091372"/>
                <a:gd name="connsiteY5" fmla="*/ 134760 h 292603"/>
                <a:gd name="connsiteX6" fmla="*/ 2091372 w 2091372"/>
                <a:gd name="connsiteY6" fmla="*/ 114803 h 292603"/>
                <a:gd name="connsiteX7" fmla="*/ 1552529 w 2091372"/>
                <a:gd name="connsiteY7" fmla="*/ 112988 h 292603"/>
                <a:gd name="connsiteX8" fmla="*/ 1554343 w 2091372"/>
                <a:gd name="connsiteY8" fmla="*/ 83960 h 292603"/>
                <a:gd name="connsiteX9" fmla="*/ 1092239 w 2091372"/>
                <a:gd name="connsiteY9" fmla="*/ 84989 h 292603"/>
                <a:gd name="connsiteX10" fmla="*/ 1093103 w 2091372"/>
                <a:gd name="connsiteY10" fmla="*/ 0 h 292603"/>
                <a:gd name="connsiteX11" fmla="*/ 1648 w 2091372"/>
                <a:gd name="connsiteY11" fmla="*/ 941 h 292603"/>
                <a:gd name="connsiteX0" fmla="*/ 0 w 2091372"/>
                <a:gd name="connsiteY0" fmla="*/ 174794 h 292603"/>
                <a:gd name="connsiteX1" fmla="*/ 1090466 w 2091372"/>
                <a:gd name="connsiteY1" fmla="*/ 175756 h 292603"/>
                <a:gd name="connsiteX2" fmla="*/ 1091701 w 2091372"/>
                <a:gd name="connsiteY2" fmla="*/ 239988 h 292603"/>
                <a:gd name="connsiteX3" fmla="*/ 1144315 w 2091372"/>
                <a:gd name="connsiteY3" fmla="*/ 292603 h 292603"/>
                <a:gd name="connsiteX4" fmla="*/ 1661386 w 2091372"/>
                <a:gd name="connsiteY4" fmla="*/ 290788 h 292603"/>
                <a:gd name="connsiteX5" fmla="*/ 2091372 w 2091372"/>
                <a:gd name="connsiteY5" fmla="*/ 134760 h 292603"/>
                <a:gd name="connsiteX6" fmla="*/ 2091372 w 2091372"/>
                <a:gd name="connsiteY6" fmla="*/ 114803 h 292603"/>
                <a:gd name="connsiteX7" fmla="*/ 1552529 w 2091372"/>
                <a:gd name="connsiteY7" fmla="*/ 112988 h 292603"/>
                <a:gd name="connsiteX8" fmla="*/ 1554343 w 2091372"/>
                <a:gd name="connsiteY8" fmla="*/ 83960 h 292603"/>
                <a:gd name="connsiteX9" fmla="*/ 1092239 w 2091372"/>
                <a:gd name="connsiteY9" fmla="*/ 84989 h 292603"/>
                <a:gd name="connsiteX10" fmla="*/ 1093103 w 2091372"/>
                <a:gd name="connsiteY10" fmla="*/ 0 h 292603"/>
                <a:gd name="connsiteX11" fmla="*/ 1648 w 2091372"/>
                <a:gd name="connsiteY11" fmla="*/ 941 h 292603"/>
                <a:gd name="connsiteX0" fmla="*/ 0 w 2091372"/>
                <a:gd name="connsiteY0" fmla="*/ 175579 h 293388"/>
                <a:gd name="connsiteX1" fmla="*/ 1090466 w 2091372"/>
                <a:gd name="connsiteY1" fmla="*/ 176541 h 293388"/>
                <a:gd name="connsiteX2" fmla="*/ 1091701 w 2091372"/>
                <a:gd name="connsiteY2" fmla="*/ 240773 h 293388"/>
                <a:gd name="connsiteX3" fmla="*/ 1144315 w 2091372"/>
                <a:gd name="connsiteY3" fmla="*/ 293388 h 293388"/>
                <a:gd name="connsiteX4" fmla="*/ 1661386 w 2091372"/>
                <a:gd name="connsiteY4" fmla="*/ 291573 h 293388"/>
                <a:gd name="connsiteX5" fmla="*/ 2091372 w 2091372"/>
                <a:gd name="connsiteY5" fmla="*/ 135545 h 293388"/>
                <a:gd name="connsiteX6" fmla="*/ 2091372 w 2091372"/>
                <a:gd name="connsiteY6" fmla="*/ 115588 h 293388"/>
                <a:gd name="connsiteX7" fmla="*/ 1552529 w 2091372"/>
                <a:gd name="connsiteY7" fmla="*/ 113773 h 293388"/>
                <a:gd name="connsiteX8" fmla="*/ 1554343 w 2091372"/>
                <a:gd name="connsiteY8" fmla="*/ 84745 h 293388"/>
                <a:gd name="connsiteX9" fmla="*/ 1092239 w 2091372"/>
                <a:gd name="connsiteY9" fmla="*/ 85774 h 293388"/>
                <a:gd name="connsiteX10" fmla="*/ 1090014 w 2091372"/>
                <a:gd name="connsiteY10" fmla="*/ 0 h 293388"/>
                <a:gd name="connsiteX11" fmla="*/ 1648 w 2091372"/>
                <a:gd name="connsiteY11" fmla="*/ 1726 h 293388"/>
                <a:gd name="connsiteX0" fmla="*/ 0 w 2091372"/>
                <a:gd name="connsiteY0" fmla="*/ 179502 h 297311"/>
                <a:gd name="connsiteX1" fmla="*/ 1090466 w 2091372"/>
                <a:gd name="connsiteY1" fmla="*/ 180464 h 297311"/>
                <a:gd name="connsiteX2" fmla="*/ 1091701 w 2091372"/>
                <a:gd name="connsiteY2" fmla="*/ 244696 h 297311"/>
                <a:gd name="connsiteX3" fmla="*/ 1144315 w 2091372"/>
                <a:gd name="connsiteY3" fmla="*/ 297311 h 297311"/>
                <a:gd name="connsiteX4" fmla="*/ 1661386 w 2091372"/>
                <a:gd name="connsiteY4" fmla="*/ 295496 h 297311"/>
                <a:gd name="connsiteX5" fmla="*/ 2091372 w 2091372"/>
                <a:gd name="connsiteY5" fmla="*/ 139468 h 297311"/>
                <a:gd name="connsiteX6" fmla="*/ 2091372 w 2091372"/>
                <a:gd name="connsiteY6" fmla="*/ 119511 h 297311"/>
                <a:gd name="connsiteX7" fmla="*/ 1552529 w 2091372"/>
                <a:gd name="connsiteY7" fmla="*/ 117696 h 297311"/>
                <a:gd name="connsiteX8" fmla="*/ 1554343 w 2091372"/>
                <a:gd name="connsiteY8" fmla="*/ 88668 h 297311"/>
                <a:gd name="connsiteX9" fmla="*/ 1092239 w 2091372"/>
                <a:gd name="connsiteY9" fmla="*/ 89697 h 297311"/>
                <a:gd name="connsiteX10" fmla="*/ 1041614 w 2091372"/>
                <a:gd name="connsiteY10" fmla="*/ 0 h 297311"/>
                <a:gd name="connsiteX11" fmla="*/ 1648 w 2091372"/>
                <a:gd name="connsiteY11" fmla="*/ 5649 h 297311"/>
                <a:gd name="connsiteX0" fmla="*/ 0 w 2091372"/>
                <a:gd name="connsiteY0" fmla="*/ 175579 h 293388"/>
                <a:gd name="connsiteX1" fmla="*/ 1090466 w 2091372"/>
                <a:gd name="connsiteY1" fmla="*/ 176541 h 293388"/>
                <a:gd name="connsiteX2" fmla="*/ 1091701 w 2091372"/>
                <a:gd name="connsiteY2" fmla="*/ 240773 h 293388"/>
                <a:gd name="connsiteX3" fmla="*/ 1144315 w 2091372"/>
                <a:gd name="connsiteY3" fmla="*/ 293388 h 293388"/>
                <a:gd name="connsiteX4" fmla="*/ 1661386 w 2091372"/>
                <a:gd name="connsiteY4" fmla="*/ 291573 h 293388"/>
                <a:gd name="connsiteX5" fmla="*/ 2091372 w 2091372"/>
                <a:gd name="connsiteY5" fmla="*/ 135545 h 293388"/>
                <a:gd name="connsiteX6" fmla="*/ 2091372 w 2091372"/>
                <a:gd name="connsiteY6" fmla="*/ 115588 h 293388"/>
                <a:gd name="connsiteX7" fmla="*/ 1552529 w 2091372"/>
                <a:gd name="connsiteY7" fmla="*/ 113773 h 293388"/>
                <a:gd name="connsiteX8" fmla="*/ 1554343 w 2091372"/>
                <a:gd name="connsiteY8" fmla="*/ 84745 h 293388"/>
                <a:gd name="connsiteX9" fmla="*/ 1092239 w 2091372"/>
                <a:gd name="connsiteY9" fmla="*/ 85774 h 293388"/>
                <a:gd name="connsiteX10" fmla="*/ 1091044 w 2091372"/>
                <a:gd name="connsiteY10" fmla="*/ 0 h 293388"/>
                <a:gd name="connsiteX11" fmla="*/ 1648 w 2091372"/>
                <a:gd name="connsiteY11" fmla="*/ 1726 h 293388"/>
                <a:gd name="connsiteX0" fmla="*/ 0 w 2091372"/>
                <a:gd name="connsiteY0" fmla="*/ 175579 h 293388"/>
                <a:gd name="connsiteX1" fmla="*/ 1090466 w 2091372"/>
                <a:gd name="connsiteY1" fmla="*/ 176541 h 293388"/>
                <a:gd name="connsiteX2" fmla="*/ 1091701 w 2091372"/>
                <a:gd name="connsiteY2" fmla="*/ 240773 h 293388"/>
                <a:gd name="connsiteX3" fmla="*/ 1144315 w 2091372"/>
                <a:gd name="connsiteY3" fmla="*/ 293388 h 293388"/>
                <a:gd name="connsiteX4" fmla="*/ 1661386 w 2091372"/>
                <a:gd name="connsiteY4" fmla="*/ 291573 h 293388"/>
                <a:gd name="connsiteX5" fmla="*/ 2091372 w 2091372"/>
                <a:gd name="connsiteY5" fmla="*/ 135545 h 293388"/>
                <a:gd name="connsiteX6" fmla="*/ 2091372 w 2091372"/>
                <a:gd name="connsiteY6" fmla="*/ 115588 h 293388"/>
                <a:gd name="connsiteX7" fmla="*/ 1552529 w 2091372"/>
                <a:gd name="connsiteY7" fmla="*/ 113773 h 293388"/>
                <a:gd name="connsiteX8" fmla="*/ 1553132 w 2091372"/>
                <a:gd name="connsiteY8" fmla="*/ 88437 h 293388"/>
                <a:gd name="connsiteX9" fmla="*/ 1092239 w 2091372"/>
                <a:gd name="connsiteY9" fmla="*/ 85774 h 293388"/>
                <a:gd name="connsiteX10" fmla="*/ 1091044 w 2091372"/>
                <a:gd name="connsiteY10" fmla="*/ 0 h 293388"/>
                <a:gd name="connsiteX11" fmla="*/ 1648 w 2091372"/>
                <a:gd name="connsiteY11" fmla="*/ 1726 h 293388"/>
                <a:gd name="connsiteX0" fmla="*/ 0 w 2091372"/>
                <a:gd name="connsiteY0" fmla="*/ 175579 h 293388"/>
                <a:gd name="connsiteX1" fmla="*/ 1090466 w 2091372"/>
                <a:gd name="connsiteY1" fmla="*/ 176541 h 293388"/>
                <a:gd name="connsiteX2" fmla="*/ 1091701 w 2091372"/>
                <a:gd name="connsiteY2" fmla="*/ 240773 h 293388"/>
                <a:gd name="connsiteX3" fmla="*/ 1144315 w 2091372"/>
                <a:gd name="connsiteY3" fmla="*/ 293388 h 293388"/>
                <a:gd name="connsiteX4" fmla="*/ 1661386 w 2091372"/>
                <a:gd name="connsiteY4" fmla="*/ 291573 h 293388"/>
                <a:gd name="connsiteX5" fmla="*/ 2091372 w 2091372"/>
                <a:gd name="connsiteY5" fmla="*/ 135545 h 293388"/>
                <a:gd name="connsiteX6" fmla="*/ 2091372 w 2091372"/>
                <a:gd name="connsiteY6" fmla="*/ 115588 h 293388"/>
                <a:gd name="connsiteX7" fmla="*/ 1552529 w 2091372"/>
                <a:gd name="connsiteY7" fmla="*/ 113773 h 293388"/>
                <a:gd name="connsiteX8" fmla="*/ 1553132 w 2091372"/>
                <a:gd name="connsiteY8" fmla="*/ 88437 h 293388"/>
                <a:gd name="connsiteX9" fmla="*/ 1089816 w 2091372"/>
                <a:gd name="connsiteY9" fmla="*/ 68235 h 293388"/>
                <a:gd name="connsiteX10" fmla="*/ 1091044 w 2091372"/>
                <a:gd name="connsiteY10" fmla="*/ 0 h 293388"/>
                <a:gd name="connsiteX11" fmla="*/ 1648 w 2091372"/>
                <a:gd name="connsiteY11" fmla="*/ 1726 h 293388"/>
                <a:gd name="connsiteX0" fmla="*/ 0 w 2091372"/>
                <a:gd name="connsiteY0" fmla="*/ 175579 h 293388"/>
                <a:gd name="connsiteX1" fmla="*/ 1090466 w 2091372"/>
                <a:gd name="connsiteY1" fmla="*/ 176541 h 293388"/>
                <a:gd name="connsiteX2" fmla="*/ 1091701 w 2091372"/>
                <a:gd name="connsiteY2" fmla="*/ 240773 h 293388"/>
                <a:gd name="connsiteX3" fmla="*/ 1144315 w 2091372"/>
                <a:gd name="connsiteY3" fmla="*/ 293388 h 293388"/>
                <a:gd name="connsiteX4" fmla="*/ 1661386 w 2091372"/>
                <a:gd name="connsiteY4" fmla="*/ 291573 h 293388"/>
                <a:gd name="connsiteX5" fmla="*/ 2091372 w 2091372"/>
                <a:gd name="connsiteY5" fmla="*/ 135545 h 293388"/>
                <a:gd name="connsiteX6" fmla="*/ 2091372 w 2091372"/>
                <a:gd name="connsiteY6" fmla="*/ 115588 h 293388"/>
                <a:gd name="connsiteX7" fmla="*/ 1552529 w 2091372"/>
                <a:gd name="connsiteY7" fmla="*/ 113773 h 293388"/>
                <a:gd name="connsiteX8" fmla="*/ 1553132 w 2091372"/>
                <a:gd name="connsiteY8" fmla="*/ 88437 h 293388"/>
                <a:gd name="connsiteX9" fmla="*/ 1091027 w 2091372"/>
                <a:gd name="connsiteY9" fmla="*/ 88543 h 293388"/>
                <a:gd name="connsiteX10" fmla="*/ 1091044 w 2091372"/>
                <a:gd name="connsiteY10" fmla="*/ 0 h 293388"/>
                <a:gd name="connsiteX11" fmla="*/ 1648 w 2091372"/>
                <a:gd name="connsiteY11" fmla="*/ 1726 h 293388"/>
                <a:gd name="connsiteX0" fmla="*/ 0 w 2091372"/>
                <a:gd name="connsiteY0" fmla="*/ 175579 h 293388"/>
                <a:gd name="connsiteX1" fmla="*/ 1090466 w 2091372"/>
                <a:gd name="connsiteY1" fmla="*/ 176541 h 293388"/>
                <a:gd name="connsiteX2" fmla="*/ 1091701 w 2091372"/>
                <a:gd name="connsiteY2" fmla="*/ 240773 h 293388"/>
                <a:gd name="connsiteX3" fmla="*/ 1144315 w 2091372"/>
                <a:gd name="connsiteY3" fmla="*/ 293388 h 293388"/>
                <a:gd name="connsiteX4" fmla="*/ 1661386 w 2091372"/>
                <a:gd name="connsiteY4" fmla="*/ 291573 h 293388"/>
                <a:gd name="connsiteX5" fmla="*/ 2091372 w 2091372"/>
                <a:gd name="connsiteY5" fmla="*/ 135545 h 293388"/>
                <a:gd name="connsiteX6" fmla="*/ 2090342 w 2091372"/>
                <a:gd name="connsiteY6" fmla="*/ 114019 h 293388"/>
                <a:gd name="connsiteX7" fmla="*/ 1552529 w 2091372"/>
                <a:gd name="connsiteY7" fmla="*/ 113773 h 293388"/>
                <a:gd name="connsiteX8" fmla="*/ 1553132 w 2091372"/>
                <a:gd name="connsiteY8" fmla="*/ 88437 h 293388"/>
                <a:gd name="connsiteX9" fmla="*/ 1091027 w 2091372"/>
                <a:gd name="connsiteY9" fmla="*/ 88543 h 293388"/>
                <a:gd name="connsiteX10" fmla="*/ 1091044 w 2091372"/>
                <a:gd name="connsiteY10" fmla="*/ 0 h 293388"/>
                <a:gd name="connsiteX11" fmla="*/ 1648 w 2091372"/>
                <a:gd name="connsiteY11" fmla="*/ 1726 h 293388"/>
                <a:gd name="connsiteX0" fmla="*/ 0 w 2091372"/>
                <a:gd name="connsiteY0" fmla="*/ 175579 h 293388"/>
                <a:gd name="connsiteX1" fmla="*/ 1090466 w 2091372"/>
                <a:gd name="connsiteY1" fmla="*/ 176541 h 293388"/>
                <a:gd name="connsiteX2" fmla="*/ 1091701 w 2091372"/>
                <a:gd name="connsiteY2" fmla="*/ 240773 h 293388"/>
                <a:gd name="connsiteX3" fmla="*/ 1144315 w 2091372"/>
                <a:gd name="connsiteY3" fmla="*/ 293388 h 293388"/>
                <a:gd name="connsiteX4" fmla="*/ 1661386 w 2091372"/>
                <a:gd name="connsiteY4" fmla="*/ 291573 h 293388"/>
                <a:gd name="connsiteX5" fmla="*/ 2091372 w 2091372"/>
                <a:gd name="connsiteY5" fmla="*/ 135545 h 293388"/>
                <a:gd name="connsiteX6" fmla="*/ 2090342 w 2091372"/>
                <a:gd name="connsiteY6" fmla="*/ 114019 h 293388"/>
                <a:gd name="connsiteX7" fmla="*/ 1552529 w 2091372"/>
                <a:gd name="connsiteY7" fmla="*/ 111419 h 293388"/>
                <a:gd name="connsiteX8" fmla="*/ 1553132 w 2091372"/>
                <a:gd name="connsiteY8" fmla="*/ 88437 h 293388"/>
                <a:gd name="connsiteX9" fmla="*/ 1091027 w 2091372"/>
                <a:gd name="connsiteY9" fmla="*/ 88543 h 293388"/>
                <a:gd name="connsiteX10" fmla="*/ 1091044 w 2091372"/>
                <a:gd name="connsiteY10" fmla="*/ 0 h 293388"/>
                <a:gd name="connsiteX11" fmla="*/ 1648 w 2091372"/>
                <a:gd name="connsiteY11" fmla="*/ 1726 h 293388"/>
                <a:gd name="connsiteX0" fmla="*/ 0 w 2091372"/>
                <a:gd name="connsiteY0" fmla="*/ 175579 h 293388"/>
                <a:gd name="connsiteX1" fmla="*/ 1090466 w 2091372"/>
                <a:gd name="connsiteY1" fmla="*/ 176541 h 293388"/>
                <a:gd name="connsiteX2" fmla="*/ 1091701 w 2091372"/>
                <a:gd name="connsiteY2" fmla="*/ 240773 h 293388"/>
                <a:gd name="connsiteX3" fmla="*/ 1144315 w 2091372"/>
                <a:gd name="connsiteY3" fmla="*/ 293388 h 293388"/>
                <a:gd name="connsiteX4" fmla="*/ 1661386 w 2091372"/>
                <a:gd name="connsiteY4" fmla="*/ 291573 h 293388"/>
                <a:gd name="connsiteX5" fmla="*/ 2091372 w 2091372"/>
                <a:gd name="connsiteY5" fmla="*/ 135545 h 293388"/>
                <a:gd name="connsiteX6" fmla="*/ 2089312 w 2091372"/>
                <a:gd name="connsiteY6" fmla="*/ 110880 h 293388"/>
                <a:gd name="connsiteX7" fmla="*/ 1552529 w 2091372"/>
                <a:gd name="connsiteY7" fmla="*/ 111419 h 293388"/>
                <a:gd name="connsiteX8" fmla="*/ 1553132 w 2091372"/>
                <a:gd name="connsiteY8" fmla="*/ 88437 h 293388"/>
                <a:gd name="connsiteX9" fmla="*/ 1091027 w 2091372"/>
                <a:gd name="connsiteY9" fmla="*/ 88543 h 293388"/>
                <a:gd name="connsiteX10" fmla="*/ 1091044 w 2091372"/>
                <a:gd name="connsiteY10" fmla="*/ 0 h 293388"/>
                <a:gd name="connsiteX11" fmla="*/ 1648 w 2091372"/>
                <a:gd name="connsiteY11" fmla="*/ 1726 h 293388"/>
                <a:gd name="connsiteX0" fmla="*/ 0 w 2091372"/>
                <a:gd name="connsiteY0" fmla="*/ 175579 h 293388"/>
                <a:gd name="connsiteX1" fmla="*/ 1090466 w 2091372"/>
                <a:gd name="connsiteY1" fmla="*/ 176541 h 293388"/>
                <a:gd name="connsiteX2" fmla="*/ 1091701 w 2091372"/>
                <a:gd name="connsiteY2" fmla="*/ 240773 h 293388"/>
                <a:gd name="connsiteX3" fmla="*/ 1144315 w 2091372"/>
                <a:gd name="connsiteY3" fmla="*/ 293388 h 293388"/>
                <a:gd name="connsiteX4" fmla="*/ 1763083 w 2091372"/>
                <a:gd name="connsiteY4" fmla="*/ 224104 h 293388"/>
                <a:gd name="connsiteX5" fmla="*/ 2091372 w 2091372"/>
                <a:gd name="connsiteY5" fmla="*/ 135545 h 293388"/>
                <a:gd name="connsiteX6" fmla="*/ 2089312 w 2091372"/>
                <a:gd name="connsiteY6" fmla="*/ 110880 h 293388"/>
                <a:gd name="connsiteX7" fmla="*/ 1552529 w 2091372"/>
                <a:gd name="connsiteY7" fmla="*/ 111419 h 293388"/>
                <a:gd name="connsiteX8" fmla="*/ 1553132 w 2091372"/>
                <a:gd name="connsiteY8" fmla="*/ 88437 h 293388"/>
                <a:gd name="connsiteX9" fmla="*/ 1091027 w 2091372"/>
                <a:gd name="connsiteY9" fmla="*/ 88543 h 293388"/>
                <a:gd name="connsiteX10" fmla="*/ 1091044 w 2091372"/>
                <a:gd name="connsiteY10" fmla="*/ 0 h 293388"/>
                <a:gd name="connsiteX11" fmla="*/ 1648 w 2091372"/>
                <a:gd name="connsiteY11" fmla="*/ 1726 h 293388"/>
                <a:gd name="connsiteX0" fmla="*/ 0 w 2091372"/>
                <a:gd name="connsiteY0" fmla="*/ 175579 h 293388"/>
                <a:gd name="connsiteX1" fmla="*/ 1090466 w 2091372"/>
                <a:gd name="connsiteY1" fmla="*/ 176541 h 293388"/>
                <a:gd name="connsiteX2" fmla="*/ 1091701 w 2091372"/>
                <a:gd name="connsiteY2" fmla="*/ 240773 h 293388"/>
                <a:gd name="connsiteX3" fmla="*/ 1144315 w 2091372"/>
                <a:gd name="connsiteY3" fmla="*/ 293388 h 293388"/>
                <a:gd name="connsiteX4" fmla="*/ 1763083 w 2091372"/>
                <a:gd name="connsiteY4" fmla="*/ 224104 h 293388"/>
                <a:gd name="connsiteX5" fmla="*/ 2091372 w 2091372"/>
                <a:gd name="connsiteY5" fmla="*/ 135545 h 293388"/>
                <a:gd name="connsiteX6" fmla="*/ 2089312 w 2091372"/>
                <a:gd name="connsiteY6" fmla="*/ 110880 h 293388"/>
                <a:gd name="connsiteX7" fmla="*/ 1552529 w 2091372"/>
                <a:gd name="connsiteY7" fmla="*/ 111419 h 293388"/>
                <a:gd name="connsiteX8" fmla="*/ 1553132 w 2091372"/>
                <a:gd name="connsiteY8" fmla="*/ 88437 h 293388"/>
                <a:gd name="connsiteX9" fmla="*/ 1091027 w 2091372"/>
                <a:gd name="connsiteY9" fmla="*/ 88543 h 293388"/>
                <a:gd name="connsiteX10" fmla="*/ 1091044 w 2091372"/>
                <a:gd name="connsiteY10" fmla="*/ 0 h 293388"/>
                <a:gd name="connsiteX11" fmla="*/ 1648 w 2091372"/>
                <a:gd name="connsiteY11" fmla="*/ 1726 h 293388"/>
                <a:gd name="connsiteX0" fmla="*/ 0 w 2091372"/>
                <a:gd name="connsiteY0" fmla="*/ 175579 h 240773"/>
                <a:gd name="connsiteX1" fmla="*/ 1090466 w 2091372"/>
                <a:gd name="connsiteY1" fmla="*/ 176541 h 240773"/>
                <a:gd name="connsiteX2" fmla="*/ 1091701 w 2091372"/>
                <a:gd name="connsiteY2" fmla="*/ 240773 h 240773"/>
                <a:gd name="connsiteX3" fmla="*/ 1128043 w 2091372"/>
                <a:gd name="connsiteY3" fmla="*/ 222898 h 240773"/>
                <a:gd name="connsiteX4" fmla="*/ 1763083 w 2091372"/>
                <a:gd name="connsiteY4" fmla="*/ 224104 h 240773"/>
                <a:gd name="connsiteX5" fmla="*/ 2091372 w 2091372"/>
                <a:gd name="connsiteY5" fmla="*/ 135545 h 240773"/>
                <a:gd name="connsiteX6" fmla="*/ 2089312 w 2091372"/>
                <a:gd name="connsiteY6" fmla="*/ 110880 h 240773"/>
                <a:gd name="connsiteX7" fmla="*/ 1552529 w 2091372"/>
                <a:gd name="connsiteY7" fmla="*/ 111419 h 240773"/>
                <a:gd name="connsiteX8" fmla="*/ 1553132 w 2091372"/>
                <a:gd name="connsiteY8" fmla="*/ 88437 h 240773"/>
                <a:gd name="connsiteX9" fmla="*/ 1091027 w 2091372"/>
                <a:gd name="connsiteY9" fmla="*/ 88543 h 240773"/>
                <a:gd name="connsiteX10" fmla="*/ 1091044 w 2091372"/>
                <a:gd name="connsiteY10" fmla="*/ 0 h 240773"/>
                <a:gd name="connsiteX11" fmla="*/ 1648 w 2091372"/>
                <a:gd name="connsiteY11" fmla="*/ 1726 h 240773"/>
                <a:gd name="connsiteX0" fmla="*/ 0 w 2091372"/>
                <a:gd name="connsiteY0" fmla="*/ 175579 h 240773"/>
                <a:gd name="connsiteX1" fmla="*/ 982668 w 2091372"/>
                <a:gd name="connsiteY1" fmla="*/ 178555 h 240773"/>
                <a:gd name="connsiteX2" fmla="*/ 1091701 w 2091372"/>
                <a:gd name="connsiteY2" fmla="*/ 240773 h 240773"/>
                <a:gd name="connsiteX3" fmla="*/ 1128043 w 2091372"/>
                <a:gd name="connsiteY3" fmla="*/ 222898 h 240773"/>
                <a:gd name="connsiteX4" fmla="*/ 1763083 w 2091372"/>
                <a:gd name="connsiteY4" fmla="*/ 224104 h 240773"/>
                <a:gd name="connsiteX5" fmla="*/ 2091372 w 2091372"/>
                <a:gd name="connsiteY5" fmla="*/ 135545 h 240773"/>
                <a:gd name="connsiteX6" fmla="*/ 2089312 w 2091372"/>
                <a:gd name="connsiteY6" fmla="*/ 110880 h 240773"/>
                <a:gd name="connsiteX7" fmla="*/ 1552529 w 2091372"/>
                <a:gd name="connsiteY7" fmla="*/ 111419 h 240773"/>
                <a:gd name="connsiteX8" fmla="*/ 1553132 w 2091372"/>
                <a:gd name="connsiteY8" fmla="*/ 88437 h 240773"/>
                <a:gd name="connsiteX9" fmla="*/ 1091027 w 2091372"/>
                <a:gd name="connsiteY9" fmla="*/ 88543 h 240773"/>
                <a:gd name="connsiteX10" fmla="*/ 1091044 w 2091372"/>
                <a:gd name="connsiteY10" fmla="*/ 0 h 240773"/>
                <a:gd name="connsiteX11" fmla="*/ 1648 w 2091372"/>
                <a:gd name="connsiteY11" fmla="*/ 1726 h 240773"/>
                <a:gd name="connsiteX0" fmla="*/ 0 w 2091372"/>
                <a:gd name="connsiteY0" fmla="*/ 175579 h 224104"/>
                <a:gd name="connsiteX1" fmla="*/ 982668 w 2091372"/>
                <a:gd name="connsiteY1" fmla="*/ 178555 h 224104"/>
                <a:gd name="connsiteX2" fmla="*/ 1037802 w 2091372"/>
                <a:gd name="connsiteY2" fmla="*/ 216605 h 224104"/>
                <a:gd name="connsiteX3" fmla="*/ 1128043 w 2091372"/>
                <a:gd name="connsiteY3" fmla="*/ 222898 h 224104"/>
                <a:gd name="connsiteX4" fmla="*/ 1763083 w 2091372"/>
                <a:gd name="connsiteY4" fmla="*/ 224104 h 224104"/>
                <a:gd name="connsiteX5" fmla="*/ 2091372 w 2091372"/>
                <a:gd name="connsiteY5" fmla="*/ 135545 h 224104"/>
                <a:gd name="connsiteX6" fmla="*/ 2089312 w 2091372"/>
                <a:gd name="connsiteY6" fmla="*/ 110880 h 224104"/>
                <a:gd name="connsiteX7" fmla="*/ 1552529 w 2091372"/>
                <a:gd name="connsiteY7" fmla="*/ 111419 h 224104"/>
                <a:gd name="connsiteX8" fmla="*/ 1553132 w 2091372"/>
                <a:gd name="connsiteY8" fmla="*/ 88437 h 224104"/>
                <a:gd name="connsiteX9" fmla="*/ 1091027 w 2091372"/>
                <a:gd name="connsiteY9" fmla="*/ 88543 h 224104"/>
                <a:gd name="connsiteX10" fmla="*/ 1091044 w 2091372"/>
                <a:gd name="connsiteY10" fmla="*/ 0 h 224104"/>
                <a:gd name="connsiteX11" fmla="*/ 1648 w 2091372"/>
                <a:gd name="connsiteY11" fmla="*/ 1726 h 224104"/>
                <a:gd name="connsiteX0" fmla="*/ 0 w 2091372"/>
                <a:gd name="connsiteY0" fmla="*/ 175579 h 224104"/>
                <a:gd name="connsiteX1" fmla="*/ 982668 w 2091372"/>
                <a:gd name="connsiteY1" fmla="*/ 178555 h 224104"/>
                <a:gd name="connsiteX2" fmla="*/ 1037802 w 2091372"/>
                <a:gd name="connsiteY2" fmla="*/ 216605 h 224104"/>
                <a:gd name="connsiteX3" fmla="*/ 1128043 w 2091372"/>
                <a:gd name="connsiteY3" fmla="*/ 222898 h 224104"/>
                <a:gd name="connsiteX4" fmla="*/ 1763083 w 2091372"/>
                <a:gd name="connsiteY4" fmla="*/ 224104 h 224104"/>
                <a:gd name="connsiteX5" fmla="*/ 2091372 w 2091372"/>
                <a:gd name="connsiteY5" fmla="*/ 135545 h 224104"/>
                <a:gd name="connsiteX6" fmla="*/ 2089312 w 2091372"/>
                <a:gd name="connsiteY6" fmla="*/ 110880 h 224104"/>
                <a:gd name="connsiteX7" fmla="*/ 1552529 w 2091372"/>
                <a:gd name="connsiteY7" fmla="*/ 111419 h 224104"/>
                <a:gd name="connsiteX8" fmla="*/ 1553132 w 2091372"/>
                <a:gd name="connsiteY8" fmla="*/ 88437 h 224104"/>
                <a:gd name="connsiteX9" fmla="*/ 1091027 w 2091372"/>
                <a:gd name="connsiteY9" fmla="*/ 88543 h 224104"/>
                <a:gd name="connsiteX10" fmla="*/ 1091044 w 2091372"/>
                <a:gd name="connsiteY10" fmla="*/ 0 h 224104"/>
                <a:gd name="connsiteX11" fmla="*/ 1648 w 2091372"/>
                <a:gd name="connsiteY11" fmla="*/ 1726 h 224104"/>
                <a:gd name="connsiteX0" fmla="*/ 0 w 2091372"/>
                <a:gd name="connsiteY0" fmla="*/ 175579 h 224104"/>
                <a:gd name="connsiteX1" fmla="*/ 982668 w 2091372"/>
                <a:gd name="connsiteY1" fmla="*/ 178555 h 224104"/>
                <a:gd name="connsiteX2" fmla="*/ 1037802 w 2091372"/>
                <a:gd name="connsiteY2" fmla="*/ 216605 h 224104"/>
                <a:gd name="connsiteX3" fmla="*/ 1128043 w 2091372"/>
                <a:gd name="connsiteY3" fmla="*/ 222898 h 224104"/>
                <a:gd name="connsiteX4" fmla="*/ 1763083 w 2091372"/>
                <a:gd name="connsiteY4" fmla="*/ 224104 h 224104"/>
                <a:gd name="connsiteX5" fmla="*/ 2091372 w 2091372"/>
                <a:gd name="connsiteY5" fmla="*/ 135545 h 224104"/>
                <a:gd name="connsiteX6" fmla="*/ 2089312 w 2091372"/>
                <a:gd name="connsiteY6" fmla="*/ 110880 h 224104"/>
                <a:gd name="connsiteX7" fmla="*/ 1552529 w 2091372"/>
                <a:gd name="connsiteY7" fmla="*/ 111419 h 224104"/>
                <a:gd name="connsiteX8" fmla="*/ 1553132 w 2091372"/>
                <a:gd name="connsiteY8" fmla="*/ 88437 h 224104"/>
                <a:gd name="connsiteX9" fmla="*/ 1091027 w 2091372"/>
                <a:gd name="connsiteY9" fmla="*/ 88543 h 224104"/>
                <a:gd name="connsiteX10" fmla="*/ 1091044 w 2091372"/>
                <a:gd name="connsiteY10" fmla="*/ 0 h 224104"/>
                <a:gd name="connsiteX11" fmla="*/ 1648 w 2091372"/>
                <a:gd name="connsiteY11" fmla="*/ 1726 h 224104"/>
                <a:gd name="connsiteX0" fmla="*/ 0 w 2091372"/>
                <a:gd name="connsiteY0" fmla="*/ 175579 h 224104"/>
                <a:gd name="connsiteX1" fmla="*/ 982668 w 2091372"/>
                <a:gd name="connsiteY1" fmla="*/ 178555 h 224104"/>
                <a:gd name="connsiteX2" fmla="*/ 1037802 w 2091372"/>
                <a:gd name="connsiteY2" fmla="*/ 216605 h 224104"/>
                <a:gd name="connsiteX3" fmla="*/ 1128043 w 2091372"/>
                <a:gd name="connsiteY3" fmla="*/ 222898 h 224104"/>
                <a:gd name="connsiteX4" fmla="*/ 1763083 w 2091372"/>
                <a:gd name="connsiteY4" fmla="*/ 224104 h 224104"/>
                <a:gd name="connsiteX5" fmla="*/ 2091372 w 2091372"/>
                <a:gd name="connsiteY5" fmla="*/ 135545 h 224104"/>
                <a:gd name="connsiteX6" fmla="*/ 2089312 w 2091372"/>
                <a:gd name="connsiteY6" fmla="*/ 110880 h 224104"/>
                <a:gd name="connsiteX7" fmla="*/ 1552529 w 2091372"/>
                <a:gd name="connsiteY7" fmla="*/ 111419 h 224104"/>
                <a:gd name="connsiteX8" fmla="*/ 1553132 w 2091372"/>
                <a:gd name="connsiteY8" fmla="*/ 88437 h 224104"/>
                <a:gd name="connsiteX9" fmla="*/ 1091027 w 2091372"/>
                <a:gd name="connsiteY9" fmla="*/ 88543 h 224104"/>
                <a:gd name="connsiteX10" fmla="*/ 1091044 w 2091372"/>
                <a:gd name="connsiteY10" fmla="*/ 0 h 224104"/>
                <a:gd name="connsiteX11" fmla="*/ 1648 w 2091372"/>
                <a:gd name="connsiteY11" fmla="*/ 1726 h 224104"/>
                <a:gd name="connsiteX0" fmla="*/ 0 w 2091372"/>
                <a:gd name="connsiteY0" fmla="*/ 175579 h 222898"/>
                <a:gd name="connsiteX1" fmla="*/ 982668 w 2091372"/>
                <a:gd name="connsiteY1" fmla="*/ 178555 h 222898"/>
                <a:gd name="connsiteX2" fmla="*/ 1037802 w 2091372"/>
                <a:gd name="connsiteY2" fmla="*/ 216605 h 222898"/>
                <a:gd name="connsiteX3" fmla="*/ 1128043 w 2091372"/>
                <a:gd name="connsiteY3" fmla="*/ 222898 h 222898"/>
                <a:gd name="connsiteX4" fmla="*/ 1639014 w 2091372"/>
                <a:gd name="connsiteY4" fmla="*/ 222090 h 222898"/>
                <a:gd name="connsiteX5" fmla="*/ 2091372 w 2091372"/>
                <a:gd name="connsiteY5" fmla="*/ 135545 h 222898"/>
                <a:gd name="connsiteX6" fmla="*/ 2089312 w 2091372"/>
                <a:gd name="connsiteY6" fmla="*/ 110880 h 222898"/>
                <a:gd name="connsiteX7" fmla="*/ 1552529 w 2091372"/>
                <a:gd name="connsiteY7" fmla="*/ 111419 h 222898"/>
                <a:gd name="connsiteX8" fmla="*/ 1553132 w 2091372"/>
                <a:gd name="connsiteY8" fmla="*/ 88437 h 222898"/>
                <a:gd name="connsiteX9" fmla="*/ 1091027 w 2091372"/>
                <a:gd name="connsiteY9" fmla="*/ 88543 h 222898"/>
                <a:gd name="connsiteX10" fmla="*/ 1091044 w 2091372"/>
                <a:gd name="connsiteY10" fmla="*/ 0 h 222898"/>
                <a:gd name="connsiteX11" fmla="*/ 1648 w 2091372"/>
                <a:gd name="connsiteY11" fmla="*/ 1726 h 222898"/>
                <a:gd name="connsiteX0" fmla="*/ 0 w 2091372"/>
                <a:gd name="connsiteY0" fmla="*/ 175579 h 222898"/>
                <a:gd name="connsiteX1" fmla="*/ 982668 w 2091372"/>
                <a:gd name="connsiteY1" fmla="*/ 178555 h 222898"/>
                <a:gd name="connsiteX2" fmla="*/ 1037802 w 2091372"/>
                <a:gd name="connsiteY2" fmla="*/ 216605 h 222898"/>
                <a:gd name="connsiteX3" fmla="*/ 1128043 w 2091372"/>
                <a:gd name="connsiteY3" fmla="*/ 222898 h 222898"/>
                <a:gd name="connsiteX4" fmla="*/ 1639014 w 2091372"/>
                <a:gd name="connsiteY4" fmla="*/ 222090 h 222898"/>
                <a:gd name="connsiteX5" fmla="*/ 2091372 w 2091372"/>
                <a:gd name="connsiteY5" fmla="*/ 135545 h 222898"/>
                <a:gd name="connsiteX6" fmla="*/ 2089312 w 2091372"/>
                <a:gd name="connsiteY6" fmla="*/ 110880 h 222898"/>
                <a:gd name="connsiteX7" fmla="*/ 1552529 w 2091372"/>
                <a:gd name="connsiteY7" fmla="*/ 111419 h 222898"/>
                <a:gd name="connsiteX8" fmla="*/ 1553132 w 2091372"/>
                <a:gd name="connsiteY8" fmla="*/ 88437 h 222898"/>
                <a:gd name="connsiteX9" fmla="*/ 1091027 w 2091372"/>
                <a:gd name="connsiteY9" fmla="*/ 88543 h 222898"/>
                <a:gd name="connsiteX10" fmla="*/ 1091044 w 2091372"/>
                <a:gd name="connsiteY10" fmla="*/ 0 h 222898"/>
                <a:gd name="connsiteX11" fmla="*/ 1648 w 2091372"/>
                <a:gd name="connsiteY11" fmla="*/ 1726 h 222898"/>
                <a:gd name="connsiteX0" fmla="*/ 0 w 2091372"/>
                <a:gd name="connsiteY0" fmla="*/ 175579 h 222898"/>
                <a:gd name="connsiteX1" fmla="*/ 982668 w 2091372"/>
                <a:gd name="connsiteY1" fmla="*/ 178555 h 222898"/>
                <a:gd name="connsiteX2" fmla="*/ 1037802 w 2091372"/>
                <a:gd name="connsiteY2" fmla="*/ 216605 h 222898"/>
                <a:gd name="connsiteX3" fmla="*/ 1128043 w 2091372"/>
                <a:gd name="connsiteY3" fmla="*/ 222898 h 222898"/>
                <a:gd name="connsiteX4" fmla="*/ 1639014 w 2091372"/>
                <a:gd name="connsiteY4" fmla="*/ 222090 h 222898"/>
                <a:gd name="connsiteX5" fmla="*/ 2091372 w 2091372"/>
                <a:gd name="connsiteY5" fmla="*/ 135545 h 222898"/>
                <a:gd name="connsiteX6" fmla="*/ 2089312 w 2091372"/>
                <a:gd name="connsiteY6" fmla="*/ 110880 h 222898"/>
                <a:gd name="connsiteX7" fmla="*/ 1552529 w 2091372"/>
                <a:gd name="connsiteY7" fmla="*/ 111419 h 222898"/>
                <a:gd name="connsiteX8" fmla="*/ 1553132 w 2091372"/>
                <a:gd name="connsiteY8" fmla="*/ 88437 h 222898"/>
                <a:gd name="connsiteX9" fmla="*/ 1091027 w 2091372"/>
                <a:gd name="connsiteY9" fmla="*/ 88543 h 222898"/>
                <a:gd name="connsiteX10" fmla="*/ 1091044 w 2091372"/>
                <a:gd name="connsiteY10" fmla="*/ 0 h 222898"/>
                <a:gd name="connsiteX11" fmla="*/ 1648 w 2091372"/>
                <a:gd name="connsiteY11" fmla="*/ 1726 h 222898"/>
                <a:gd name="connsiteX0" fmla="*/ 0 w 2091372"/>
                <a:gd name="connsiteY0" fmla="*/ 175579 h 222898"/>
                <a:gd name="connsiteX1" fmla="*/ 982668 w 2091372"/>
                <a:gd name="connsiteY1" fmla="*/ 178555 h 222898"/>
                <a:gd name="connsiteX2" fmla="*/ 1037802 w 2091372"/>
                <a:gd name="connsiteY2" fmla="*/ 216605 h 222898"/>
                <a:gd name="connsiteX3" fmla="*/ 1128043 w 2091372"/>
                <a:gd name="connsiteY3" fmla="*/ 222898 h 222898"/>
                <a:gd name="connsiteX4" fmla="*/ 1639014 w 2091372"/>
                <a:gd name="connsiteY4" fmla="*/ 222090 h 222898"/>
                <a:gd name="connsiteX5" fmla="*/ 2091372 w 2091372"/>
                <a:gd name="connsiteY5" fmla="*/ 135545 h 222898"/>
                <a:gd name="connsiteX6" fmla="*/ 2089312 w 2091372"/>
                <a:gd name="connsiteY6" fmla="*/ 110880 h 222898"/>
                <a:gd name="connsiteX7" fmla="*/ 1858636 w 2091372"/>
                <a:gd name="connsiteY7" fmla="*/ 111419 h 222898"/>
                <a:gd name="connsiteX8" fmla="*/ 1553132 w 2091372"/>
                <a:gd name="connsiteY8" fmla="*/ 88437 h 222898"/>
                <a:gd name="connsiteX9" fmla="*/ 1091027 w 2091372"/>
                <a:gd name="connsiteY9" fmla="*/ 88543 h 222898"/>
                <a:gd name="connsiteX10" fmla="*/ 1091044 w 2091372"/>
                <a:gd name="connsiteY10" fmla="*/ 0 h 222898"/>
                <a:gd name="connsiteX11" fmla="*/ 1648 w 2091372"/>
                <a:gd name="connsiteY11" fmla="*/ 1726 h 222898"/>
                <a:gd name="connsiteX0" fmla="*/ 0 w 2091372"/>
                <a:gd name="connsiteY0" fmla="*/ 175579 h 222898"/>
                <a:gd name="connsiteX1" fmla="*/ 982668 w 2091372"/>
                <a:gd name="connsiteY1" fmla="*/ 178555 h 222898"/>
                <a:gd name="connsiteX2" fmla="*/ 1037802 w 2091372"/>
                <a:gd name="connsiteY2" fmla="*/ 216605 h 222898"/>
                <a:gd name="connsiteX3" fmla="*/ 1128043 w 2091372"/>
                <a:gd name="connsiteY3" fmla="*/ 222898 h 222898"/>
                <a:gd name="connsiteX4" fmla="*/ 1639014 w 2091372"/>
                <a:gd name="connsiteY4" fmla="*/ 222090 h 222898"/>
                <a:gd name="connsiteX5" fmla="*/ 2091372 w 2091372"/>
                <a:gd name="connsiteY5" fmla="*/ 135545 h 222898"/>
                <a:gd name="connsiteX6" fmla="*/ 2089312 w 2091372"/>
                <a:gd name="connsiteY6" fmla="*/ 110880 h 222898"/>
                <a:gd name="connsiteX7" fmla="*/ 1858636 w 2091372"/>
                <a:gd name="connsiteY7" fmla="*/ 111419 h 222898"/>
                <a:gd name="connsiteX8" fmla="*/ 1857205 w 2091372"/>
                <a:gd name="connsiteY8" fmla="*/ 88437 h 222898"/>
                <a:gd name="connsiteX9" fmla="*/ 1091027 w 2091372"/>
                <a:gd name="connsiteY9" fmla="*/ 88543 h 222898"/>
                <a:gd name="connsiteX10" fmla="*/ 1091044 w 2091372"/>
                <a:gd name="connsiteY10" fmla="*/ 0 h 222898"/>
                <a:gd name="connsiteX11" fmla="*/ 1648 w 2091372"/>
                <a:gd name="connsiteY11" fmla="*/ 1726 h 222898"/>
                <a:gd name="connsiteX0" fmla="*/ 286781 w 2089724"/>
                <a:gd name="connsiteY0" fmla="*/ 175579 h 222898"/>
                <a:gd name="connsiteX1" fmla="*/ 981020 w 2089724"/>
                <a:gd name="connsiteY1" fmla="*/ 178555 h 222898"/>
                <a:gd name="connsiteX2" fmla="*/ 1036154 w 2089724"/>
                <a:gd name="connsiteY2" fmla="*/ 216605 h 222898"/>
                <a:gd name="connsiteX3" fmla="*/ 1126395 w 2089724"/>
                <a:gd name="connsiteY3" fmla="*/ 222898 h 222898"/>
                <a:gd name="connsiteX4" fmla="*/ 1637366 w 2089724"/>
                <a:gd name="connsiteY4" fmla="*/ 222090 h 222898"/>
                <a:gd name="connsiteX5" fmla="*/ 2089724 w 2089724"/>
                <a:gd name="connsiteY5" fmla="*/ 135545 h 222898"/>
                <a:gd name="connsiteX6" fmla="*/ 2087664 w 2089724"/>
                <a:gd name="connsiteY6" fmla="*/ 110880 h 222898"/>
                <a:gd name="connsiteX7" fmla="*/ 1856988 w 2089724"/>
                <a:gd name="connsiteY7" fmla="*/ 111419 h 222898"/>
                <a:gd name="connsiteX8" fmla="*/ 1855557 w 2089724"/>
                <a:gd name="connsiteY8" fmla="*/ 88437 h 222898"/>
                <a:gd name="connsiteX9" fmla="*/ 1089379 w 2089724"/>
                <a:gd name="connsiteY9" fmla="*/ 88543 h 222898"/>
                <a:gd name="connsiteX10" fmla="*/ 1089396 w 2089724"/>
                <a:gd name="connsiteY10" fmla="*/ 0 h 222898"/>
                <a:gd name="connsiteX11" fmla="*/ 0 w 2089724"/>
                <a:gd name="connsiteY11" fmla="*/ 1726 h 222898"/>
                <a:gd name="connsiteX0" fmla="*/ 0 w 1802943"/>
                <a:gd name="connsiteY0" fmla="*/ 175579 h 222898"/>
                <a:gd name="connsiteX1" fmla="*/ 694239 w 1802943"/>
                <a:gd name="connsiteY1" fmla="*/ 178555 h 222898"/>
                <a:gd name="connsiteX2" fmla="*/ 749373 w 1802943"/>
                <a:gd name="connsiteY2" fmla="*/ 216605 h 222898"/>
                <a:gd name="connsiteX3" fmla="*/ 839614 w 1802943"/>
                <a:gd name="connsiteY3" fmla="*/ 222898 h 222898"/>
                <a:gd name="connsiteX4" fmla="*/ 1350585 w 1802943"/>
                <a:gd name="connsiteY4" fmla="*/ 222090 h 222898"/>
                <a:gd name="connsiteX5" fmla="*/ 1802943 w 1802943"/>
                <a:gd name="connsiteY5" fmla="*/ 135545 h 222898"/>
                <a:gd name="connsiteX6" fmla="*/ 1800883 w 1802943"/>
                <a:gd name="connsiteY6" fmla="*/ 110880 h 222898"/>
                <a:gd name="connsiteX7" fmla="*/ 1570207 w 1802943"/>
                <a:gd name="connsiteY7" fmla="*/ 111419 h 222898"/>
                <a:gd name="connsiteX8" fmla="*/ 1568776 w 1802943"/>
                <a:gd name="connsiteY8" fmla="*/ 88437 h 222898"/>
                <a:gd name="connsiteX9" fmla="*/ 802598 w 1802943"/>
                <a:gd name="connsiteY9" fmla="*/ 88543 h 222898"/>
                <a:gd name="connsiteX10" fmla="*/ 802615 w 1802943"/>
                <a:gd name="connsiteY10" fmla="*/ 0 h 222898"/>
                <a:gd name="connsiteX11" fmla="*/ 1648 w 1802943"/>
                <a:gd name="connsiteY11" fmla="*/ 1726 h 22289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1802943" h="222898">
                  <a:moveTo>
                    <a:pt x="0" y="175579"/>
                  </a:moveTo>
                  <a:lnTo>
                    <a:pt x="694239" y="178555"/>
                  </a:lnTo>
                  <a:cubicBezTo>
                    <a:pt x="694651" y="199966"/>
                    <a:pt x="705232" y="197208"/>
                    <a:pt x="749373" y="216605"/>
                  </a:cubicBezTo>
                  <a:cubicBezTo>
                    <a:pt x="836403" y="221724"/>
                    <a:pt x="809534" y="220800"/>
                    <a:pt x="839614" y="222898"/>
                  </a:cubicBezTo>
                  <a:lnTo>
                    <a:pt x="1350585" y="222090"/>
                  </a:lnTo>
                  <a:cubicBezTo>
                    <a:pt x="1546797" y="191228"/>
                    <a:pt x="1659614" y="187554"/>
                    <a:pt x="1802943" y="135545"/>
                  </a:cubicBezTo>
                  <a:cubicBezTo>
                    <a:pt x="1802600" y="128370"/>
                    <a:pt x="1801226" y="118055"/>
                    <a:pt x="1800883" y="110880"/>
                  </a:cubicBezTo>
                  <a:lnTo>
                    <a:pt x="1570207" y="111419"/>
                  </a:lnTo>
                  <a:lnTo>
                    <a:pt x="1568776" y="88437"/>
                  </a:lnTo>
                  <a:lnTo>
                    <a:pt x="802598" y="88543"/>
                  </a:lnTo>
                  <a:cubicBezTo>
                    <a:pt x="801993" y="72819"/>
                    <a:pt x="803220" y="15724"/>
                    <a:pt x="802615" y="0"/>
                  </a:cubicBezTo>
                  <a:lnTo>
                    <a:pt x="1648" y="1726"/>
                  </a:lnTo>
                </a:path>
              </a:pathLst>
            </a:custGeom>
            <a:solidFill>
              <a:schemeClr val="bg1">
                <a:lumMod val="85000"/>
              </a:schemeClr>
            </a:solidFill>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fr-FR"/>
            </a:p>
          </xdr:txBody>
        </xdr:sp>
        <xdr:sp macro="" textlink="">
          <xdr:nvSpPr>
            <xdr:cNvPr id="287" name="Forme libre 286"/>
            <xdr:cNvSpPr/>
          </xdr:nvSpPr>
          <xdr:spPr>
            <a:xfrm flipH="1">
              <a:off x="1899202" y="2178636"/>
              <a:ext cx="2392628" cy="247962"/>
            </a:xfrm>
            <a:custGeom>
              <a:avLst/>
              <a:gdLst>
                <a:gd name="connsiteX0" fmla="*/ 1814 w 997857"/>
                <a:gd name="connsiteY0" fmla="*/ 183243 h 183243"/>
                <a:gd name="connsiteX1" fmla="*/ 0 w 997857"/>
                <a:gd name="connsiteY1" fmla="*/ 54429 h 183243"/>
                <a:gd name="connsiteX2" fmla="*/ 48986 w 997857"/>
                <a:gd name="connsiteY2" fmla="*/ 0 h 183243"/>
                <a:gd name="connsiteX3" fmla="*/ 564243 w 997857"/>
                <a:gd name="connsiteY3" fmla="*/ 1814 h 183243"/>
                <a:gd name="connsiteX4" fmla="*/ 996043 w 997857"/>
                <a:gd name="connsiteY4" fmla="*/ 156029 h 183243"/>
                <a:gd name="connsiteX5" fmla="*/ 997857 w 997857"/>
                <a:gd name="connsiteY5" fmla="*/ 174172 h 183243"/>
                <a:gd name="connsiteX0" fmla="*/ 1814 w 997857"/>
                <a:gd name="connsiteY0" fmla="*/ 180474 h 180474"/>
                <a:gd name="connsiteX1" fmla="*/ 0 w 997857"/>
                <a:gd name="connsiteY1" fmla="*/ 54429 h 180474"/>
                <a:gd name="connsiteX2" fmla="*/ 48986 w 997857"/>
                <a:gd name="connsiteY2" fmla="*/ 0 h 180474"/>
                <a:gd name="connsiteX3" fmla="*/ 564243 w 997857"/>
                <a:gd name="connsiteY3" fmla="*/ 1814 h 180474"/>
                <a:gd name="connsiteX4" fmla="*/ 996043 w 997857"/>
                <a:gd name="connsiteY4" fmla="*/ 156029 h 180474"/>
                <a:gd name="connsiteX5" fmla="*/ 997857 w 997857"/>
                <a:gd name="connsiteY5" fmla="*/ 174172 h 180474"/>
                <a:gd name="connsiteX0" fmla="*/ 1814 w 996043"/>
                <a:gd name="connsiteY0" fmla="*/ 180474 h 184326"/>
                <a:gd name="connsiteX1" fmla="*/ 0 w 996043"/>
                <a:gd name="connsiteY1" fmla="*/ 54429 h 184326"/>
                <a:gd name="connsiteX2" fmla="*/ 48986 w 996043"/>
                <a:gd name="connsiteY2" fmla="*/ 0 h 184326"/>
                <a:gd name="connsiteX3" fmla="*/ 564243 w 996043"/>
                <a:gd name="connsiteY3" fmla="*/ 1814 h 184326"/>
                <a:gd name="connsiteX4" fmla="*/ 996043 w 996043"/>
                <a:gd name="connsiteY4" fmla="*/ 156029 h 184326"/>
                <a:gd name="connsiteX5" fmla="*/ 994223 w 996043"/>
                <a:gd name="connsiteY5" fmla="*/ 184326 h 184326"/>
                <a:gd name="connsiteX0" fmla="*/ 1814 w 996043"/>
                <a:gd name="connsiteY0" fmla="*/ 180474 h 184326"/>
                <a:gd name="connsiteX1" fmla="*/ 0 w 996043"/>
                <a:gd name="connsiteY1" fmla="*/ 54429 h 184326"/>
                <a:gd name="connsiteX2" fmla="*/ 48986 w 996043"/>
                <a:gd name="connsiteY2" fmla="*/ 0 h 184326"/>
                <a:gd name="connsiteX3" fmla="*/ 564243 w 996043"/>
                <a:gd name="connsiteY3" fmla="*/ 1814 h 184326"/>
                <a:gd name="connsiteX4" fmla="*/ 996043 w 996043"/>
                <a:gd name="connsiteY4" fmla="*/ 156029 h 184326"/>
                <a:gd name="connsiteX5" fmla="*/ 994173 w 996043"/>
                <a:gd name="connsiteY5" fmla="*/ 178116 h 184326"/>
                <a:gd name="connsiteX6" fmla="*/ 994223 w 996043"/>
                <a:gd name="connsiteY6" fmla="*/ 184326 h 184326"/>
                <a:gd name="connsiteX0" fmla="*/ 1814 w 996043"/>
                <a:gd name="connsiteY0" fmla="*/ 180474 h 180474"/>
                <a:gd name="connsiteX1" fmla="*/ 0 w 996043"/>
                <a:gd name="connsiteY1" fmla="*/ 54429 h 180474"/>
                <a:gd name="connsiteX2" fmla="*/ 48986 w 996043"/>
                <a:gd name="connsiteY2" fmla="*/ 0 h 180474"/>
                <a:gd name="connsiteX3" fmla="*/ 564243 w 996043"/>
                <a:gd name="connsiteY3" fmla="*/ 1814 h 180474"/>
                <a:gd name="connsiteX4" fmla="*/ 996043 w 996043"/>
                <a:gd name="connsiteY4" fmla="*/ 156029 h 180474"/>
                <a:gd name="connsiteX5" fmla="*/ 994173 w 996043"/>
                <a:gd name="connsiteY5" fmla="*/ 178116 h 180474"/>
                <a:gd name="connsiteX6" fmla="*/ 1503 w 996043"/>
                <a:gd name="connsiteY6" fmla="*/ 178834 h 180474"/>
                <a:gd name="connsiteX0" fmla="*/ 1814 w 996233"/>
                <a:gd name="connsiteY0" fmla="*/ 180474 h 180474"/>
                <a:gd name="connsiteX1" fmla="*/ 0 w 996233"/>
                <a:gd name="connsiteY1" fmla="*/ 54429 h 180474"/>
                <a:gd name="connsiteX2" fmla="*/ 48986 w 996233"/>
                <a:gd name="connsiteY2" fmla="*/ 0 h 180474"/>
                <a:gd name="connsiteX3" fmla="*/ 564243 w 996233"/>
                <a:gd name="connsiteY3" fmla="*/ 1814 h 180474"/>
                <a:gd name="connsiteX4" fmla="*/ 996043 w 996233"/>
                <a:gd name="connsiteY4" fmla="*/ 156029 h 180474"/>
                <a:gd name="connsiteX5" fmla="*/ 996233 w 996233"/>
                <a:gd name="connsiteY5" fmla="*/ 178901 h 180474"/>
                <a:gd name="connsiteX6" fmla="*/ 1503 w 996233"/>
                <a:gd name="connsiteY6" fmla="*/ 178834 h 180474"/>
                <a:gd name="connsiteX0" fmla="*/ 1814 w 996233"/>
                <a:gd name="connsiteY0" fmla="*/ 180474 h 180474"/>
                <a:gd name="connsiteX1" fmla="*/ 0 w 996233"/>
                <a:gd name="connsiteY1" fmla="*/ 54429 h 180474"/>
                <a:gd name="connsiteX2" fmla="*/ 48986 w 996233"/>
                <a:gd name="connsiteY2" fmla="*/ 0 h 180474"/>
                <a:gd name="connsiteX3" fmla="*/ 690347 w 996233"/>
                <a:gd name="connsiteY3" fmla="*/ 78345 h 180474"/>
                <a:gd name="connsiteX4" fmla="*/ 996043 w 996233"/>
                <a:gd name="connsiteY4" fmla="*/ 156029 h 180474"/>
                <a:gd name="connsiteX5" fmla="*/ 996233 w 996233"/>
                <a:gd name="connsiteY5" fmla="*/ 178901 h 180474"/>
                <a:gd name="connsiteX6" fmla="*/ 1503 w 996233"/>
                <a:gd name="connsiteY6" fmla="*/ 178834 h 180474"/>
                <a:gd name="connsiteX0" fmla="*/ 1814 w 996233"/>
                <a:gd name="connsiteY0" fmla="*/ 180474 h 180474"/>
                <a:gd name="connsiteX1" fmla="*/ 0 w 996233"/>
                <a:gd name="connsiteY1" fmla="*/ 54429 h 180474"/>
                <a:gd name="connsiteX2" fmla="*/ 48986 w 996233"/>
                <a:gd name="connsiteY2" fmla="*/ 0 h 180474"/>
                <a:gd name="connsiteX3" fmla="*/ 690347 w 996233"/>
                <a:gd name="connsiteY3" fmla="*/ 78345 h 180474"/>
                <a:gd name="connsiteX4" fmla="*/ 996043 w 996233"/>
                <a:gd name="connsiteY4" fmla="*/ 156029 h 180474"/>
                <a:gd name="connsiteX5" fmla="*/ 996233 w 996233"/>
                <a:gd name="connsiteY5" fmla="*/ 178901 h 180474"/>
                <a:gd name="connsiteX6" fmla="*/ 1503 w 996233"/>
                <a:gd name="connsiteY6" fmla="*/ 178834 h 180474"/>
                <a:gd name="connsiteX0" fmla="*/ 1814 w 996233"/>
                <a:gd name="connsiteY0" fmla="*/ 126045 h 126045"/>
                <a:gd name="connsiteX1" fmla="*/ 0 w 996233"/>
                <a:gd name="connsiteY1" fmla="*/ 0 h 126045"/>
                <a:gd name="connsiteX2" fmla="*/ 48986 w 996233"/>
                <a:gd name="connsiteY2" fmla="*/ 26131 h 126045"/>
                <a:gd name="connsiteX3" fmla="*/ 690347 w 996233"/>
                <a:gd name="connsiteY3" fmla="*/ 23916 h 126045"/>
                <a:gd name="connsiteX4" fmla="*/ 996043 w 996233"/>
                <a:gd name="connsiteY4" fmla="*/ 101600 h 126045"/>
                <a:gd name="connsiteX5" fmla="*/ 996233 w 996233"/>
                <a:gd name="connsiteY5" fmla="*/ 124472 h 126045"/>
                <a:gd name="connsiteX6" fmla="*/ 1503 w 996233"/>
                <a:gd name="connsiteY6" fmla="*/ 124405 h 126045"/>
                <a:gd name="connsiteX0" fmla="*/ 797 w 995216"/>
                <a:gd name="connsiteY0" fmla="*/ 102129 h 102129"/>
                <a:gd name="connsiteX1" fmla="*/ 0 w 995216"/>
                <a:gd name="connsiteY1" fmla="*/ 18378 h 102129"/>
                <a:gd name="connsiteX2" fmla="*/ 47969 w 995216"/>
                <a:gd name="connsiteY2" fmla="*/ 2215 h 102129"/>
                <a:gd name="connsiteX3" fmla="*/ 689330 w 995216"/>
                <a:gd name="connsiteY3" fmla="*/ 0 h 102129"/>
                <a:gd name="connsiteX4" fmla="*/ 995026 w 995216"/>
                <a:gd name="connsiteY4" fmla="*/ 77684 h 102129"/>
                <a:gd name="connsiteX5" fmla="*/ 995216 w 995216"/>
                <a:gd name="connsiteY5" fmla="*/ 100556 h 102129"/>
                <a:gd name="connsiteX6" fmla="*/ 486 w 995216"/>
                <a:gd name="connsiteY6" fmla="*/ 100489 h 10212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995216" h="102129">
                  <a:moveTo>
                    <a:pt x="797" y="102129"/>
                  </a:moveTo>
                  <a:cubicBezTo>
                    <a:pt x="192" y="59191"/>
                    <a:pt x="605" y="61316"/>
                    <a:pt x="0" y="18378"/>
                  </a:cubicBezTo>
                  <a:lnTo>
                    <a:pt x="47969" y="2215"/>
                  </a:lnTo>
                  <a:lnTo>
                    <a:pt x="689330" y="0"/>
                  </a:lnTo>
                  <a:cubicBezTo>
                    <a:pt x="859704" y="35293"/>
                    <a:pt x="851093" y="26279"/>
                    <a:pt x="995026" y="77684"/>
                  </a:cubicBezTo>
                  <a:cubicBezTo>
                    <a:pt x="995089" y="85308"/>
                    <a:pt x="995153" y="92932"/>
                    <a:pt x="995216" y="100556"/>
                  </a:cubicBezTo>
                  <a:cubicBezTo>
                    <a:pt x="995233" y="102626"/>
                    <a:pt x="469" y="98419"/>
                    <a:pt x="486" y="100489"/>
                  </a:cubicBezTo>
                </a:path>
              </a:pathLst>
            </a:custGeom>
            <a:solidFill>
              <a:schemeClr val="bg1">
                <a:lumMod val="85000"/>
              </a:schemeClr>
            </a:solidFill>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fr-FR"/>
            </a:p>
          </xdr:txBody>
        </xdr:sp>
        <xdr:sp macro="" textlink="">
          <xdr:nvSpPr>
            <xdr:cNvPr id="288" name="Forme libre 287"/>
            <xdr:cNvSpPr/>
          </xdr:nvSpPr>
          <xdr:spPr>
            <a:xfrm flipH="1">
              <a:off x="3280768" y="2001053"/>
              <a:ext cx="642033" cy="176019"/>
            </a:xfrm>
            <a:custGeom>
              <a:avLst/>
              <a:gdLst>
                <a:gd name="connsiteX0" fmla="*/ 1814 w 266700"/>
                <a:gd name="connsiteY0" fmla="*/ 125186 h 125186"/>
                <a:gd name="connsiteX1" fmla="*/ 0 w 266700"/>
                <a:gd name="connsiteY1" fmla="*/ 30843 h 125186"/>
                <a:gd name="connsiteX2" fmla="*/ 32657 w 266700"/>
                <a:gd name="connsiteY2" fmla="*/ 0 h 125186"/>
                <a:gd name="connsiteX3" fmla="*/ 230414 w 266700"/>
                <a:gd name="connsiteY3" fmla="*/ 1814 h 125186"/>
                <a:gd name="connsiteX4" fmla="*/ 266700 w 266700"/>
                <a:gd name="connsiteY4" fmla="*/ 29028 h 125186"/>
                <a:gd name="connsiteX5" fmla="*/ 263071 w 266700"/>
                <a:gd name="connsiteY5" fmla="*/ 123371 h 125186"/>
                <a:gd name="connsiteX0" fmla="*/ 1814 w 266700"/>
                <a:gd name="connsiteY0" fmla="*/ 125186 h 127986"/>
                <a:gd name="connsiteX1" fmla="*/ 0 w 266700"/>
                <a:gd name="connsiteY1" fmla="*/ 30843 h 127986"/>
                <a:gd name="connsiteX2" fmla="*/ 32657 w 266700"/>
                <a:gd name="connsiteY2" fmla="*/ 0 h 127986"/>
                <a:gd name="connsiteX3" fmla="*/ 230414 w 266700"/>
                <a:gd name="connsiteY3" fmla="*/ 1814 h 127986"/>
                <a:gd name="connsiteX4" fmla="*/ 266700 w 266700"/>
                <a:gd name="connsiteY4" fmla="*/ 29028 h 127986"/>
                <a:gd name="connsiteX5" fmla="*/ 263071 w 266700"/>
                <a:gd name="connsiteY5" fmla="*/ 127986 h 127986"/>
                <a:gd name="connsiteX0" fmla="*/ 1814 w 267054"/>
                <a:gd name="connsiteY0" fmla="*/ 125186 h 126140"/>
                <a:gd name="connsiteX1" fmla="*/ 0 w 267054"/>
                <a:gd name="connsiteY1" fmla="*/ 30843 h 126140"/>
                <a:gd name="connsiteX2" fmla="*/ 32657 w 267054"/>
                <a:gd name="connsiteY2" fmla="*/ 0 h 126140"/>
                <a:gd name="connsiteX3" fmla="*/ 230414 w 267054"/>
                <a:gd name="connsiteY3" fmla="*/ 1814 h 126140"/>
                <a:gd name="connsiteX4" fmla="*/ 266700 w 267054"/>
                <a:gd name="connsiteY4" fmla="*/ 29028 h 126140"/>
                <a:gd name="connsiteX5" fmla="*/ 266706 w 267054"/>
                <a:gd name="connsiteY5" fmla="*/ 126140 h 1261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267054" h="126140">
                  <a:moveTo>
                    <a:pt x="1814" y="125186"/>
                  </a:moveTo>
                  <a:cubicBezTo>
                    <a:pt x="1209" y="93738"/>
                    <a:pt x="605" y="62291"/>
                    <a:pt x="0" y="30843"/>
                  </a:cubicBezTo>
                  <a:lnTo>
                    <a:pt x="32657" y="0"/>
                  </a:lnTo>
                  <a:lnTo>
                    <a:pt x="230414" y="1814"/>
                  </a:lnTo>
                  <a:lnTo>
                    <a:pt x="266700" y="29028"/>
                  </a:lnTo>
                  <a:cubicBezTo>
                    <a:pt x="265490" y="60476"/>
                    <a:pt x="267916" y="94692"/>
                    <a:pt x="266706" y="126140"/>
                  </a:cubicBezTo>
                </a:path>
              </a:pathLst>
            </a:custGeom>
            <a:solidFill>
              <a:schemeClr val="tx1">
                <a:lumMod val="65000"/>
                <a:lumOff val="35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endParaRPr lang="fr-FR"/>
            </a:p>
          </xdr:txBody>
        </xdr:sp>
        <xdr:cxnSp macro="">
          <xdr:nvCxnSpPr>
            <xdr:cNvPr id="289" name="Connecteur droit 288"/>
            <xdr:cNvCxnSpPr/>
          </xdr:nvCxnSpPr>
          <xdr:spPr>
            <a:xfrm rot="20321190" flipH="1" flipV="1">
              <a:off x="709392" y="1445445"/>
              <a:ext cx="5337905" cy="2085936"/>
            </a:xfrm>
            <a:prstGeom prst="line">
              <a:avLst/>
            </a:prstGeom>
            <a:ln w="3175">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sp macro="" textlink="">
          <xdr:nvSpPr>
            <xdr:cNvPr id="290" name="Rectangle 289"/>
            <xdr:cNvSpPr/>
          </xdr:nvSpPr>
          <xdr:spPr>
            <a:xfrm>
              <a:off x="1377480" y="2433037"/>
              <a:ext cx="1080000" cy="1080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sz="1600">
                <a:solidFill>
                  <a:srgbClr val="000000"/>
                </a:solidFill>
              </a:endParaRPr>
            </a:p>
          </xdr:txBody>
        </xdr:sp>
        <xdr:sp macro="" textlink="">
          <xdr:nvSpPr>
            <xdr:cNvPr id="291" name="Rectangle 290"/>
            <xdr:cNvSpPr/>
          </xdr:nvSpPr>
          <xdr:spPr>
            <a:xfrm>
              <a:off x="3494858" y="2426598"/>
              <a:ext cx="218919" cy="60264"/>
            </a:xfrm>
            <a:prstGeom prst="rect">
              <a:avLst/>
            </a:prstGeom>
            <a:solidFill>
              <a:schemeClr val="tx1">
                <a:lumMod val="65000"/>
                <a:lumOff val="35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endParaRPr lang="fr-FR"/>
            </a:p>
          </xdr:txBody>
        </xdr:sp>
      </xdr:grpSp>
      <xdr:grpSp>
        <xdr:nvGrpSpPr>
          <xdr:cNvPr id="242" name="Groupe 241"/>
          <xdr:cNvGrpSpPr/>
        </xdr:nvGrpSpPr>
        <xdr:grpSpPr>
          <a:xfrm>
            <a:off x="12934746" y="7810500"/>
            <a:ext cx="216000" cy="2663464"/>
            <a:chOff x="4967419" y="1088992"/>
            <a:chExt cx="216000" cy="1806795"/>
          </a:xfrm>
        </xdr:grpSpPr>
        <xdr:sp macro="" textlink="">
          <xdr:nvSpPr>
            <xdr:cNvPr id="282" name="Rectangle 281"/>
            <xdr:cNvSpPr/>
          </xdr:nvSpPr>
          <xdr:spPr>
            <a:xfrm flipH="1">
              <a:off x="4967419" y="1166795"/>
              <a:ext cx="216000" cy="1728992"/>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sz="1600">
                <a:solidFill>
                  <a:srgbClr val="000000"/>
                </a:solidFill>
              </a:endParaRPr>
            </a:p>
          </xdr:txBody>
        </xdr:sp>
        <xdr:sp macro="" textlink="">
          <xdr:nvSpPr>
            <xdr:cNvPr id="283" name="Ellipse 282"/>
            <xdr:cNvSpPr/>
          </xdr:nvSpPr>
          <xdr:spPr>
            <a:xfrm>
              <a:off x="4967419" y="1088992"/>
              <a:ext cx="216000" cy="148514"/>
            </a:xfrm>
            <a:prstGeom prst="ellips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sz="1600">
                <a:solidFill>
                  <a:srgbClr val="000000"/>
                </a:solidFill>
              </a:endParaRPr>
            </a:p>
          </xdr:txBody>
        </xdr:sp>
      </xdr:grpSp>
      <xdr:sp macro="" textlink="">
        <xdr:nvSpPr>
          <xdr:cNvPr id="243" name="ZoneTexte 13"/>
          <xdr:cNvSpPr txBox="1"/>
        </xdr:nvSpPr>
        <xdr:spPr>
          <a:xfrm>
            <a:off x="12104183" y="11540503"/>
            <a:ext cx="123432" cy="218366"/>
          </a:xfrm>
          <a:prstGeom prst="rect">
            <a:avLst/>
          </a:prstGeom>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400"/>
              <a:t>A</a:t>
            </a:r>
          </a:p>
        </xdr:txBody>
      </xdr:sp>
      <xdr:sp macro="" textlink="">
        <xdr:nvSpPr>
          <xdr:cNvPr id="244" name="ZoneTexte 15"/>
          <xdr:cNvSpPr txBox="1"/>
        </xdr:nvSpPr>
        <xdr:spPr>
          <a:xfrm>
            <a:off x="12628623" y="11221908"/>
            <a:ext cx="1393010" cy="218366"/>
          </a:xfrm>
          <a:prstGeom prst="rect">
            <a:avLst/>
          </a:prstGeom>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400"/>
              <a:t>Supergrind 2000</a:t>
            </a:r>
          </a:p>
        </xdr:txBody>
      </xdr:sp>
      <xdr:cxnSp macro="">
        <xdr:nvCxnSpPr>
          <xdr:cNvPr id="245" name="Connecteur droit 244"/>
          <xdr:cNvCxnSpPr/>
        </xdr:nvCxnSpPr>
        <xdr:spPr>
          <a:xfrm flipH="1" flipV="1">
            <a:off x="9037320" y="11551920"/>
            <a:ext cx="3115220" cy="3128"/>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46" name="ZoneTexte 17"/>
          <xdr:cNvSpPr txBox="1"/>
        </xdr:nvSpPr>
        <xdr:spPr>
          <a:xfrm>
            <a:off x="9134671" y="11604433"/>
            <a:ext cx="126638" cy="218366"/>
          </a:xfrm>
          <a:prstGeom prst="rect">
            <a:avLst/>
          </a:prstGeom>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400"/>
              <a:t>B</a:t>
            </a:r>
          </a:p>
        </xdr:txBody>
      </xdr:sp>
      <xdr:sp macro="" textlink="">
        <xdr:nvSpPr>
          <xdr:cNvPr id="247" name="Ellipse 246"/>
          <xdr:cNvSpPr/>
        </xdr:nvSpPr>
        <xdr:spPr>
          <a:xfrm>
            <a:off x="9118446" y="10883240"/>
            <a:ext cx="45719" cy="46339"/>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sz="1600">
              <a:solidFill>
                <a:srgbClr val="000000"/>
              </a:solidFill>
            </a:endParaRPr>
          </a:p>
        </xdr:txBody>
      </xdr:sp>
      <xdr:sp macro="" textlink="">
        <xdr:nvSpPr>
          <xdr:cNvPr id="248" name="Ellipse 247"/>
          <xdr:cNvSpPr/>
        </xdr:nvSpPr>
        <xdr:spPr>
          <a:xfrm>
            <a:off x="9044312" y="10668581"/>
            <a:ext cx="45719" cy="46339"/>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sz="1600">
              <a:solidFill>
                <a:srgbClr val="000000"/>
              </a:solidFill>
            </a:endParaRPr>
          </a:p>
        </xdr:txBody>
      </xdr:sp>
      <xdr:sp macro="" textlink="">
        <xdr:nvSpPr>
          <xdr:cNvPr id="249" name="ZoneTexte 22"/>
          <xdr:cNvSpPr txBox="1"/>
        </xdr:nvSpPr>
        <xdr:spPr>
          <a:xfrm>
            <a:off x="9010292" y="10336565"/>
            <a:ext cx="99386" cy="218366"/>
          </a:xfrm>
          <a:prstGeom prst="rect">
            <a:avLst/>
          </a:prstGeom>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400"/>
              <a:t>J</a:t>
            </a:r>
          </a:p>
        </xdr:txBody>
      </xdr:sp>
      <xdr:cxnSp macro="">
        <xdr:nvCxnSpPr>
          <xdr:cNvPr id="250" name="Connecteur droit 249"/>
          <xdr:cNvCxnSpPr>
            <a:stCxn id="290" idx="1"/>
          </xdr:cNvCxnSpPr>
        </xdr:nvCxnSpPr>
        <xdr:spPr>
          <a:xfrm>
            <a:off x="11216928" y="9839510"/>
            <a:ext cx="935610" cy="171502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51" name="ZoneTexte 24"/>
          <xdr:cNvSpPr txBox="1"/>
        </xdr:nvSpPr>
        <xdr:spPr>
          <a:xfrm>
            <a:off x="11136542" y="9579234"/>
            <a:ext cx="136256" cy="218366"/>
          </a:xfrm>
          <a:prstGeom prst="rect">
            <a:avLst/>
          </a:prstGeom>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400"/>
              <a:t>G</a:t>
            </a:r>
          </a:p>
        </xdr:txBody>
      </xdr:sp>
      <xdr:cxnSp macro="">
        <xdr:nvCxnSpPr>
          <xdr:cNvPr id="252" name="Connecteur droit 251"/>
          <xdr:cNvCxnSpPr/>
        </xdr:nvCxnSpPr>
        <xdr:spPr>
          <a:xfrm flipV="1">
            <a:off x="9158778" y="9155167"/>
            <a:ext cx="3456710" cy="1750788"/>
          </a:xfrm>
          <a:prstGeom prst="line">
            <a:avLst/>
          </a:prstGeom>
          <a:ln>
            <a:solidFill>
              <a:schemeClr val="tx1"/>
            </a:solidFill>
            <a:prstDash val="dashDot"/>
          </a:ln>
        </xdr:spPr>
        <xdr:style>
          <a:lnRef idx="1">
            <a:schemeClr val="accent1"/>
          </a:lnRef>
          <a:fillRef idx="0">
            <a:schemeClr val="accent1"/>
          </a:fillRef>
          <a:effectRef idx="0">
            <a:schemeClr val="accent1"/>
          </a:effectRef>
          <a:fontRef idx="minor">
            <a:schemeClr val="tx1"/>
          </a:fontRef>
        </xdr:style>
      </xdr:cxnSp>
      <xdr:sp macro="" textlink="">
        <xdr:nvSpPr>
          <xdr:cNvPr id="253" name="ZoneTexte 26"/>
          <xdr:cNvSpPr txBox="1"/>
        </xdr:nvSpPr>
        <xdr:spPr>
          <a:xfrm rot="19945446">
            <a:off x="12326993" y="8931834"/>
            <a:ext cx="530572" cy="147476"/>
          </a:xfrm>
          <a:prstGeom prst="rect">
            <a:avLst/>
          </a:prstGeom>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000">
                <a:latin typeface="Arial" pitchFamily="34" charset="0"/>
                <a:cs typeface="Arial" pitchFamily="34" charset="0"/>
              </a:rPr>
              <a:t>tangent</a:t>
            </a:r>
            <a:r>
              <a:rPr lang="fr-FR" sz="1000" baseline="-25000">
                <a:latin typeface="Arial" pitchFamily="34" charset="0"/>
                <a:cs typeface="Arial" pitchFamily="34" charset="0"/>
              </a:rPr>
              <a:t>G</a:t>
            </a:r>
            <a:endParaRPr lang="fr-FR" sz="1400" baseline="-25000">
              <a:latin typeface="Arial" pitchFamily="34" charset="0"/>
              <a:cs typeface="Arial" pitchFamily="34" charset="0"/>
            </a:endParaRPr>
          </a:p>
        </xdr:txBody>
      </xdr:sp>
      <xdr:sp macro="" textlink="">
        <xdr:nvSpPr>
          <xdr:cNvPr id="254" name="ZoneTexte 27"/>
          <xdr:cNvSpPr txBox="1"/>
        </xdr:nvSpPr>
        <xdr:spPr>
          <a:xfrm>
            <a:off x="13297475" y="10731114"/>
            <a:ext cx="288541" cy="155975"/>
          </a:xfrm>
          <a:prstGeom prst="rect">
            <a:avLst/>
          </a:prstGeom>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l-GR" sz="1000">
                <a:latin typeface="Arial" pitchFamily="34" charset="0"/>
                <a:cs typeface="Arial" pitchFamily="34" charset="0"/>
              </a:rPr>
              <a:t>ϕ</a:t>
            </a:r>
            <a:r>
              <a:rPr lang="fr-FR" sz="1000">
                <a:latin typeface="Arial" pitchFamily="34" charset="0"/>
                <a:cs typeface="Arial" pitchFamily="34" charset="0"/>
              </a:rPr>
              <a:t>=25</a:t>
            </a:r>
            <a:endParaRPr lang="fr-FR" sz="1400">
              <a:latin typeface="Arial" pitchFamily="34" charset="0"/>
              <a:cs typeface="Arial" pitchFamily="34" charset="0"/>
            </a:endParaRPr>
          </a:p>
        </xdr:txBody>
      </xdr:sp>
      <xdr:sp macro="" textlink="">
        <xdr:nvSpPr>
          <xdr:cNvPr id="255" name="ZoneTexte 28"/>
          <xdr:cNvSpPr txBox="1"/>
        </xdr:nvSpPr>
        <xdr:spPr>
          <a:xfrm>
            <a:off x="12288861" y="11451855"/>
            <a:ext cx="288541" cy="155975"/>
          </a:xfrm>
          <a:prstGeom prst="rect">
            <a:avLst/>
          </a:prstGeom>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l-GR" sz="1000">
                <a:latin typeface="Arial" pitchFamily="34" charset="0"/>
                <a:cs typeface="Arial" pitchFamily="34" charset="0"/>
              </a:rPr>
              <a:t>ϕ</a:t>
            </a:r>
            <a:r>
              <a:rPr lang="fr-FR" sz="1000">
                <a:latin typeface="Arial" pitchFamily="34" charset="0"/>
                <a:cs typeface="Arial" pitchFamily="34" charset="0"/>
              </a:rPr>
              <a:t>=12</a:t>
            </a:r>
            <a:endParaRPr lang="fr-FR" sz="1400">
              <a:latin typeface="Arial" pitchFamily="34" charset="0"/>
              <a:cs typeface="Arial" pitchFamily="34" charset="0"/>
            </a:endParaRPr>
          </a:p>
        </xdr:txBody>
      </xdr:sp>
      <xdr:sp macro="" textlink="">
        <xdr:nvSpPr>
          <xdr:cNvPr id="258" name="ZoneTexte 32"/>
          <xdr:cNvSpPr txBox="1"/>
        </xdr:nvSpPr>
        <xdr:spPr>
          <a:xfrm>
            <a:off x="8623710" y="11175153"/>
            <a:ext cx="182742" cy="218366"/>
          </a:xfrm>
          <a:prstGeom prst="rect">
            <a:avLst/>
          </a:prstGeom>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400"/>
              <a:t>C’</a:t>
            </a:r>
          </a:p>
        </xdr:txBody>
      </xdr:sp>
      <xdr:cxnSp macro="">
        <xdr:nvCxnSpPr>
          <xdr:cNvPr id="260" name="Connecteur droit 259"/>
          <xdr:cNvCxnSpPr/>
        </xdr:nvCxnSpPr>
        <xdr:spPr>
          <a:xfrm flipV="1">
            <a:off x="8995988" y="8699585"/>
            <a:ext cx="4328815" cy="2369875"/>
          </a:xfrm>
          <a:prstGeom prst="line">
            <a:avLst/>
          </a:prstGeom>
          <a:ln>
            <a:solidFill>
              <a:schemeClr val="tx2"/>
            </a:solidFill>
          </a:ln>
        </xdr:spPr>
        <xdr:style>
          <a:lnRef idx="1">
            <a:schemeClr val="accent1"/>
          </a:lnRef>
          <a:fillRef idx="0">
            <a:schemeClr val="accent1"/>
          </a:fillRef>
          <a:effectRef idx="0">
            <a:schemeClr val="accent1"/>
          </a:effectRef>
          <a:fontRef idx="minor">
            <a:schemeClr val="tx1"/>
          </a:fontRef>
        </xdr:style>
      </xdr:cxnSp>
      <xdr:sp macro="" textlink="">
        <xdr:nvSpPr>
          <xdr:cNvPr id="261" name="Arc 260"/>
          <xdr:cNvSpPr/>
        </xdr:nvSpPr>
        <xdr:spPr>
          <a:xfrm rot="3692866">
            <a:off x="10763567" y="9392872"/>
            <a:ext cx="926803" cy="914400"/>
          </a:xfrm>
          <a:prstGeom prst="arc">
            <a:avLst>
              <a:gd name="adj1" fmla="val 21587420"/>
              <a:gd name="adj2" fmla="val 5348938"/>
            </a:avLst>
          </a:prstGeom>
          <a:ln>
            <a:solidFill>
              <a:schemeClr val="tx2"/>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fr-FR"/>
          </a:p>
        </xdr:txBody>
      </xdr:sp>
      <xdr:sp macro="" textlink="">
        <xdr:nvSpPr>
          <xdr:cNvPr id="262" name="Arc 261"/>
          <xdr:cNvSpPr/>
        </xdr:nvSpPr>
        <xdr:spPr>
          <a:xfrm rot="3692866">
            <a:off x="10592899" y="9225965"/>
            <a:ext cx="1277091" cy="1260000"/>
          </a:xfrm>
          <a:prstGeom prst="arc">
            <a:avLst>
              <a:gd name="adj1" fmla="val 21597896"/>
              <a:gd name="adj2" fmla="val 5511684"/>
            </a:avLst>
          </a:prstGeom>
          <a:ln>
            <a:solidFill>
              <a:schemeClr val="tx2"/>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fr-FR"/>
          </a:p>
        </xdr:txBody>
      </xdr:sp>
      <xdr:sp macro="" textlink="">
        <xdr:nvSpPr>
          <xdr:cNvPr id="263" name="Arc 262"/>
          <xdr:cNvSpPr/>
        </xdr:nvSpPr>
        <xdr:spPr>
          <a:xfrm rot="3692866">
            <a:off x="10408383" y="9041472"/>
            <a:ext cx="1641974" cy="1620000"/>
          </a:xfrm>
          <a:prstGeom prst="arc">
            <a:avLst>
              <a:gd name="adj1" fmla="val 5386498"/>
              <a:gd name="adj2" fmla="val 5535827"/>
            </a:avLst>
          </a:prstGeom>
          <a:ln/>
        </xdr:spPr>
        <xdr:style>
          <a:lnRef idx="1">
            <a:schemeClr val="accent4"/>
          </a:lnRef>
          <a:fillRef idx="0">
            <a:schemeClr val="accent4"/>
          </a:fillRef>
          <a:effectRef idx="0">
            <a:schemeClr val="accent4"/>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fr-FR"/>
          </a:p>
        </xdr:txBody>
      </xdr:sp>
      <xdr:sp macro="" textlink="">
        <xdr:nvSpPr>
          <xdr:cNvPr id="264" name="Arc 263"/>
          <xdr:cNvSpPr/>
        </xdr:nvSpPr>
        <xdr:spPr>
          <a:xfrm rot="3692866">
            <a:off x="9844397" y="8574349"/>
            <a:ext cx="2736624" cy="2699999"/>
          </a:xfrm>
          <a:prstGeom prst="arc">
            <a:avLst>
              <a:gd name="adj1" fmla="val 5535270"/>
              <a:gd name="adj2" fmla="val 6006880"/>
            </a:avLst>
          </a:prstGeom>
          <a:ln>
            <a:solidFill>
              <a:schemeClr val="tx2"/>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fr-FR"/>
          </a:p>
        </xdr:txBody>
      </xdr:sp>
      <xdr:sp macro="" textlink="">
        <xdr:nvSpPr>
          <xdr:cNvPr id="265" name="ZoneTexte 38"/>
          <xdr:cNvSpPr txBox="1"/>
        </xdr:nvSpPr>
        <xdr:spPr>
          <a:xfrm>
            <a:off x="11149752" y="10113256"/>
            <a:ext cx="192360" cy="155975"/>
          </a:xfrm>
          <a:prstGeom prst="rect">
            <a:avLst/>
          </a:prstGeom>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000">
                <a:latin typeface="Arial" pitchFamily="34" charset="0"/>
                <a:cs typeface="Arial" pitchFamily="34" charset="0"/>
              </a:rPr>
              <a:t>90°</a:t>
            </a:r>
            <a:endParaRPr lang="fr-FR" sz="1400">
              <a:latin typeface="Arial" pitchFamily="34" charset="0"/>
              <a:cs typeface="Arial" pitchFamily="34" charset="0"/>
            </a:endParaRPr>
          </a:p>
        </xdr:txBody>
      </xdr:sp>
      <xdr:sp macro="" textlink="">
        <xdr:nvSpPr>
          <xdr:cNvPr id="266" name="ZoneTexte 39"/>
          <xdr:cNvSpPr txBox="1"/>
        </xdr:nvSpPr>
        <xdr:spPr>
          <a:xfrm>
            <a:off x="11152379" y="10327213"/>
            <a:ext cx="121828" cy="155975"/>
          </a:xfrm>
          <a:prstGeom prst="rect">
            <a:avLst/>
          </a:prstGeom>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000">
                <a:latin typeface="Arial" pitchFamily="34" charset="0"/>
                <a:cs typeface="Arial" pitchFamily="34" charset="0"/>
              </a:rPr>
              <a:t>α</a:t>
            </a:r>
            <a:r>
              <a:rPr lang="fr-FR" sz="1000" baseline="-25000">
                <a:latin typeface="Arial" pitchFamily="34" charset="0"/>
                <a:cs typeface="Arial" pitchFamily="34" charset="0"/>
              </a:rPr>
              <a:t>1</a:t>
            </a:r>
          </a:p>
        </xdr:txBody>
      </xdr:sp>
      <xdr:sp macro="" textlink="">
        <xdr:nvSpPr>
          <xdr:cNvPr id="267" name="ZoneTexte 40"/>
          <xdr:cNvSpPr txBox="1"/>
        </xdr:nvSpPr>
        <xdr:spPr>
          <a:xfrm>
            <a:off x="13181420" y="10161664"/>
            <a:ext cx="288541" cy="155975"/>
          </a:xfrm>
          <a:prstGeom prst="rect">
            <a:avLst/>
          </a:prstGeom>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l-GR" sz="1000">
                <a:latin typeface="Arial" pitchFamily="34" charset="0"/>
                <a:cs typeface="Arial" pitchFamily="34" charset="0"/>
              </a:rPr>
              <a:t>ϕ</a:t>
            </a:r>
            <a:r>
              <a:rPr lang="fr-FR" sz="1000">
                <a:latin typeface="Arial" pitchFamily="34" charset="0"/>
                <a:cs typeface="Arial" pitchFamily="34" charset="0"/>
              </a:rPr>
              <a:t>=12</a:t>
            </a:r>
            <a:endParaRPr lang="fr-FR" sz="1400">
              <a:latin typeface="Arial" pitchFamily="34" charset="0"/>
              <a:cs typeface="Arial" pitchFamily="34" charset="0"/>
            </a:endParaRPr>
          </a:p>
        </xdr:txBody>
      </xdr:sp>
      <xdr:sp macro="" textlink="">
        <xdr:nvSpPr>
          <xdr:cNvPr id="268" name="ZoneTexte 41"/>
          <xdr:cNvSpPr txBox="1"/>
        </xdr:nvSpPr>
        <xdr:spPr>
          <a:xfrm>
            <a:off x="10504227" y="10240803"/>
            <a:ext cx="121828" cy="146709"/>
          </a:xfrm>
          <a:prstGeom prst="rect">
            <a:avLst/>
          </a:prstGeom>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000">
                <a:solidFill>
                  <a:schemeClr val="accent4"/>
                </a:solidFill>
                <a:latin typeface="Arial" pitchFamily="34" charset="0"/>
                <a:cs typeface="Arial" pitchFamily="34" charset="0"/>
              </a:rPr>
              <a:t>α</a:t>
            </a:r>
            <a:r>
              <a:rPr lang="fr-FR" sz="1000" baseline="-25000">
                <a:solidFill>
                  <a:schemeClr val="accent4"/>
                </a:solidFill>
                <a:latin typeface="Arial" pitchFamily="34" charset="0"/>
                <a:cs typeface="Arial" pitchFamily="34" charset="0"/>
              </a:rPr>
              <a:t>2</a:t>
            </a:r>
          </a:p>
        </xdr:txBody>
      </xdr:sp>
      <xdr:sp macro="" textlink="">
        <xdr:nvSpPr>
          <xdr:cNvPr id="269" name="ZoneTexte 42"/>
          <xdr:cNvSpPr txBox="1"/>
        </xdr:nvSpPr>
        <xdr:spPr>
          <a:xfrm>
            <a:off x="9992949" y="10489050"/>
            <a:ext cx="120226" cy="218366"/>
          </a:xfrm>
          <a:prstGeom prst="rect">
            <a:avLst/>
          </a:prstGeom>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l-GR" sz="1400">
                <a:latin typeface="Arial" pitchFamily="34" charset="0"/>
                <a:cs typeface="Arial" pitchFamily="34" charset="0"/>
              </a:rPr>
              <a:t>Δ</a:t>
            </a:r>
            <a:endParaRPr lang="fr-FR" sz="1400">
              <a:latin typeface="Arial" pitchFamily="34" charset="0"/>
              <a:cs typeface="Arial" pitchFamily="34" charset="0"/>
            </a:endParaRPr>
          </a:p>
        </xdr:txBody>
      </xdr:sp>
      <xdr:sp macro="" textlink="">
        <xdr:nvSpPr>
          <xdr:cNvPr id="270" name="ZoneTexte 43"/>
          <xdr:cNvSpPr txBox="1"/>
        </xdr:nvSpPr>
        <xdr:spPr>
          <a:xfrm>
            <a:off x="10156701" y="10401208"/>
            <a:ext cx="158698" cy="218366"/>
          </a:xfrm>
          <a:prstGeom prst="rect">
            <a:avLst/>
          </a:prstGeom>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l-GR" sz="1400">
                <a:latin typeface="Arial" pitchFamily="34" charset="0"/>
                <a:cs typeface="Arial" pitchFamily="34" charset="0"/>
              </a:rPr>
              <a:t>δ</a:t>
            </a:r>
            <a:r>
              <a:rPr lang="fr-FR" sz="1400" baseline="-25000">
                <a:latin typeface="Arial" pitchFamily="34" charset="0"/>
                <a:cs typeface="Arial" pitchFamily="34" charset="0"/>
              </a:rPr>
              <a:t>k</a:t>
            </a:r>
            <a:endParaRPr lang="fr-FR" sz="1400">
              <a:latin typeface="Arial" pitchFamily="34" charset="0"/>
              <a:cs typeface="Arial" pitchFamily="34" charset="0"/>
            </a:endParaRPr>
          </a:p>
        </xdr:txBody>
      </xdr:sp>
      <xdr:sp macro="" textlink="">
        <xdr:nvSpPr>
          <xdr:cNvPr id="271" name="ZoneTexte 44"/>
          <xdr:cNvSpPr txBox="1"/>
        </xdr:nvSpPr>
        <xdr:spPr>
          <a:xfrm>
            <a:off x="10458754" y="11557521"/>
            <a:ext cx="262586" cy="281808"/>
          </a:xfrm>
          <a:prstGeom prst="rect">
            <a:avLst/>
          </a:prstGeom>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400"/>
              <a:t>B</a:t>
            </a:r>
            <a:r>
              <a:rPr lang="fr-FR" sz="1800" kern="1200">
                <a:solidFill>
                  <a:schemeClr val="tx1"/>
                </a:solidFill>
                <a:effectLst/>
                <a:latin typeface="+mn-lt"/>
                <a:ea typeface="+mn-ea"/>
                <a:cs typeface="+mn-cs"/>
              </a:rPr>
              <a:t>’</a:t>
            </a:r>
            <a:endParaRPr lang="fr-FR" sz="1400"/>
          </a:p>
        </xdr:txBody>
      </xdr:sp>
      <xdr:sp macro="" textlink="">
        <xdr:nvSpPr>
          <xdr:cNvPr id="272" name="Rectangle 271"/>
          <xdr:cNvSpPr/>
        </xdr:nvSpPr>
        <xdr:spPr>
          <a:xfrm>
            <a:off x="10509287" y="10760080"/>
            <a:ext cx="1128602" cy="364883"/>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sz="1600">
              <a:solidFill>
                <a:srgbClr val="000000"/>
              </a:solidFill>
            </a:endParaRPr>
          </a:p>
        </xdr:txBody>
      </xdr:sp>
      <xdr:cxnSp macro="">
        <xdr:nvCxnSpPr>
          <xdr:cNvPr id="273" name="Connecteur droit 272"/>
          <xdr:cNvCxnSpPr/>
        </xdr:nvCxnSpPr>
        <xdr:spPr>
          <a:xfrm>
            <a:off x="10645914" y="10794433"/>
            <a:ext cx="0" cy="328395"/>
          </a:xfrm>
          <a:prstGeom prst="line">
            <a:avLst/>
          </a:prstGeom>
          <a:ln>
            <a:solidFill>
              <a:schemeClr val="tx1"/>
            </a:solidFill>
            <a:headEnd type="stealth"/>
            <a:tailEnd type="stealth"/>
          </a:ln>
        </xdr:spPr>
        <xdr:style>
          <a:lnRef idx="1">
            <a:schemeClr val="accent1"/>
          </a:lnRef>
          <a:fillRef idx="0">
            <a:schemeClr val="accent1"/>
          </a:fillRef>
          <a:effectRef idx="0">
            <a:schemeClr val="accent1"/>
          </a:effectRef>
          <a:fontRef idx="minor">
            <a:schemeClr val="tx1"/>
          </a:fontRef>
        </xdr:style>
      </xdr:cxnSp>
      <xdr:cxnSp macro="">
        <xdr:nvCxnSpPr>
          <xdr:cNvPr id="274" name="Connecteur droit 273"/>
          <xdr:cNvCxnSpPr/>
        </xdr:nvCxnSpPr>
        <xdr:spPr>
          <a:xfrm flipH="1">
            <a:off x="9893541" y="11120209"/>
            <a:ext cx="615746" cy="0"/>
          </a:xfrm>
          <a:prstGeom prst="line">
            <a:avLst/>
          </a:prstGeom>
          <a:ln>
            <a:solidFill>
              <a:schemeClr val="tx2"/>
            </a:solidFill>
            <a:headEnd type="stealth"/>
            <a:tailEnd type="stealth"/>
          </a:ln>
        </xdr:spPr>
        <xdr:style>
          <a:lnRef idx="1">
            <a:schemeClr val="accent1"/>
          </a:lnRef>
          <a:fillRef idx="0">
            <a:schemeClr val="accent1"/>
          </a:fillRef>
          <a:effectRef idx="0">
            <a:schemeClr val="accent1"/>
          </a:effectRef>
          <a:fontRef idx="minor">
            <a:schemeClr val="tx1"/>
          </a:fontRef>
        </xdr:style>
      </xdr:cxnSp>
      <xdr:sp macro="" textlink="">
        <xdr:nvSpPr>
          <xdr:cNvPr id="275" name="ZoneTexte 65"/>
          <xdr:cNvSpPr txBox="1"/>
        </xdr:nvSpPr>
        <xdr:spPr>
          <a:xfrm>
            <a:off x="10673556" y="10892905"/>
            <a:ext cx="223043" cy="149476"/>
          </a:xfrm>
          <a:prstGeom prst="rect">
            <a:avLst/>
          </a:prstGeom>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000">
                <a:latin typeface="Arial" pitchFamily="34" charset="0"/>
                <a:cs typeface="Arial" pitchFamily="34" charset="0"/>
              </a:rPr>
              <a:t>18</a:t>
            </a:r>
            <a:endParaRPr lang="fr-FR" sz="1400">
              <a:latin typeface="Arial" pitchFamily="34" charset="0"/>
              <a:cs typeface="Arial" pitchFamily="34" charset="0"/>
            </a:endParaRPr>
          </a:p>
        </xdr:txBody>
      </xdr:sp>
      <xdr:sp macro="" textlink="">
        <xdr:nvSpPr>
          <xdr:cNvPr id="276" name="ZoneTexte 66"/>
          <xdr:cNvSpPr txBox="1"/>
        </xdr:nvSpPr>
        <xdr:spPr>
          <a:xfrm>
            <a:off x="10044634" y="11118091"/>
            <a:ext cx="257606" cy="149476"/>
          </a:xfrm>
          <a:prstGeom prst="rect">
            <a:avLst/>
          </a:prstGeom>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000">
                <a:latin typeface="Arial" pitchFamily="34" charset="0"/>
                <a:cs typeface="Arial" pitchFamily="34" charset="0"/>
              </a:rPr>
              <a:t>34</a:t>
            </a:r>
            <a:endParaRPr lang="fr-FR" sz="1400">
              <a:latin typeface="Arial" pitchFamily="34" charset="0"/>
              <a:cs typeface="Arial" pitchFamily="34" charset="0"/>
            </a:endParaRPr>
          </a:p>
        </xdr:txBody>
      </xdr:sp>
      <xdr:cxnSp macro="">
        <xdr:nvCxnSpPr>
          <xdr:cNvPr id="277" name="Connecteur droit 276"/>
          <xdr:cNvCxnSpPr/>
        </xdr:nvCxnSpPr>
        <xdr:spPr>
          <a:xfrm>
            <a:off x="9144238" y="10906628"/>
            <a:ext cx="0" cy="63319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78" name="ZoneTexte 21"/>
          <xdr:cNvSpPr txBox="1"/>
        </xdr:nvSpPr>
        <xdr:spPr>
          <a:xfrm>
            <a:off x="9245060" y="10976502"/>
            <a:ext cx="133050" cy="218366"/>
          </a:xfrm>
          <a:prstGeom prst="rect">
            <a:avLst/>
          </a:prstGeom>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400"/>
              <a:t>C</a:t>
            </a:r>
          </a:p>
        </xdr:txBody>
      </xdr:sp>
      <xdr:cxnSp macro="">
        <xdr:nvCxnSpPr>
          <xdr:cNvPr id="279" name="Connecteur droit 278"/>
          <xdr:cNvCxnSpPr/>
        </xdr:nvCxnSpPr>
        <xdr:spPr>
          <a:xfrm>
            <a:off x="10514545" y="10764661"/>
            <a:ext cx="0" cy="786818"/>
          </a:xfrm>
          <a:prstGeom prst="line">
            <a:avLst/>
          </a:prstGeom>
          <a:ln>
            <a:solidFill>
              <a:schemeClr val="tx1"/>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280" name="Connecteur droit 279"/>
          <xdr:cNvCxnSpPr/>
        </xdr:nvCxnSpPr>
        <xdr:spPr>
          <a:xfrm flipH="1" flipV="1">
            <a:off x="9066745" y="10697082"/>
            <a:ext cx="78736" cy="21057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81" name="Arc 280"/>
          <xdr:cNvSpPr/>
        </xdr:nvSpPr>
        <xdr:spPr>
          <a:xfrm rot="3692866">
            <a:off x="9996797" y="8461120"/>
            <a:ext cx="2736624" cy="2699999"/>
          </a:xfrm>
          <a:prstGeom prst="arc">
            <a:avLst>
              <a:gd name="adj1" fmla="val 5563313"/>
              <a:gd name="adj2" fmla="val 5890738"/>
            </a:avLst>
          </a:prstGeom>
          <a:ln>
            <a:solidFill>
              <a:schemeClr val="tx2"/>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fr-FR"/>
          </a:p>
        </xdr:txBody>
      </xdr:sp>
      <xdr:cxnSp macro="">
        <xdr:nvCxnSpPr>
          <xdr:cNvPr id="216" name="Connecteur droit 215"/>
          <xdr:cNvCxnSpPr/>
        </xdr:nvCxnSpPr>
        <xdr:spPr>
          <a:xfrm>
            <a:off x="12031980" y="11536680"/>
            <a:ext cx="11959" cy="627049"/>
          </a:xfrm>
          <a:prstGeom prst="line">
            <a:avLst/>
          </a:prstGeom>
          <a:ln>
            <a:solidFill>
              <a:schemeClr val="tx2"/>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217" name="Connecteur droit 216"/>
          <xdr:cNvCxnSpPr/>
        </xdr:nvCxnSpPr>
        <xdr:spPr>
          <a:xfrm flipH="1" flipV="1">
            <a:off x="9863861" y="11970082"/>
            <a:ext cx="2171891" cy="580"/>
          </a:xfrm>
          <a:prstGeom prst="line">
            <a:avLst/>
          </a:prstGeom>
          <a:ln>
            <a:solidFill>
              <a:schemeClr val="tx2"/>
            </a:solidFill>
            <a:headEnd type="stealth"/>
            <a:tailEnd type="stealth"/>
          </a:ln>
        </xdr:spPr>
        <xdr:style>
          <a:lnRef idx="1">
            <a:schemeClr val="accent1"/>
          </a:lnRef>
          <a:fillRef idx="0">
            <a:schemeClr val="accent1"/>
          </a:fillRef>
          <a:effectRef idx="0">
            <a:schemeClr val="accent1"/>
          </a:effectRef>
          <a:fontRef idx="minor">
            <a:schemeClr val="tx1"/>
          </a:fontRef>
        </xdr:style>
      </xdr:cxnSp>
      <xdr:sp macro="" textlink="">
        <xdr:nvSpPr>
          <xdr:cNvPr id="218" name="ZoneTexte 72"/>
          <xdr:cNvSpPr txBox="1"/>
        </xdr:nvSpPr>
        <xdr:spPr>
          <a:xfrm>
            <a:off x="10803556" y="11820169"/>
            <a:ext cx="486003" cy="147476"/>
          </a:xfrm>
          <a:prstGeom prst="rect">
            <a:avLst/>
          </a:prstGeom>
        </xdr:spPr>
        <xdr:txBody>
          <a:bodyPr wrap="square" lIns="0" tIns="0" rIns="0" bIns="0"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000">
                <a:latin typeface="Arial" pitchFamily="34" charset="0"/>
                <a:cs typeface="Arial" pitchFamily="34" charset="0"/>
              </a:rPr>
              <a:t>119.6</a:t>
            </a:r>
            <a:endParaRPr lang="fr-FR" sz="1400">
              <a:latin typeface="Arial" pitchFamily="34" charset="0"/>
              <a:cs typeface="Arial" pitchFamily="34" charset="0"/>
            </a:endParaRPr>
          </a:p>
        </xdr:txBody>
      </xdr:sp>
      <xdr:cxnSp macro="">
        <xdr:nvCxnSpPr>
          <xdr:cNvPr id="222" name="Connecteur droit 221"/>
          <xdr:cNvCxnSpPr/>
        </xdr:nvCxnSpPr>
        <xdr:spPr>
          <a:xfrm>
            <a:off x="9037320" y="10885527"/>
            <a:ext cx="7620" cy="730807"/>
          </a:xfrm>
          <a:prstGeom prst="line">
            <a:avLst/>
          </a:prstGeom>
          <a:ln>
            <a:solidFill>
              <a:schemeClr val="tx2"/>
            </a:solidFill>
            <a:prstDash val="dash"/>
          </a:ln>
        </xdr:spPr>
        <xdr:style>
          <a:lnRef idx="1">
            <a:schemeClr val="accent1"/>
          </a:lnRef>
          <a:fillRef idx="0">
            <a:schemeClr val="accent1"/>
          </a:fillRef>
          <a:effectRef idx="0">
            <a:schemeClr val="accent1"/>
          </a:effectRef>
          <a:fontRef idx="minor">
            <a:schemeClr val="tx1"/>
          </a:fontRef>
        </xdr:style>
      </xdr:cxnSp>
      <xdr:sp macro="" textlink="">
        <xdr:nvSpPr>
          <xdr:cNvPr id="225" name="ZoneTexte 17"/>
          <xdr:cNvSpPr txBox="1"/>
        </xdr:nvSpPr>
        <xdr:spPr>
          <a:xfrm>
            <a:off x="8890830" y="11612053"/>
            <a:ext cx="237929" cy="219163"/>
          </a:xfrm>
          <a:prstGeom prst="rect">
            <a:avLst/>
          </a:prstGeom>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400"/>
              <a:t>B"</a:t>
            </a:r>
          </a:p>
        </xdr:txBody>
      </xdr:sp>
      <xdr:cxnSp macro="">
        <xdr:nvCxnSpPr>
          <xdr:cNvPr id="227" name="Connecteur droit 226"/>
          <xdr:cNvCxnSpPr/>
        </xdr:nvCxnSpPr>
        <xdr:spPr>
          <a:xfrm>
            <a:off x="10980420" y="9349740"/>
            <a:ext cx="248179" cy="505129"/>
          </a:xfrm>
          <a:prstGeom prst="line">
            <a:avLst/>
          </a:prstGeom>
          <a:ln>
            <a:solidFill>
              <a:schemeClr val="tx2"/>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229" name="Connecteur droit 228"/>
          <xdr:cNvCxnSpPr/>
        </xdr:nvCxnSpPr>
        <xdr:spPr>
          <a:xfrm flipH="1">
            <a:off x="8827542" y="9471660"/>
            <a:ext cx="2175738" cy="921082"/>
          </a:xfrm>
          <a:prstGeom prst="line">
            <a:avLst/>
          </a:prstGeom>
          <a:ln>
            <a:solidFill>
              <a:schemeClr val="tx2"/>
            </a:solidFill>
            <a:headEnd type="stealth"/>
            <a:tailEnd type="stealth"/>
          </a:ln>
        </xdr:spPr>
        <xdr:style>
          <a:lnRef idx="1">
            <a:schemeClr val="accent1"/>
          </a:lnRef>
          <a:fillRef idx="0">
            <a:schemeClr val="accent1"/>
          </a:fillRef>
          <a:effectRef idx="0">
            <a:schemeClr val="accent1"/>
          </a:effectRef>
          <a:fontRef idx="minor">
            <a:schemeClr val="tx1"/>
          </a:fontRef>
        </xdr:style>
      </xdr:cxnSp>
      <xdr:sp macro="" textlink="">
        <xdr:nvSpPr>
          <xdr:cNvPr id="232" name="ZoneTexte 17"/>
          <xdr:cNvSpPr txBox="1"/>
        </xdr:nvSpPr>
        <xdr:spPr>
          <a:xfrm>
            <a:off x="9517380" y="9685020"/>
            <a:ext cx="126638" cy="218366"/>
          </a:xfrm>
          <a:prstGeom prst="rect">
            <a:avLst/>
          </a:prstGeom>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400"/>
              <a:t>X</a:t>
            </a:r>
          </a:p>
        </xdr:txBody>
      </xdr:sp>
    </xdr:grpSp>
    <xdr:clientData/>
  </xdr:twoCellAnchor>
  <xdr:twoCellAnchor>
    <xdr:from>
      <xdr:col>6</xdr:col>
      <xdr:colOff>1242060</xdr:colOff>
      <xdr:row>0</xdr:row>
      <xdr:rowOff>0</xdr:rowOff>
    </xdr:from>
    <xdr:to>
      <xdr:col>8</xdr:col>
      <xdr:colOff>1476086</xdr:colOff>
      <xdr:row>35</xdr:row>
      <xdr:rowOff>76091</xdr:rowOff>
    </xdr:to>
    <xdr:grpSp>
      <xdr:nvGrpSpPr>
        <xdr:cNvPr id="99" name="Groupe 98"/>
        <xdr:cNvGrpSpPr/>
      </xdr:nvGrpSpPr>
      <xdr:grpSpPr>
        <a:xfrm>
          <a:off x="7787640" y="0"/>
          <a:ext cx="4806026" cy="6956951"/>
          <a:chOff x="7787640" y="0"/>
          <a:chExt cx="4806026" cy="7155071"/>
        </a:xfrm>
      </xdr:grpSpPr>
      <xdr:sp macro="" textlink="">
        <xdr:nvSpPr>
          <xdr:cNvPr id="134" name="Rectangle 133"/>
          <xdr:cNvSpPr/>
        </xdr:nvSpPr>
        <xdr:spPr>
          <a:xfrm flipH="1">
            <a:off x="8075672" y="4491083"/>
            <a:ext cx="4517994" cy="828382"/>
          </a:xfrm>
          <a:prstGeom prst="rect">
            <a:avLst/>
          </a:prstGeom>
          <a:solidFill>
            <a:srgbClr val="75D19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sz="1600">
              <a:solidFill>
                <a:srgbClr val="000000"/>
              </a:solidFill>
            </a:endParaRPr>
          </a:p>
        </xdr:txBody>
      </xdr:sp>
      <xdr:sp macro="" textlink="">
        <xdr:nvSpPr>
          <xdr:cNvPr id="135" name="Rectangle 134"/>
          <xdr:cNvSpPr/>
        </xdr:nvSpPr>
        <xdr:spPr>
          <a:xfrm flipH="1">
            <a:off x="11003218" y="3843011"/>
            <a:ext cx="449999" cy="648072"/>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sz="1600">
              <a:solidFill>
                <a:srgbClr val="000000"/>
              </a:solidFill>
            </a:endParaRPr>
          </a:p>
        </xdr:txBody>
      </xdr:sp>
      <xdr:cxnSp macro="">
        <xdr:nvCxnSpPr>
          <xdr:cNvPr id="136" name="Connecteur droit 135"/>
          <xdr:cNvCxnSpPr/>
        </xdr:nvCxnSpPr>
        <xdr:spPr>
          <a:xfrm flipH="1">
            <a:off x="11459668" y="4478321"/>
            <a:ext cx="1133998" cy="0"/>
          </a:xfrm>
          <a:prstGeom prst="line">
            <a:avLst/>
          </a:prstGeom>
          <a:ln>
            <a:solidFill>
              <a:schemeClr val="tx2"/>
            </a:solidFill>
            <a:headEnd type="stealth"/>
            <a:tailEnd type="stealth"/>
          </a:ln>
        </xdr:spPr>
        <xdr:style>
          <a:lnRef idx="1">
            <a:schemeClr val="accent1"/>
          </a:lnRef>
          <a:fillRef idx="0">
            <a:schemeClr val="accent1"/>
          </a:fillRef>
          <a:effectRef idx="0">
            <a:schemeClr val="accent1"/>
          </a:effectRef>
          <a:fontRef idx="minor">
            <a:schemeClr val="tx1"/>
          </a:fontRef>
        </xdr:style>
      </xdr:cxnSp>
      <xdr:sp macro="" textlink="">
        <xdr:nvSpPr>
          <xdr:cNvPr id="137" name="Ellipse 136"/>
          <xdr:cNvSpPr/>
        </xdr:nvSpPr>
        <xdr:spPr>
          <a:xfrm flipH="1">
            <a:off x="10226657" y="4797071"/>
            <a:ext cx="216024" cy="216000"/>
          </a:xfrm>
          <a:prstGeom prst="ellipse">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sz="1600">
              <a:solidFill>
                <a:srgbClr val="000000"/>
              </a:solidFill>
            </a:endParaRPr>
          </a:p>
        </xdr:txBody>
      </xdr:sp>
      <xdr:cxnSp macro="">
        <xdr:nvCxnSpPr>
          <xdr:cNvPr id="138" name="Connecteur droit 137"/>
          <xdr:cNvCxnSpPr>
            <a:stCxn id="137" idx="2"/>
          </xdr:cNvCxnSpPr>
        </xdr:nvCxnSpPr>
        <xdr:spPr>
          <a:xfrm>
            <a:off x="10442681" y="4905071"/>
            <a:ext cx="11959" cy="543229"/>
          </a:xfrm>
          <a:prstGeom prst="line">
            <a:avLst/>
          </a:prstGeom>
          <a:ln>
            <a:solidFill>
              <a:schemeClr val="tx2"/>
            </a:solidFill>
            <a:prstDash val="dash"/>
          </a:ln>
        </xdr:spPr>
        <xdr:style>
          <a:lnRef idx="1">
            <a:schemeClr val="accent1"/>
          </a:lnRef>
          <a:fillRef idx="0">
            <a:schemeClr val="accent1"/>
          </a:fillRef>
          <a:effectRef idx="0">
            <a:schemeClr val="accent1"/>
          </a:effectRef>
          <a:fontRef idx="minor">
            <a:schemeClr val="tx1"/>
          </a:fontRef>
        </xdr:style>
      </xdr:cxnSp>
      <xdr:sp macro="" textlink="">
        <xdr:nvSpPr>
          <xdr:cNvPr id="139" name="Ellipse 138"/>
          <xdr:cNvSpPr/>
        </xdr:nvSpPr>
        <xdr:spPr>
          <a:xfrm>
            <a:off x="8084669" y="2655071"/>
            <a:ext cx="4500000" cy="4500000"/>
          </a:xfrm>
          <a:prstGeom prst="ellipse">
            <a:avLst/>
          </a:prstGeom>
          <a:noFill/>
          <a:ln>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sz="1600">
              <a:solidFill>
                <a:srgbClr val="000000"/>
              </a:solidFill>
            </a:endParaRPr>
          </a:p>
        </xdr:txBody>
      </xdr:sp>
      <xdr:cxnSp macro="">
        <xdr:nvCxnSpPr>
          <xdr:cNvPr id="140" name="Connecteur droit 139"/>
          <xdr:cNvCxnSpPr>
            <a:stCxn id="139" idx="2"/>
            <a:endCxn id="139" idx="6"/>
          </xdr:cNvCxnSpPr>
        </xdr:nvCxnSpPr>
        <xdr:spPr>
          <a:xfrm>
            <a:off x="8084669" y="4905071"/>
            <a:ext cx="4500000" cy="0"/>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grpSp>
        <xdr:nvGrpSpPr>
          <xdr:cNvPr id="141" name="Groupe 140"/>
          <xdr:cNvGrpSpPr>
            <a:grpSpLocks noChangeAspect="1"/>
          </xdr:cNvGrpSpPr>
        </xdr:nvGrpSpPr>
        <xdr:grpSpPr>
          <a:xfrm rot="18873014">
            <a:off x="8932187" y="653740"/>
            <a:ext cx="3318830" cy="2011349"/>
            <a:chOff x="1337376" y="477065"/>
            <a:chExt cx="6637668" cy="4022698"/>
          </a:xfrm>
        </xdr:grpSpPr>
        <xdr:sp macro="" textlink="">
          <xdr:nvSpPr>
            <xdr:cNvPr id="177" name="Rectangle 176"/>
            <xdr:cNvSpPr/>
          </xdr:nvSpPr>
          <xdr:spPr>
            <a:xfrm flipH="1">
              <a:off x="6607044" y="2108004"/>
              <a:ext cx="1368000" cy="757716"/>
            </a:xfrm>
            <a:prstGeom prst="rect">
              <a:avLst/>
            </a:prstGeom>
            <a:solidFill>
              <a:schemeClr val="tx1">
                <a:lumMod val="65000"/>
                <a:lumOff val="35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endParaRPr lang="fr-FR"/>
            </a:p>
          </xdr:txBody>
        </xdr:sp>
        <xdr:sp macro="" textlink="">
          <xdr:nvSpPr>
            <xdr:cNvPr id="178" name="Rectangle à coins arrondis 177"/>
            <xdr:cNvSpPr/>
          </xdr:nvSpPr>
          <xdr:spPr>
            <a:xfrm flipH="1">
              <a:off x="6249814" y="1497374"/>
              <a:ext cx="360000" cy="1980000"/>
            </a:xfrm>
            <a:prstGeom prst="roundRect">
              <a:avLst>
                <a:gd name="adj" fmla="val 20330"/>
              </a:avLst>
            </a:prstGeom>
            <a:solidFill>
              <a:schemeClr val="tx1">
                <a:lumMod val="65000"/>
                <a:lumOff val="35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endParaRPr lang="fr-FR"/>
            </a:p>
          </xdr:txBody>
        </xdr:sp>
        <xdr:sp macro="" textlink="">
          <xdr:nvSpPr>
            <xdr:cNvPr id="179" name="Forme libre 178"/>
            <xdr:cNvSpPr/>
          </xdr:nvSpPr>
          <xdr:spPr>
            <a:xfrm flipH="1">
              <a:off x="1903787" y="2273714"/>
              <a:ext cx="4334511" cy="541181"/>
            </a:xfrm>
            <a:custGeom>
              <a:avLst/>
              <a:gdLst>
                <a:gd name="connsiteX0" fmla="*/ 0 w 2086429"/>
                <a:gd name="connsiteY0" fmla="*/ 99785 h 254000"/>
                <a:gd name="connsiteX1" fmla="*/ 1086758 w 2086429"/>
                <a:gd name="connsiteY1" fmla="*/ 103414 h 254000"/>
                <a:gd name="connsiteX2" fmla="*/ 1086758 w 2086429"/>
                <a:gd name="connsiteY2" fmla="*/ 201385 h 254000"/>
                <a:gd name="connsiteX3" fmla="*/ 1139372 w 2086429"/>
                <a:gd name="connsiteY3" fmla="*/ 254000 h 254000"/>
                <a:gd name="connsiteX4" fmla="*/ 1656443 w 2086429"/>
                <a:gd name="connsiteY4" fmla="*/ 252185 h 254000"/>
                <a:gd name="connsiteX5" fmla="*/ 2086429 w 2086429"/>
                <a:gd name="connsiteY5" fmla="*/ 96157 h 254000"/>
                <a:gd name="connsiteX6" fmla="*/ 2086429 w 2086429"/>
                <a:gd name="connsiteY6" fmla="*/ 76200 h 254000"/>
                <a:gd name="connsiteX7" fmla="*/ 1547586 w 2086429"/>
                <a:gd name="connsiteY7" fmla="*/ 74385 h 254000"/>
                <a:gd name="connsiteX8" fmla="*/ 1549400 w 2086429"/>
                <a:gd name="connsiteY8" fmla="*/ 45357 h 254000"/>
                <a:gd name="connsiteX9" fmla="*/ 1090386 w 2086429"/>
                <a:gd name="connsiteY9" fmla="*/ 47171 h 254000"/>
                <a:gd name="connsiteX10" fmla="*/ 1088572 w 2086429"/>
                <a:gd name="connsiteY10" fmla="*/ 0 h 254000"/>
                <a:gd name="connsiteX11" fmla="*/ 0 w 2086429"/>
                <a:gd name="connsiteY11" fmla="*/ 0 h 254000"/>
                <a:gd name="connsiteX0" fmla="*/ 0 w 2091372"/>
                <a:gd name="connsiteY0" fmla="*/ 136191 h 254000"/>
                <a:gd name="connsiteX1" fmla="*/ 1091701 w 2091372"/>
                <a:gd name="connsiteY1" fmla="*/ 103414 h 254000"/>
                <a:gd name="connsiteX2" fmla="*/ 1091701 w 2091372"/>
                <a:gd name="connsiteY2" fmla="*/ 201385 h 254000"/>
                <a:gd name="connsiteX3" fmla="*/ 1144315 w 2091372"/>
                <a:gd name="connsiteY3" fmla="*/ 254000 h 254000"/>
                <a:gd name="connsiteX4" fmla="*/ 1661386 w 2091372"/>
                <a:gd name="connsiteY4" fmla="*/ 252185 h 254000"/>
                <a:gd name="connsiteX5" fmla="*/ 2091372 w 2091372"/>
                <a:gd name="connsiteY5" fmla="*/ 96157 h 254000"/>
                <a:gd name="connsiteX6" fmla="*/ 2091372 w 2091372"/>
                <a:gd name="connsiteY6" fmla="*/ 76200 h 254000"/>
                <a:gd name="connsiteX7" fmla="*/ 1552529 w 2091372"/>
                <a:gd name="connsiteY7" fmla="*/ 74385 h 254000"/>
                <a:gd name="connsiteX8" fmla="*/ 1554343 w 2091372"/>
                <a:gd name="connsiteY8" fmla="*/ 45357 h 254000"/>
                <a:gd name="connsiteX9" fmla="*/ 1095329 w 2091372"/>
                <a:gd name="connsiteY9" fmla="*/ 47171 h 254000"/>
                <a:gd name="connsiteX10" fmla="*/ 1093515 w 2091372"/>
                <a:gd name="connsiteY10" fmla="*/ 0 h 254000"/>
                <a:gd name="connsiteX11" fmla="*/ 4943 w 2091372"/>
                <a:gd name="connsiteY11" fmla="*/ 0 h 254000"/>
                <a:gd name="connsiteX0" fmla="*/ 0 w 2091372"/>
                <a:gd name="connsiteY0" fmla="*/ 173853 h 291662"/>
                <a:gd name="connsiteX1" fmla="*/ 1091701 w 2091372"/>
                <a:gd name="connsiteY1" fmla="*/ 141076 h 291662"/>
                <a:gd name="connsiteX2" fmla="*/ 1091701 w 2091372"/>
                <a:gd name="connsiteY2" fmla="*/ 239047 h 291662"/>
                <a:gd name="connsiteX3" fmla="*/ 1144315 w 2091372"/>
                <a:gd name="connsiteY3" fmla="*/ 291662 h 291662"/>
                <a:gd name="connsiteX4" fmla="*/ 1661386 w 2091372"/>
                <a:gd name="connsiteY4" fmla="*/ 289847 h 291662"/>
                <a:gd name="connsiteX5" fmla="*/ 2091372 w 2091372"/>
                <a:gd name="connsiteY5" fmla="*/ 133819 h 291662"/>
                <a:gd name="connsiteX6" fmla="*/ 2091372 w 2091372"/>
                <a:gd name="connsiteY6" fmla="*/ 113862 h 291662"/>
                <a:gd name="connsiteX7" fmla="*/ 1552529 w 2091372"/>
                <a:gd name="connsiteY7" fmla="*/ 112047 h 291662"/>
                <a:gd name="connsiteX8" fmla="*/ 1554343 w 2091372"/>
                <a:gd name="connsiteY8" fmla="*/ 83019 h 291662"/>
                <a:gd name="connsiteX9" fmla="*/ 1095329 w 2091372"/>
                <a:gd name="connsiteY9" fmla="*/ 84833 h 291662"/>
                <a:gd name="connsiteX10" fmla="*/ 1093515 w 2091372"/>
                <a:gd name="connsiteY10" fmla="*/ 37662 h 291662"/>
                <a:gd name="connsiteX11" fmla="*/ 1648 w 2091372"/>
                <a:gd name="connsiteY11" fmla="*/ 0 h 291662"/>
                <a:gd name="connsiteX0" fmla="*/ 0 w 2091372"/>
                <a:gd name="connsiteY0" fmla="*/ 173853 h 291662"/>
                <a:gd name="connsiteX1" fmla="*/ 1088406 w 2091372"/>
                <a:gd name="connsiteY1" fmla="*/ 178738 h 291662"/>
                <a:gd name="connsiteX2" fmla="*/ 1091701 w 2091372"/>
                <a:gd name="connsiteY2" fmla="*/ 239047 h 291662"/>
                <a:gd name="connsiteX3" fmla="*/ 1144315 w 2091372"/>
                <a:gd name="connsiteY3" fmla="*/ 291662 h 291662"/>
                <a:gd name="connsiteX4" fmla="*/ 1661386 w 2091372"/>
                <a:gd name="connsiteY4" fmla="*/ 289847 h 291662"/>
                <a:gd name="connsiteX5" fmla="*/ 2091372 w 2091372"/>
                <a:gd name="connsiteY5" fmla="*/ 133819 h 291662"/>
                <a:gd name="connsiteX6" fmla="*/ 2091372 w 2091372"/>
                <a:gd name="connsiteY6" fmla="*/ 113862 h 291662"/>
                <a:gd name="connsiteX7" fmla="*/ 1552529 w 2091372"/>
                <a:gd name="connsiteY7" fmla="*/ 112047 h 291662"/>
                <a:gd name="connsiteX8" fmla="*/ 1554343 w 2091372"/>
                <a:gd name="connsiteY8" fmla="*/ 83019 h 291662"/>
                <a:gd name="connsiteX9" fmla="*/ 1095329 w 2091372"/>
                <a:gd name="connsiteY9" fmla="*/ 84833 h 291662"/>
                <a:gd name="connsiteX10" fmla="*/ 1093515 w 2091372"/>
                <a:gd name="connsiteY10" fmla="*/ 37662 h 291662"/>
                <a:gd name="connsiteX11" fmla="*/ 1648 w 2091372"/>
                <a:gd name="connsiteY11" fmla="*/ 0 h 291662"/>
                <a:gd name="connsiteX0" fmla="*/ 0 w 2091372"/>
                <a:gd name="connsiteY0" fmla="*/ 176363 h 294172"/>
                <a:gd name="connsiteX1" fmla="*/ 1088406 w 2091372"/>
                <a:gd name="connsiteY1" fmla="*/ 181248 h 294172"/>
                <a:gd name="connsiteX2" fmla="*/ 1091701 w 2091372"/>
                <a:gd name="connsiteY2" fmla="*/ 241557 h 294172"/>
                <a:gd name="connsiteX3" fmla="*/ 1144315 w 2091372"/>
                <a:gd name="connsiteY3" fmla="*/ 294172 h 294172"/>
                <a:gd name="connsiteX4" fmla="*/ 1661386 w 2091372"/>
                <a:gd name="connsiteY4" fmla="*/ 292357 h 294172"/>
                <a:gd name="connsiteX5" fmla="*/ 2091372 w 2091372"/>
                <a:gd name="connsiteY5" fmla="*/ 136329 h 294172"/>
                <a:gd name="connsiteX6" fmla="*/ 2091372 w 2091372"/>
                <a:gd name="connsiteY6" fmla="*/ 116372 h 294172"/>
                <a:gd name="connsiteX7" fmla="*/ 1552529 w 2091372"/>
                <a:gd name="connsiteY7" fmla="*/ 114557 h 294172"/>
                <a:gd name="connsiteX8" fmla="*/ 1554343 w 2091372"/>
                <a:gd name="connsiteY8" fmla="*/ 85529 h 294172"/>
                <a:gd name="connsiteX9" fmla="*/ 1095329 w 2091372"/>
                <a:gd name="connsiteY9" fmla="*/ 87343 h 294172"/>
                <a:gd name="connsiteX10" fmla="*/ 1086924 w 2091372"/>
                <a:gd name="connsiteY10" fmla="*/ 0 h 294172"/>
                <a:gd name="connsiteX11" fmla="*/ 1648 w 2091372"/>
                <a:gd name="connsiteY11" fmla="*/ 2510 h 294172"/>
                <a:gd name="connsiteX0" fmla="*/ 0 w 2091372"/>
                <a:gd name="connsiteY0" fmla="*/ 174794 h 292603"/>
                <a:gd name="connsiteX1" fmla="*/ 1088406 w 2091372"/>
                <a:gd name="connsiteY1" fmla="*/ 179679 h 292603"/>
                <a:gd name="connsiteX2" fmla="*/ 1091701 w 2091372"/>
                <a:gd name="connsiteY2" fmla="*/ 239988 h 292603"/>
                <a:gd name="connsiteX3" fmla="*/ 1144315 w 2091372"/>
                <a:gd name="connsiteY3" fmla="*/ 292603 h 292603"/>
                <a:gd name="connsiteX4" fmla="*/ 1661386 w 2091372"/>
                <a:gd name="connsiteY4" fmla="*/ 290788 h 292603"/>
                <a:gd name="connsiteX5" fmla="*/ 2091372 w 2091372"/>
                <a:gd name="connsiteY5" fmla="*/ 134760 h 292603"/>
                <a:gd name="connsiteX6" fmla="*/ 2091372 w 2091372"/>
                <a:gd name="connsiteY6" fmla="*/ 114803 h 292603"/>
                <a:gd name="connsiteX7" fmla="*/ 1552529 w 2091372"/>
                <a:gd name="connsiteY7" fmla="*/ 112988 h 292603"/>
                <a:gd name="connsiteX8" fmla="*/ 1554343 w 2091372"/>
                <a:gd name="connsiteY8" fmla="*/ 83960 h 292603"/>
                <a:gd name="connsiteX9" fmla="*/ 1095329 w 2091372"/>
                <a:gd name="connsiteY9" fmla="*/ 85774 h 292603"/>
                <a:gd name="connsiteX10" fmla="*/ 1093103 w 2091372"/>
                <a:gd name="connsiteY10" fmla="*/ 0 h 292603"/>
                <a:gd name="connsiteX11" fmla="*/ 1648 w 2091372"/>
                <a:gd name="connsiteY11" fmla="*/ 941 h 292603"/>
                <a:gd name="connsiteX0" fmla="*/ 0 w 2091372"/>
                <a:gd name="connsiteY0" fmla="*/ 174794 h 292603"/>
                <a:gd name="connsiteX1" fmla="*/ 1088406 w 2091372"/>
                <a:gd name="connsiteY1" fmla="*/ 179679 h 292603"/>
                <a:gd name="connsiteX2" fmla="*/ 1091701 w 2091372"/>
                <a:gd name="connsiteY2" fmla="*/ 239988 h 292603"/>
                <a:gd name="connsiteX3" fmla="*/ 1144315 w 2091372"/>
                <a:gd name="connsiteY3" fmla="*/ 292603 h 292603"/>
                <a:gd name="connsiteX4" fmla="*/ 1661386 w 2091372"/>
                <a:gd name="connsiteY4" fmla="*/ 290788 h 292603"/>
                <a:gd name="connsiteX5" fmla="*/ 2091372 w 2091372"/>
                <a:gd name="connsiteY5" fmla="*/ 134760 h 292603"/>
                <a:gd name="connsiteX6" fmla="*/ 2091372 w 2091372"/>
                <a:gd name="connsiteY6" fmla="*/ 114803 h 292603"/>
                <a:gd name="connsiteX7" fmla="*/ 1552529 w 2091372"/>
                <a:gd name="connsiteY7" fmla="*/ 112988 h 292603"/>
                <a:gd name="connsiteX8" fmla="*/ 1554343 w 2091372"/>
                <a:gd name="connsiteY8" fmla="*/ 83960 h 292603"/>
                <a:gd name="connsiteX9" fmla="*/ 1092239 w 2091372"/>
                <a:gd name="connsiteY9" fmla="*/ 84989 h 292603"/>
                <a:gd name="connsiteX10" fmla="*/ 1093103 w 2091372"/>
                <a:gd name="connsiteY10" fmla="*/ 0 h 292603"/>
                <a:gd name="connsiteX11" fmla="*/ 1648 w 2091372"/>
                <a:gd name="connsiteY11" fmla="*/ 941 h 292603"/>
                <a:gd name="connsiteX0" fmla="*/ 0 w 2091372"/>
                <a:gd name="connsiteY0" fmla="*/ 174794 h 292603"/>
                <a:gd name="connsiteX1" fmla="*/ 1090466 w 2091372"/>
                <a:gd name="connsiteY1" fmla="*/ 175756 h 292603"/>
                <a:gd name="connsiteX2" fmla="*/ 1091701 w 2091372"/>
                <a:gd name="connsiteY2" fmla="*/ 239988 h 292603"/>
                <a:gd name="connsiteX3" fmla="*/ 1144315 w 2091372"/>
                <a:gd name="connsiteY3" fmla="*/ 292603 h 292603"/>
                <a:gd name="connsiteX4" fmla="*/ 1661386 w 2091372"/>
                <a:gd name="connsiteY4" fmla="*/ 290788 h 292603"/>
                <a:gd name="connsiteX5" fmla="*/ 2091372 w 2091372"/>
                <a:gd name="connsiteY5" fmla="*/ 134760 h 292603"/>
                <a:gd name="connsiteX6" fmla="*/ 2091372 w 2091372"/>
                <a:gd name="connsiteY6" fmla="*/ 114803 h 292603"/>
                <a:gd name="connsiteX7" fmla="*/ 1552529 w 2091372"/>
                <a:gd name="connsiteY7" fmla="*/ 112988 h 292603"/>
                <a:gd name="connsiteX8" fmla="*/ 1554343 w 2091372"/>
                <a:gd name="connsiteY8" fmla="*/ 83960 h 292603"/>
                <a:gd name="connsiteX9" fmla="*/ 1092239 w 2091372"/>
                <a:gd name="connsiteY9" fmla="*/ 84989 h 292603"/>
                <a:gd name="connsiteX10" fmla="*/ 1093103 w 2091372"/>
                <a:gd name="connsiteY10" fmla="*/ 0 h 292603"/>
                <a:gd name="connsiteX11" fmla="*/ 1648 w 2091372"/>
                <a:gd name="connsiteY11" fmla="*/ 941 h 292603"/>
                <a:gd name="connsiteX0" fmla="*/ 0 w 2091372"/>
                <a:gd name="connsiteY0" fmla="*/ 175579 h 293388"/>
                <a:gd name="connsiteX1" fmla="*/ 1090466 w 2091372"/>
                <a:gd name="connsiteY1" fmla="*/ 176541 h 293388"/>
                <a:gd name="connsiteX2" fmla="*/ 1091701 w 2091372"/>
                <a:gd name="connsiteY2" fmla="*/ 240773 h 293388"/>
                <a:gd name="connsiteX3" fmla="*/ 1144315 w 2091372"/>
                <a:gd name="connsiteY3" fmla="*/ 293388 h 293388"/>
                <a:gd name="connsiteX4" fmla="*/ 1661386 w 2091372"/>
                <a:gd name="connsiteY4" fmla="*/ 291573 h 293388"/>
                <a:gd name="connsiteX5" fmla="*/ 2091372 w 2091372"/>
                <a:gd name="connsiteY5" fmla="*/ 135545 h 293388"/>
                <a:gd name="connsiteX6" fmla="*/ 2091372 w 2091372"/>
                <a:gd name="connsiteY6" fmla="*/ 115588 h 293388"/>
                <a:gd name="connsiteX7" fmla="*/ 1552529 w 2091372"/>
                <a:gd name="connsiteY7" fmla="*/ 113773 h 293388"/>
                <a:gd name="connsiteX8" fmla="*/ 1554343 w 2091372"/>
                <a:gd name="connsiteY8" fmla="*/ 84745 h 293388"/>
                <a:gd name="connsiteX9" fmla="*/ 1092239 w 2091372"/>
                <a:gd name="connsiteY9" fmla="*/ 85774 h 293388"/>
                <a:gd name="connsiteX10" fmla="*/ 1090014 w 2091372"/>
                <a:gd name="connsiteY10" fmla="*/ 0 h 293388"/>
                <a:gd name="connsiteX11" fmla="*/ 1648 w 2091372"/>
                <a:gd name="connsiteY11" fmla="*/ 1726 h 293388"/>
                <a:gd name="connsiteX0" fmla="*/ 0 w 2091372"/>
                <a:gd name="connsiteY0" fmla="*/ 179502 h 297311"/>
                <a:gd name="connsiteX1" fmla="*/ 1090466 w 2091372"/>
                <a:gd name="connsiteY1" fmla="*/ 180464 h 297311"/>
                <a:gd name="connsiteX2" fmla="*/ 1091701 w 2091372"/>
                <a:gd name="connsiteY2" fmla="*/ 244696 h 297311"/>
                <a:gd name="connsiteX3" fmla="*/ 1144315 w 2091372"/>
                <a:gd name="connsiteY3" fmla="*/ 297311 h 297311"/>
                <a:gd name="connsiteX4" fmla="*/ 1661386 w 2091372"/>
                <a:gd name="connsiteY4" fmla="*/ 295496 h 297311"/>
                <a:gd name="connsiteX5" fmla="*/ 2091372 w 2091372"/>
                <a:gd name="connsiteY5" fmla="*/ 139468 h 297311"/>
                <a:gd name="connsiteX6" fmla="*/ 2091372 w 2091372"/>
                <a:gd name="connsiteY6" fmla="*/ 119511 h 297311"/>
                <a:gd name="connsiteX7" fmla="*/ 1552529 w 2091372"/>
                <a:gd name="connsiteY7" fmla="*/ 117696 h 297311"/>
                <a:gd name="connsiteX8" fmla="*/ 1554343 w 2091372"/>
                <a:gd name="connsiteY8" fmla="*/ 88668 h 297311"/>
                <a:gd name="connsiteX9" fmla="*/ 1092239 w 2091372"/>
                <a:gd name="connsiteY9" fmla="*/ 89697 h 297311"/>
                <a:gd name="connsiteX10" fmla="*/ 1041614 w 2091372"/>
                <a:gd name="connsiteY10" fmla="*/ 0 h 297311"/>
                <a:gd name="connsiteX11" fmla="*/ 1648 w 2091372"/>
                <a:gd name="connsiteY11" fmla="*/ 5649 h 297311"/>
                <a:gd name="connsiteX0" fmla="*/ 0 w 2091372"/>
                <a:gd name="connsiteY0" fmla="*/ 175579 h 293388"/>
                <a:gd name="connsiteX1" fmla="*/ 1090466 w 2091372"/>
                <a:gd name="connsiteY1" fmla="*/ 176541 h 293388"/>
                <a:gd name="connsiteX2" fmla="*/ 1091701 w 2091372"/>
                <a:gd name="connsiteY2" fmla="*/ 240773 h 293388"/>
                <a:gd name="connsiteX3" fmla="*/ 1144315 w 2091372"/>
                <a:gd name="connsiteY3" fmla="*/ 293388 h 293388"/>
                <a:gd name="connsiteX4" fmla="*/ 1661386 w 2091372"/>
                <a:gd name="connsiteY4" fmla="*/ 291573 h 293388"/>
                <a:gd name="connsiteX5" fmla="*/ 2091372 w 2091372"/>
                <a:gd name="connsiteY5" fmla="*/ 135545 h 293388"/>
                <a:gd name="connsiteX6" fmla="*/ 2091372 w 2091372"/>
                <a:gd name="connsiteY6" fmla="*/ 115588 h 293388"/>
                <a:gd name="connsiteX7" fmla="*/ 1552529 w 2091372"/>
                <a:gd name="connsiteY7" fmla="*/ 113773 h 293388"/>
                <a:gd name="connsiteX8" fmla="*/ 1554343 w 2091372"/>
                <a:gd name="connsiteY8" fmla="*/ 84745 h 293388"/>
                <a:gd name="connsiteX9" fmla="*/ 1092239 w 2091372"/>
                <a:gd name="connsiteY9" fmla="*/ 85774 h 293388"/>
                <a:gd name="connsiteX10" fmla="*/ 1091044 w 2091372"/>
                <a:gd name="connsiteY10" fmla="*/ 0 h 293388"/>
                <a:gd name="connsiteX11" fmla="*/ 1648 w 2091372"/>
                <a:gd name="connsiteY11" fmla="*/ 1726 h 293388"/>
                <a:gd name="connsiteX0" fmla="*/ 0 w 2091372"/>
                <a:gd name="connsiteY0" fmla="*/ 175579 h 293388"/>
                <a:gd name="connsiteX1" fmla="*/ 1090466 w 2091372"/>
                <a:gd name="connsiteY1" fmla="*/ 176541 h 293388"/>
                <a:gd name="connsiteX2" fmla="*/ 1091701 w 2091372"/>
                <a:gd name="connsiteY2" fmla="*/ 240773 h 293388"/>
                <a:gd name="connsiteX3" fmla="*/ 1144315 w 2091372"/>
                <a:gd name="connsiteY3" fmla="*/ 293388 h 293388"/>
                <a:gd name="connsiteX4" fmla="*/ 1661386 w 2091372"/>
                <a:gd name="connsiteY4" fmla="*/ 291573 h 293388"/>
                <a:gd name="connsiteX5" fmla="*/ 2091372 w 2091372"/>
                <a:gd name="connsiteY5" fmla="*/ 135545 h 293388"/>
                <a:gd name="connsiteX6" fmla="*/ 2091372 w 2091372"/>
                <a:gd name="connsiteY6" fmla="*/ 115588 h 293388"/>
                <a:gd name="connsiteX7" fmla="*/ 1552529 w 2091372"/>
                <a:gd name="connsiteY7" fmla="*/ 113773 h 293388"/>
                <a:gd name="connsiteX8" fmla="*/ 1553132 w 2091372"/>
                <a:gd name="connsiteY8" fmla="*/ 88437 h 293388"/>
                <a:gd name="connsiteX9" fmla="*/ 1092239 w 2091372"/>
                <a:gd name="connsiteY9" fmla="*/ 85774 h 293388"/>
                <a:gd name="connsiteX10" fmla="*/ 1091044 w 2091372"/>
                <a:gd name="connsiteY10" fmla="*/ 0 h 293388"/>
                <a:gd name="connsiteX11" fmla="*/ 1648 w 2091372"/>
                <a:gd name="connsiteY11" fmla="*/ 1726 h 293388"/>
                <a:gd name="connsiteX0" fmla="*/ 0 w 2091372"/>
                <a:gd name="connsiteY0" fmla="*/ 175579 h 293388"/>
                <a:gd name="connsiteX1" fmla="*/ 1090466 w 2091372"/>
                <a:gd name="connsiteY1" fmla="*/ 176541 h 293388"/>
                <a:gd name="connsiteX2" fmla="*/ 1091701 w 2091372"/>
                <a:gd name="connsiteY2" fmla="*/ 240773 h 293388"/>
                <a:gd name="connsiteX3" fmla="*/ 1144315 w 2091372"/>
                <a:gd name="connsiteY3" fmla="*/ 293388 h 293388"/>
                <a:gd name="connsiteX4" fmla="*/ 1661386 w 2091372"/>
                <a:gd name="connsiteY4" fmla="*/ 291573 h 293388"/>
                <a:gd name="connsiteX5" fmla="*/ 2091372 w 2091372"/>
                <a:gd name="connsiteY5" fmla="*/ 135545 h 293388"/>
                <a:gd name="connsiteX6" fmla="*/ 2091372 w 2091372"/>
                <a:gd name="connsiteY6" fmla="*/ 115588 h 293388"/>
                <a:gd name="connsiteX7" fmla="*/ 1552529 w 2091372"/>
                <a:gd name="connsiteY7" fmla="*/ 113773 h 293388"/>
                <a:gd name="connsiteX8" fmla="*/ 1553132 w 2091372"/>
                <a:gd name="connsiteY8" fmla="*/ 88437 h 293388"/>
                <a:gd name="connsiteX9" fmla="*/ 1089816 w 2091372"/>
                <a:gd name="connsiteY9" fmla="*/ 68235 h 293388"/>
                <a:gd name="connsiteX10" fmla="*/ 1091044 w 2091372"/>
                <a:gd name="connsiteY10" fmla="*/ 0 h 293388"/>
                <a:gd name="connsiteX11" fmla="*/ 1648 w 2091372"/>
                <a:gd name="connsiteY11" fmla="*/ 1726 h 293388"/>
                <a:gd name="connsiteX0" fmla="*/ 0 w 2091372"/>
                <a:gd name="connsiteY0" fmla="*/ 175579 h 293388"/>
                <a:gd name="connsiteX1" fmla="*/ 1090466 w 2091372"/>
                <a:gd name="connsiteY1" fmla="*/ 176541 h 293388"/>
                <a:gd name="connsiteX2" fmla="*/ 1091701 w 2091372"/>
                <a:gd name="connsiteY2" fmla="*/ 240773 h 293388"/>
                <a:gd name="connsiteX3" fmla="*/ 1144315 w 2091372"/>
                <a:gd name="connsiteY3" fmla="*/ 293388 h 293388"/>
                <a:gd name="connsiteX4" fmla="*/ 1661386 w 2091372"/>
                <a:gd name="connsiteY4" fmla="*/ 291573 h 293388"/>
                <a:gd name="connsiteX5" fmla="*/ 2091372 w 2091372"/>
                <a:gd name="connsiteY5" fmla="*/ 135545 h 293388"/>
                <a:gd name="connsiteX6" fmla="*/ 2091372 w 2091372"/>
                <a:gd name="connsiteY6" fmla="*/ 115588 h 293388"/>
                <a:gd name="connsiteX7" fmla="*/ 1552529 w 2091372"/>
                <a:gd name="connsiteY7" fmla="*/ 113773 h 293388"/>
                <a:gd name="connsiteX8" fmla="*/ 1553132 w 2091372"/>
                <a:gd name="connsiteY8" fmla="*/ 88437 h 293388"/>
                <a:gd name="connsiteX9" fmla="*/ 1091027 w 2091372"/>
                <a:gd name="connsiteY9" fmla="*/ 88543 h 293388"/>
                <a:gd name="connsiteX10" fmla="*/ 1091044 w 2091372"/>
                <a:gd name="connsiteY10" fmla="*/ 0 h 293388"/>
                <a:gd name="connsiteX11" fmla="*/ 1648 w 2091372"/>
                <a:gd name="connsiteY11" fmla="*/ 1726 h 293388"/>
                <a:gd name="connsiteX0" fmla="*/ 0 w 2091372"/>
                <a:gd name="connsiteY0" fmla="*/ 175579 h 293388"/>
                <a:gd name="connsiteX1" fmla="*/ 1090466 w 2091372"/>
                <a:gd name="connsiteY1" fmla="*/ 176541 h 293388"/>
                <a:gd name="connsiteX2" fmla="*/ 1091701 w 2091372"/>
                <a:gd name="connsiteY2" fmla="*/ 240773 h 293388"/>
                <a:gd name="connsiteX3" fmla="*/ 1144315 w 2091372"/>
                <a:gd name="connsiteY3" fmla="*/ 293388 h 293388"/>
                <a:gd name="connsiteX4" fmla="*/ 1661386 w 2091372"/>
                <a:gd name="connsiteY4" fmla="*/ 291573 h 293388"/>
                <a:gd name="connsiteX5" fmla="*/ 2091372 w 2091372"/>
                <a:gd name="connsiteY5" fmla="*/ 135545 h 293388"/>
                <a:gd name="connsiteX6" fmla="*/ 2090342 w 2091372"/>
                <a:gd name="connsiteY6" fmla="*/ 114019 h 293388"/>
                <a:gd name="connsiteX7" fmla="*/ 1552529 w 2091372"/>
                <a:gd name="connsiteY7" fmla="*/ 113773 h 293388"/>
                <a:gd name="connsiteX8" fmla="*/ 1553132 w 2091372"/>
                <a:gd name="connsiteY8" fmla="*/ 88437 h 293388"/>
                <a:gd name="connsiteX9" fmla="*/ 1091027 w 2091372"/>
                <a:gd name="connsiteY9" fmla="*/ 88543 h 293388"/>
                <a:gd name="connsiteX10" fmla="*/ 1091044 w 2091372"/>
                <a:gd name="connsiteY10" fmla="*/ 0 h 293388"/>
                <a:gd name="connsiteX11" fmla="*/ 1648 w 2091372"/>
                <a:gd name="connsiteY11" fmla="*/ 1726 h 293388"/>
                <a:gd name="connsiteX0" fmla="*/ 0 w 2091372"/>
                <a:gd name="connsiteY0" fmla="*/ 175579 h 293388"/>
                <a:gd name="connsiteX1" fmla="*/ 1090466 w 2091372"/>
                <a:gd name="connsiteY1" fmla="*/ 176541 h 293388"/>
                <a:gd name="connsiteX2" fmla="*/ 1091701 w 2091372"/>
                <a:gd name="connsiteY2" fmla="*/ 240773 h 293388"/>
                <a:gd name="connsiteX3" fmla="*/ 1144315 w 2091372"/>
                <a:gd name="connsiteY3" fmla="*/ 293388 h 293388"/>
                <a:gd name="connsiteX4" fmla="*/ 1661386 w 2091372"/>
                <a:gd name="connsiteY4" fmla="*/ 291573 h 293388"/>
                <a:gd name="connsiteX5" fmla="*/ 2091372 w 2091372"/>
                <a:gd name="connsiteY5" fmla="*/ 135545 h 293388"/>
                <a:gd name="connsiteX6" fmla="*/ 2090342 w 2091372"/>
                <a:gd name="connsiteY6" fmla="*/ 114019 h 293388"/>
                <a:gd name="connsiteX7" fmla="*/ 1552529 w 2091372"/>
                <a:gd name="connsiteY7" fmla="*/ 111419 h 293388"/>
                <a:gd name="connsiteX8" fmla="*/ 1553132 w 2091372"/>
                <a:gd name="connsiteY8" fmla="*/ 88437 h 293388"/>
                <a:gd name="connsiteX9" fmla="*/ 1091027 w 2091372"/>
                <a:gd name="connsiteY9" fmla="*/ 88543 h 293388"/>
                <a:gd name="connsiteX10" fmla="*/ 1091044 w 2091372"/>
                <a:gd name="connsiteY10" fmla="*/ 0 h 293388"/>
                <a:gd name="connsiteX11" fmla="*/ 1648 w 2091372"/>
                <a:gd name="connsiteY11" fmla="*/ 1726 h 293388"/>
                <a:gd name="connsiteX0" fmla="*/ 0 w 2091372"/>
                <a:gd name="connsiteY0" fmla="*/ 175579 h 293388"/>
                <a:gd name="connsiteX1" fmla="*/ 1090466 w 2091372"/>
                <a:gd name="connsiteY1" fmla="*/ 176541 h 293388"/>
                <a:gd name="connsiteX2" fmla="*/ 1091701 w 2091372"/>
                <a:gd name="connsiteY2" fmla="*/ 240773 h 293388"/>
                <a:gd name="connsiteX3" fmla="*/ 1144315 w 2091372"/>
                <a:gd name="connsiteY3" fmla="*/ 293388 h 293388"/>
                <a:gd name="connsiteX4" fmla="*/ 1661386 w 2091372"/>
                <a:gd name="connsiteY4" fmla="*/ 291573 h 293388"/>
                <a:gd name="connsiteX5" fmla="*/ 2091372 w 2091372"/>
                <a:gd name="connsiteY5" fmla="*/ 135545 h 293388"/>
                <a:gd name="connsiteX6" fmla="*/ 2089312 w 2091372"/>
                <a:gd name="connsiteY6" fmla="*/ 110880 h 293388"/>
                <a:gd name="connsiteX7" fmla="*/ 1552529 w 2091372"/>
                <a:gd name="connsiteY7" fmla="*/ 111419 h 293388"/>
                <a:gd name="connsiteX8" fmla="*/ 1553132 w 2091372"/>
                <a:gd name="connsiteY8" fmla="*/ 88437 h 293388"/>
                <a:gd name="connsiteX9" fmla="*/ 1091027 w 2091372"/>
                <a:gd name="connsiteY9" fmla="*/ 88543 h 293388"/>
                <a:gd name="connsiteX10" fmla="*/ 1091044 w 2091372"/>
                <a:gd name="connsiteY10" fmla="*/ 0 h 293388"/>
                <a:gd name="connsiteX11" fmla="*/ 1648 w 2091372"/>
                <a:gd name="connsiteY11" fmla="*/ 1726 h 293388"/>
                <a:gd name="connsiteX0" fmla="*/ 0 w 2091372"/>
                <a:gd name="connsiteY0" fmla="*/ 175579 h 293388"/>
                <a:gd name="connsiteX1" fmla="*/ 1090466 w 2091372"/>
                <a:gd name="connsiteY1" fmla="*/ 176541 h 293388"/>
                <a:gd name="connsiteX2" fmla="*/ 1091701 w 2091372"/>
                <a:gd name="connsiteY2" fmla="*/ 240773 h 293388"/>
                <a:gd name="connsiteX3" fmla="*/ 1144315 w 2091372"/>
                <a:gd name="connsiteY3" fmla="*/ 293388 h 293388"/>
                <a:gd name="connsiteX4" fmla="*/ 1763083 w 2091372"/>
                <a:gd name="connsiteY4" fmla="*/ 224104 h 293388"/>
                <a:gd name="connsiteX5" fmla="*/ 2091372 w 2091372"/>
                <a:gd name="connsiteY5" fmla="*/ 135545 h 293388"/>
                <a:gd name="connsiteX6" fmla="*/ 2089312 w 2091372"/>
                <a:gd name="connsiteY6" fmla="*/ 110880 h 293388"/>
                <a:gd name="connsiteX7" fmla="*/ 1552529 w 2091372"/>
                <a:gd name="connsiteY7" fmla="*/ 111419 h 293388"/>
                <a:gd name="connsiteX8" fmla="*/ 1553132 w 2091372"/>
                <a:gd name="connsiteY8" fmla="*/ 88437 h 293388"/>
                <a:gd name="connsiteX9" fmla="*/ 1091027 w 2091372"/>
                <a:gd name="connsiteY9" fmla="*/ 88543 h 293388"/>
                <a:gd name="connsiteX10" fmla="*/ 1091044 w 2091372"/>
                <a:gd name="connsiteY10" fmla="*/ 0 h 293388"/>
                <a:gd name="connsiteX11" fmla="*/ 1648 w 2091372"/>
                <a:gd name="connsiteY11" fmla="*/ 1726 h 293388"/>
                <a:gd name="connsiteX0" fmla="*/ 0 w 2091372"/>
                <a:gd name="connsiteY0" fmla="*/ 175579 h 293388"/>
                <a:gd name="connsiteX1" fmla="*/ 1090466 w 2091372"/>
                <a:gd name="connsiteY1" fmla="*/ 176541 h 293388"/>
                <a:gd name="connsiteX2" fmla="*/ 1091701 w 2091372"/>
                <a:gd name="connsiteY2" fmla="*/ 240773 h 293388"/>
                <a:gd name="connsiteX3" fmla="*/ 1144315 w 2091372"/>
                <a:gd name="connsiteY3" fmla="*/ 293388 h 293388"/>
                <a:gd name="connsiteX4" fmla="*/ 1763083 w 2091372"/>
                <a:gd name="connsiteY4" fmla="*/ 224104 h 293388"/>
                <a:gd name="connsiteX5" fmla="*/ 2091372 w 2091372"/>
                <a:gd name="connsiteY5" fmla="*/ 135545 h 293388"/>
                <a:gd name="connsiteX6" fmla="*/ 2089312 w 2091372"/>
                <a:gd name="connsiteY6" fmla="*/ 110880 h 293388"/>
                <a:gd name="connsiteX7" fmla="*/ 1552529 w 2091372"/>
                <a:gd name="connsiteY7" fmla="*/ 111419 h 293388"/>
                <a:gd name="connsiteX8" fmla="*/ 1553132 w 2091372"/>
                <a:gd name="connsiteY8" fmla="*/ 88437 h 293388"/>
                <a:gd name="connsiteX9" fmla="*/ 1091027 w 2091372"/>
                <a:gd name="connsiteY9" fmla="*/ 88543 h 293388"/>
                <a:gd name="connsiteX10" fmla="*/ 1091044 w 2091372"/>
                <a:gd name="connsiteY10" fmla="*/ 0 h 293388"/>
                <a:gd name="connsiteX11" fmla="*/ 1648 w 2091372"/>
                <a:gd name="connsiteY11" fmla="*/ 1726 h 293388"/>
                <a:gd name="connsiteX0" fmla="*/ 0 w 2091372"/>
                <a:gd name="connsiteY0" fmla="*/ 175579 h 240773"/>
                <a:gd name="connsiteX1" fmla="*/ 1090466 w 2091372"/>
                <a:gd name="connsiteY1" fmla="*/ 176541 h 240773"/>
                <a:gd name="connsiteX2" fmla="*/ 1091701 w 2091372"/>
                <a:gd name="connsiteY2" fmla="*/ 240773 h 240773"/>
                <a:gd name="connsiteX3" fmla="*/ 1128043 w 2091372"/>
                <a:gd name="connsiteY3" fmla="*/ 222898 h 240773"/>
                <a:gd name="connsiteX4" fmla="*/ 1763083 w 2091372"/>
                <a:gd name="connsiteY4" fmla="*/ 224104 h 240773"/>
                <a:gd name="connsiteX5" fmla="*/ 2091372 w 2091372"/>
                <a:gd name="connsiteY5" fmla="*/ 135545 h 240773"/>
                <a:gd name="connsiteX6" fmla="*/ 2089312 w 2091372"/>
                <a:gd name="connsiteY6" fmla="*/ 110880 h 240773"/>
                <a:gd name="connsiteX7" fmla="*/ 1552529 w 2091372"/>
                <a:gd name="connsiteY7" fmla="*/ 111419 h 240773"/>
                <a:gd name="connsiteX8" fmla="*/ 1553132 w 2091372"/>
                <a:gd name="connsiteY8" fmla="*/ 88437 h 240773"/>
                <a:gd name="connsiteX9" fmla="*/ 1091027 w 2091372"/>
                <a:gd name="connsiteY9" fmla="*/ 88543 h 240773"/>
                <a:gd name="connsiteX10" fmla="*/ 1091044 w 2091372"/>
                <a:gd name="connsiteY10" fmla="*/ 0 h 240773"/>
                <a:gd name="connsiteX11" fmla="*/ 1648 w 2091372"/>
                <a:gd name="connsiteY11" fmla="*/ 1726 h 240773"/>
                <a:gd name="connsiteX0" fmla="*/ 0 w 2091372"/>
                <a:gd name="connsiteY0" fmla="*/ 175579 h 240773"/>
                <a:gd name="connsiteX1" fmla="*/ 982668 w 2091372"/>
                <a:gd name="connsiteY1" fmla="*/ 178555 h 240773"/>
                <a:gd name="connsiteX2" fmla="*/ 1091701 w 2091372"/>
                <a:gd name="connsiteY2" fmla="*/ 240773 h 240773"/>
                <a:gd name="connsiteX3" fmla="*/ 1128043 w 2091372"/>
                <a:gd name="connsiteY3" fmla="*/ 222898 h 240773"/>
                <a:gd name="connsiteX4" fmla="*/ 1763083 w 2091372"/>
                <a:gd name="connsiteY4" fmla="*/ 224104 h 240773"/>
                <a:gd name="connsiteX5" fmla="*/ 2091372 w 2091372"/>
                <a:gd name="connsiteY5" fmla="*/ 135545 h 240773"/>
                <a:gd name="connsiteX6" fmla="*/ 2089312 w 2091372"/>
                <a:gd name="connsiteY6" fmla="*/ 110880 h 240773"/>
                <a:gd name="connsiteX7" fmla="*/ 1552529 w 2091372"/>
                <a:gd name="connsiteY7" fmla="*/ 111419 h 240773"/>
                <a:gd name="connsiteX8" fmla="*/ 1553132 w 2091372"/>
                <a:gd name="connsiteY8" fmla="*/ 88437 h 240773"/>
                <a:gd name="connsiteX9" fmla="*/ 1091027 w 2091372"/>
                <a:gd name="connsiteY9" fmla="*/ 88543 h 240773"/>
                <a:gd name="connsiteX10" fmla="*/ 1091044 w 2091372"/>
                <a:gd name="connsiteY10" fmla="*/ 0 h 240773"/>
                <a:gd name="connsiteX11" fmla="*/ 1648 w 2091372"/>
                <a:gd name="connsiteY11" fmla="*/ 1726 h 240773"/>
                <a:gd name="connsiteX0" fmla="*/ 0 w 2091372"/>
                <a:gd name="connsiteY0" fmla="*/ 175579 h 224104"/>
                <a:gd name="connsiteX1" fmla="*/ 982668 w 2091372"/>
                <a:gd name="connsiteY1" fmla="*/ 178555 h 224104"/>
                <a:gd name="connsiteX2" fmla="*/ 1037802 w 2091372"/>
                <a:gd name="connsiteY2" fmla="*/ 216605 h 224104"/>
                <a:gd name="connsiteX3" fmla="*/ 1128043 w 2091372"/>
                <a:gd name="connsiteY3" fmla="*/ 222898 h 224104"/>
                <a:gd name="connsiteX4" fmla="*/ 1763083 w 2091372"/>
                <a:gd name="connsiteY4" fmla="*/ 224104 h 224104"/>
                <a:gd name="connsiteX5" fmla="*/ 2091372 w 2091372"/>
                <a:gd name="connsiteY5" fmla="*/ 135545 h 224104"/>
                <a:gd name="connsiteX6" fmla="*/ 2089312 w 2091372"/>
                <a:gd name="connsiteY6" fmla="*/ 110880 h 224104"/>
                <a:gd name="connsiteX7" fmla="*/ 1552529 w 2091372"/>
                <a:gd name="connsiteY7" fmla="*/ 111419 h 224104"/>
                <a:gd name="connsiteX8" fmla="*/ 1553132 w 2091372"/>
                <a:gd name="connsiteY8" fmla="*/ 88437 h 224104"/>
                <a:gd name="connsiteX9" fmla="*/ 1091027 w 2091372"/>
                <a:gd name="connsiteY9" fmla="*/ 88543 h 224104"/>
                <a:gd name="connsiteX10" fmla="*/ 1091044 w 2091372"/>
                <a:gd name="connsiteY10" fmla="*/ 0 h 224104"/>
                <a:gd name="connsiteX11" fmla="*/ 1648 w 2091372"/>
                <a:gd name="connsiteY11" fmla="*/ 1726 h 224104"/>
                <a:gd name="connsiteX0" fmla="*/ 0 w 2091372"/>
                <a:gd name="connsiteY0" fmla="*/ 175579 h 224104"/>
                <a:gd name="connsiteX1" fmla="*/ 982668 w 2091372"/>
                <a:gd name="connsiteY1" fmla="*/ 178555 h 224104"/>
                <a:gd name="connsiteX2" fmla="*/ 1037802 w 2091372"/>
                <a:gd name="connsiteY2" fmla="*/ 216605 h 224104"/>
                <a:gd name="connsiteX3" fmla="*/ 1128043 w 2091372"/>
                <a:gd name="connsiteY3" fmla="*/ 222898 h 224104"/>
                <a:gd name="connsiteX4" fmla="*/ 1763083 w 2091372"/>
                <a:gd name="connsiteY4" fmla="*/ 224104 h 224104"/>
                <a:gd name="connsiteX5" fmla="*/ 2091372 w 2091372"/>
                <a:gd name="connsiteY5" fmla="*/ 135545 h 224104"/>
                <a:gd name="connsiteX6" fmla="*/ 2089312 w 2091372"/>
                <a:gd name="connsiteY6" fmla="*/ 110880 h 224104"/>
                <a:gd name="connsiteX7" fmla="*/ 1552529 w 2091372"/>
                <a:gd name="connsiteY7" fmla="*/ 111419 h 224104"/>
                <a:gd name="connsiteX8" fmla="*/ 1553132 w 2091372"/>
                <a:gd name="connsiteY8" fmla="*/ 88437 h 224104"/>
                <a:gd name="connsiteX9" fmla="*/ 1091027 w 2091372"/>
                <a:gd name="connsiteY9" fmla="*/ 88543 h 224104"/>
                <a:gd name="connsiteX10" fmla="*/ 1091044 w 2091372"/>
                <a:gd name="connsiteY10" fmla="*/ 0 h 224104"/>
                <a:gd name="connsiteX11" fmla="*/ 1648 w 2091372"/>
                <a:gd name="connsiteY11" fmla="*/ 1726 h 224104"/>
                <a:gd name="connsiteX0" fmla="*/ 0 w 2091372"/>
                <a:gd name="connsiteY0" fmla="*/ 175579 h 224104"/>
                <a:gd name="connsiteX1" fmla="*/ 982668 w 2091372"/>
                <a:gd name="connsiteY1" fmla="*/ 178555 h 224104"/>
                <a:gd name="connsiteX2" fmla="*/ 1037802 w 2091372"/>
                <a:gd name="connsiteY2" fmla="*/ 216605 h 224104"/>
                <a:gd name="connsiteX3" fmla="*/ 1128043 w 2091372"/>
                <a:gd name="connsiteY3" fmla="*/ 222898 h 224104"/>
                <a:gd name="connsiteX4" fmla="*/ 1763083 w 2091372"/>
                <a:gd name="connsiteY4" fmla="*/ 224104 h 224104"/>
                <a:gd name="connsiteX5" fmla="*/ 2091372 w 2091372"/>
                <a:gd name="connsiteY5" fmla="*/ 135545 h 224104"/>
                <a:gd name="connsiteX6" fmla="*/ 2089312 w 2091372"/>
                <a:gd name="connsiteY6" fmla="*/ 110880 h 224104"/>
                <a:gd name="connsiteX7" fmla="*/ 1552529 w 2091372"/>
                <a:gd name="connsiteY7" fmla="*/ 111419 h 224104"/>
                <a:gd name="connsiteX8" fmla="*/ 1553132 w 2091372"/>
                <a:gd name="connsiteY8" fmla="*/ 88437 h 224104"/>
                <a:gd name="connsiteX9" fmla="*/ 1091027 w 2091372"/>
                <a:gd name="connsiteY9" fmla="*/ 88543 h 224104"/>
                <a:gd name="connsiteX10" fmla="*/ 1091044 w 2091372"/>
                <a:gd name="connsiteY10" fmla="*/ 0 h 224104"/>
                <a:gd name="connsiteX11" fmla="*/ 1648 w 2091372"/>
                <a:gd name="connsiteY11" fmla="*/ 1726 h 224104"/>
                <a:gd name="connsiteX0" fmla="*/ 0 w 2091372"/>
                <a:gd name="connsiteY0" fmla="*/ 175579 h 224104"/>
                <a:gd name="connsiteX1" fmla="*/ 982668 w 2091372"/>
                <a:gd name="connsiteY1" fmla="*/ 178555 h 224104"/>
                <a:gd name="connsiteX2" fmla="*/ 1037802 w 2091372"/>
                <a:gd name="connsiteY2" fmla="*/ 216605 h 224104"/>
                <a:gd name="connsiteX3" fmla="*/ 1128043 w 2091372"/>
                <a:gd name="connsiteY3" fmla="*/ 222898 h 224104"/>
                <a:gd name="connsiteX4" fmla="*/ 1763083 w 2091372"/>
                <a:gd name="connsiteY4" fmla="*/ 224104 h 224104"/>
                <a:gd name="connsiteX5" fmla="*/ 2091372 w 2091372"/>
                <a:gd name="connsiteY5" fmla="*/ 135545 h 224104"/>
                <a:gd name="connsiteX6" fmla="*/ 2089312 w 2091372"/>
                <a:gd name="connsiteY6" fmla="*/ 110880 h 224104"/>
                <a:gd name="connsiteX7" fmla="*/ 1552529 w 2091372"/>
                <a:gd name="connsiteY7" fmla="*/ 111419 h 224104"/>
                <a:gd name="connsiteX8" fmla="*/ 1553132 w 2091372"/>
                <a:gd name="connsiteY8" fmla="*/ 88437 h 224104"/>
                <a:gd name="connsiteX9" fmla="*/ 1091027 w 2091372"/>
                <a:gd name="connsiteY9" fmla="*/ 88543 h 224104"/>
                <a:gd name="connsiteX10" fmla="*/ 1091044 w 2091372"/>
                <a:gd name="connsiteY10" fmla="*/ 0 h 224104"/>
                <a:gd name="connsiteX11" fmla="*/ 1648 w 2091372"/>
                <a:gd name="connsiteY11" fmla="*/ 1726 h 224104"/>
                <a:gd name="connsiteX0" fmla="*/ 0 w 2091372"/>
                <a:gd name="connsiteY0" fmla="*/ 175579 h 222898"/>
                <a:gd name="connsiteX1" fmla="*/ 982668 w 2091372"/>
                <a:gd name="connsiteY1" fmla="*/ 178555 h 222898"/>
                <a:gd name="connsiteX2" fmla="*/ 1037802 w 2091372"/>
                <a:gd name="connsiteY2" fmla="*/ 216605 h 222898"/>
                <a:gd name="connsiteX3" fmla="*/ 1128043 w 2091372"/>
                <a:gd name="connsiteY3" fmla="*/ 222898 h 222898"/>
                <a:gd name="connsiteX4" fmla="*/ 1639014 w 2091372"/>
                <a:gd name="connsiteY4" fmla="*/ 222090 h 222898"/>
                <a:gd name="connsiteX5" fmla="*/ 2091372 w 2091372"/>
                <a:gd name="connsiteY5" fmla="*/ 135545 h 222898"/>
                <a:gd name="connsiteX6" fmla="*/ 2089312 w 2091372"/>
                <a:gd name="connsiteY6" fmla="*/ 110880 h 222898"/>
                <a:gd name="connsiteX7" fmla="*/ 1552529 w 2091372"/>
                <a:gd name="connsiteY7" fmla="*/ 111419 h 222898"/>
                <a:gd name="connsiteX8" fmla="*/ 1553132 w 2091372"/>
                <a:gd name="connsiteY8" fmla="*/ 88437 h 222898"/>
                <a:gd name="connsiteX9" fmla="*/ 1091027 w 2091372"/>
                <a:gd name="connsiteY9" fmla="*/ 88543 h 222898"/>
                <a:gd name="connsiteX10" fmla="*/ 1091044 w 2091372"/>
                <a:gd name="connsiteY10" fmla="*/ 0 h 222898"/>
                <a:gd name="connsiteX11" fmla="*/ 1648 w 2091372"/>
                <a:gd name="connsiteY11" fmla="*/ 1726 h 222898"/>
                <a:gd name="connsiteX0" fmla="*/ 0 w 2091372"/>
                <a:gd name="connsiteY0" fmla="*/ 175579 h 222898"/>
                <a:gd name="connsiteX1" fmla="*/ 982668 w 2091372"/>
                <a:gd name="connsiteY1" fmla="*/ 178555 h 222898"/>
                <a:gd name="connsiteX2" fmla="*/ 1037802 w 2091372"/>
                <a:gd name="connsiteY2" fmla="*/ 216605 h 222898"/>
                <a:gd name="connsiteX3" fmla="*/ 1128043 w 2091372"/>
                <a:gd name="connsiteY3" fmla="*/ 222898 h 222898"/>
                <a:gd name="connsiteX4" fmla="*/ 1639014 w 2091372"/>
                <a:gd name="connsiteY4" fmla="*/ 222090 h 222898"/>
                <a:gd name="connsiteX5" fmla="*/ 2091372 w 2091372"/>
                <a:gd name="connsiteY5" fmla="*/ 135545 h 222898"/>
                <a:gd name="connsiteX6" fmla="*/ 2089312 w 2091372"/>
                <a:gd name="connsiteY6" fmla="*/ 110880 h 222898"/>
                <a:gd name="connsiteX7" fmla="*/ 1552529 w 2091372"/>
                <a:gd name="connsiteY7" fmla="*/ 111419 h 222898"/>
                <a:gd name="connsiteX8" fmla="*/ 1553132 w 2091372"/>
                <a:gd name="connsiteY8" fmla="*/ 88437 h 222898"/>
                <a:gd name="connsiteX9" fmla="*/ 1091027 w 2091372"/>
                <a:gd name="connsiteY9" fmla="*/ 88543 h 222898"/>
                <a:gd name="connsiteX10" fmla="*/ 1091044 w 2091372"/>
                <a:gd name="connsiteY10" fmla="*/ 0 h 222898"/>
                <a:gd name="connsiteX11" fmla="*/ 1648 w 2091372"/>
                <a:gd name="connsiteY11" fmla="*/ 1726 h 222898"/>
                <a:gd name="connsiteX0" fmla="*/ 0 w 2091372"/>
                <a:gd name="connsiteY0" fmla="*/ 175579 h 222898"/>
                <a:gd name="connsiteX1" fmla="*/ 982668 w 2091372"/>
                <a:gd name="connsiteY1" fmla="*/ 178555 h 222898"/>
                <a:gd name="connsiteX2" fmla="*/ 1037802 w 2091372"/>
                <a:gd name="connsiteY2" fmla="*/ 216605 h 222898"/>
                <a:gd name="connsiteX3" fmla="*/ 1128043 w 2091372"/>
                <a:gd name="connsiteY3" fmla="*/ 222898 h 222898"/>
                <a:gd name="connsiteX4" fmla="*/ 1639014 w 2091372"/>
                <a:gd name="connsiteY4" fmla="*/ 222090 h 222898"/>
                <a:gd name="connsiteX5" fmla="*/ 2091372 w 2091372"/>
                <a:gd name="connsiteY5" fmla="*/ 135545 h 222898"/>
                <a:gd name="connsiteX6" fmla="*/ 2089312 w 2091372"/>
                <a:gd name="connsiteY6" fmla="*/ 110880 h 222898"/>
                <a:gd name="connsiteX7" fmla="*/ 1552529 w 2091372"/>
                <a:gd name="connsiteY7" fmla="*/ 111419 h 222898"/>
                <a:gd name="connsiteX8" fmla="*/ 1553132 w 2091372"/>
                <a:gd name="connsiteY8" fmla="*/ 88437 h 222898"/>
                <a:gd name="connsiteX9" fmla="*/ 1091027 w 2091372"/>
                <a:gd name="connsiteY9" fmla="*/ 88543 h 222898"/>
                <a:gd name="connsiteX10" fmla="*/ 1091044 w 2091372"/>
                <a:gd name="connsiteY10" fmla="*/ 0 h 222898"/>
                <a:gd name="connsiteX11" fmla="*/ 1648 w 2091372"/>
                <a:gd name="connsiteY11" fmla="*/ 1726 h 222898"/>
                <a:gd name="connsiteX0" fmla="*/ 0 w 2091372"/>
                <a:gd name="connsiteY0" fmla="*/ 175579 h 222898"/>
                <a:gd name="connsiteX1" fmla="*/ 982668 w 2091372"/>
                <a:gd name="connsiteY1" fmla="*/ 178555 h 222898"/>
                <a:gd name="connsiteX2" fmla="*/ 1037802 w 2091372"/>
                <a:gd name="connsiteY2" fmla="*/ 216605 h 222898"/>
                <a:gd name="connsiteX3" fmla="*/ 1128043 w 2091372"/>
                <a:gd name="connsiteY3" fmla="*/ 222898 h 222898"/>
                <a:gd name="connsiteX4" fmla="*/ 1639014 w 2091372"/>
                <a:gd name="connsiteY4" fmla="*/ 222090 h 222898"/>
                <a:gd name="connsiteX5" fmla="*/ 2091372 w 2091372"/>
                <a:gd name="connsiteY5" fmla="*/ 135545 h 222898"/>
                <a:gd name="connsiteX6" fmla="*/ 2089312 w 2091372"/>
                <a:gd name="connsiteY6" fmla="*/ 110880 h 222898"/>
                <a:gd name="connsiteX7" fmla="*/ 1858636 w 2091372"/>
                <a:gd name="connsiteY7" fmla="*/ 111419 h 222898"/>
                <a:gd name="connsiteX8" fmla="*/ 1553132 w 2091372"/>
                <a:gd name="connsiteY8" fmla="*/ 88437 h 222898"/>
                <a:gd name="connsiteX9" fmla="*/ 1091027 w 2091372"/>
                <a:gd name="connsiteY9" fmla="*/ 88543 h 222898"/>
                <a:gd name="connsiteX10" fmla="*/ 1091044 w 2091372"/>
                <a:gd name="connsiteY10" fmla="*/ 0 h 222898"/>
                <a:gd name="connsiteX11" fmla="*/ 1648 w 2091372"/>
                <a:gd name="connsiteY11" fmla="*/ 1726 h 222898"/>
                <a:gd name="connsiteX0" fmla="*/ 0 w 2091372"/>
                <a:gd name="connsiteY0" fmla="*/ 175579 h 222898"/>
                <a:gd name="connsiteX1" fmla="*/ 982668 w 2091372"/>
                <a:gd name="connsiteY1" fmla="*/ 178555 h 222898"/>
                <a:gd name="connsiteX2" fmla="*/ 1037802 w 2091372"/>
                <a:gd name="connsiteY2" fmla="*/ 216605 h 222898"/>
                <a:gd name="connsiteX3" fmla="*/ 1128043 w 2091372"/>
                <a:gd name="connsiteY3" fmla="*/ 222898 h 222898"/>
                <a:gd name="connsiteX4" fmla="*/ 1639014 w 2091372"/>
                <a:gd name="connsiteY4" fmla="*/ 222090 h 222898"/>
                <a:gd name="connsiteX5" fmla="*/ 2091372 w 2091372"/>
                <a:gd name="connsiteY5" fmla="*/ 135545 h 222898"/>
                <a:gd name="connsiteX6" fmla="*/ 2089312 w 2091372"/>
                <a:gd name="connsiteY6" fmla="*/ 110880 h 222898"/>
                <a:gd name="connsiteX7" fmla="*/ 1858636 w 2091372"/>
                <a:gd name="connsiteY7" fmla="*/ 111419 h 222898"/>
                <a:gd name="connsiteX8" fmla="*/ 1857205 w 2091372"/>
                <a:gd name="connsiteY8" fmla="*/ 88437 h 222898"/>
                <a:gd name="connsiteX9" fmla="*/ 1091027 w 2091372"/>
                <a:gd name="connsiteY9" fmla="*/ 88543 h 222898"/>
                <a:gd name="connsiteX10" fmla="*/ 1091044 w 2091372"/>
                <a:gd name="connsiteY10" fmla="*/ 0 h 222898"/>
                <a:gd name="connsiteX11" fmla="*/ 1648 w 2091372"/>
                <a:gd name="connsiteY11" fmla="*/ 1726 h 222898"/>
                <a:gd name="connsiteX0" fmla="*/ 286781 w 2089724"/>
                <a:gd name="connsiteY0" fmla="*/ 175579 h 222898"/>
                <a:gd name="connsiteX1" fmla="*/ 981020 w 2089724"/>
                <a:gd name="connsiteY1" fmla="*/ 178555 h 222898"/>
                <a:gd name="connsiteX2" fmla="*/ 1036154 w 2089724"/>
                <a:gd name="connsiteY2" fmla="*/ 216605 h 222898"/>
                <a:gd name="connsiteX3" fmla="*/ 1126395 w 2089724"/>
                <a:gd name="connsiteY3" fmla="*/ 222898 h 222898"/>
                <a:gd name="connsiteX4" fmla="*/ 1637366 w 2089724"/>
                <a:gd name="connsiteY4" fmla="*/ 222090 h 222898"/>
                <a:gd name="connsiteX5" fmla="*/ 2089724 w 2089724"/>
                <a:gd name="connsiteY5" fmla="*/ 135545 h 222898"/>
                <a:gd name="connsiteX6" fmla="*/ 2087664 w 2089724"/>
                <a:gd name="connsiteY6" fmla="*/ 110880 h 222898"/>
                <a:gd name="connsiteX7" fmla="*/ 1856988 w 2089724"/>
                <a:gd name="connsiteY7" fmla="*/ 111419 h 222898"/>
                <a:gd name="connsiteX8" fmla="*/ 1855557 w 2089724"/>
                <a:gd name="connsiteY8" fmla="*/ 88437 h 222898"/>
                <a:gd name="connsiteX9" fmla="*/ 1089379 w 2089724"/>
                <a:gd name="connsiteY9" fmla="*/ 88543 h 222898"/>
                <a:gd name="connsiteX10" fmla="*/ 1089396 w 2089724"/>
                <a:gd name="connsiteY10" fmla="*/ 0 h 222898"/>
                <a:gd name="connsiteX11" fmla="*/ 0 w 2089724"/>
                <a:gd name="connsiteY11" fmla="*/ 1726 h 222898"/>
                <a:gd name="connsiteX0" fmla="*/ 0 w 1802943"/>
                <a:gd name="connsiteY0" fmla="*/ 175579 h 222898"/>
                <a:gd name="connsiteX1" fmla="*/ 694239 w 1802943"/>
                <a:gd name="connsiteY1" fmla="*/ 178555 h 222898"/>
                <a:gd name="connsiteX2" fmla="*/ 749373 w 1802943"/>
                <a:gd name="connsiteY2" fmla="*/ 216605 h 222898"/>
                <a:gd name="connsiteX3" fmla="*/ 839614 w 1802943"/>
                <a:gd name="connsiteY3" fmla="*/ 222898 h 222898"/>
                <a:gd name="connsiteX4" fmla="*/ 1350585 w 1802943"/>
                <a:gd name="connsiteY4" fmla="*/ 222090 h 222898"/>
                <a:gd name="connsiteX5" fmla="*/ 1802943 w 1802943"/>
                <a:gd name="connsiteY5" fmla="*/ 135545 h 222898"/>
                <a:gd name="connsiteX6" fmla="*/ 1800883 w 1802943"/>
                <a:gd name="connsiteY6" fmla="*/ 110880 h 222898"/>
                <a:gd name="connsiteX7" fmla="*/ 1570207 w 1802943"/>
                <a:gd name="connsiteY7" fmla="*/ 111419 h 222898"/>
                <a:gd name="connsiteX8" fmla="*/ 1568776 w 1802943"/>
                <a:gd name="connsiteY8" fmla="*/ 88437 h 222898"/>
                <a:gd name="connsiteX9" fmla="*/ 802598 w 1802943"/>
                <a:gd name="connsiteY9" fmla="*/ 88543 h 222898"/>
                <a:gd name="connsiteX10" fmla="*/ 802615 w 1802943"/>
                <a:gd name="connsiteY10" fmla="*/ 0 h 222898"/>
                <a:gd name="connsiteX11" fmla="*/ 1648 w 1802943"/>
                <a:gd name="connsiteY11" fmla="*/ 1726 h 22289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1802943" h="222898">
                  <a:moveTo>
                    <a:pt x="0" y="175579"/>
                  </a:moveTo>
                  <a:lnTo>
                    <a:pt x="694239" y="178555"/>
                  </a:lnTo>
                  <a:cubicBezTo>
                    <a:pt x="694651" y="199966"/>
                    <a:pt x="705232" y="197208"/>
                    <a:pt x="749373" y="216605"/>
                  </a:cubicBezTo>
                  <a:cubicBezTo>
                    <a:pt x="836403" y="221724"/>
                    <a:pt x="809534" y="220800"/>
                    <a:pt x="839614" y="222898"/>
                  </a:cubicBezTo>
                  <a:lnTo>
                    <a:pt x="1350585" y="222090"/>
                  </a:lnTo>
                  <a:cubicBezTo>
                    <a:pt x="1546797" y="191228"/>
                    <a:pt x="1659614" y="187554"/>
                    <a:pt x="1802943" y="135545"/>
                  </a:cubicBezTo>
                  <a:cubicBezTo>
                    <a:pt x="1802600" y="128370"/>
                    <a:pt x="1801226" y="118055"/>
                    <a:pt x="1800883" y="110880"/>
                  </a:cubicBezTo>
                  <a:lnTo>
                    <a:pt x="1570207" y="111419"/>
                  </a:lnTo>
                  <a:lnTo>
                    <a:pt x="1568776" y="88437"/>
                  </a:lnTo>
                  <a:lnTo>
                    <a:pt x="802598" y="88543"/>
                  </a:lnTo>
                  <a:cubicBezTo>
                    <a:pt x="801993" y="72819"/>
                    <a:pt x="803220" y="15724"/>
                    <a:pt x="802615" y="0"/>
                  </a:cubicBezTo>
                  <a:lnTo>
                    <a:pt x="1648" y="1726"/>
                  </a:lnTo>
                </a:path>
              </a:pathLst>
            </a:custGeom>
            <a:solidFill>
              <a:schemeClr val="bg1">
                <a:lumMod val="85000"/>
              </a:schemeClr>
            </a:solidFill>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fr-FR"/>
            </a:p>
          </xdr:txBody>
        </xdr:sp>
        <xdr:sp macro="" textlink="">
          <xdr:nvSpPr>
            <xdr:cNvPr id="180" name="Forme libre 179"/>
            <xdr:cNvSpPr/>
          </xdr:nvSpPr>
          <xdr:spPr>
            <a:xfrm flipH="1">
              <a:off x="1899202" y="2178636"/>
              <a:ext cx="2392628" cy="247962"/>
            </a:xfrm>
            <a:custGeom>
              <a:avLst/>
              <a:gdLst>
                <a:gd name="connsiteX0" fmla="*/ 1814 w 997857"/>
                <a:gd name="connsiteY0" fmla="*/ 183243 h 183243"/>
                <a:gd name="connsiteX1" fmla="*/ 0 w 997857"/>
                <a:gd name="connsiteY1" fmla="*/ 54429 h 183243"/>
                <a:gd name="connsiteX2" fmla="*/ 48986 w 997857"/>
                <a:gd name="connsiteY2" fmla="*/ 0 h 183243"/>
                <a:gd name="connsiteX3" fmla="*/ 564243 w 997857"/>
                <a:gd name="connsiteY3" fmla="*/ 1814 h 183243"/>
                <a:gd name="connsiteX4" fmla="*/ 996043 w 997857"/>
                <a:gd name="connsiteY4" fmla="*/ 156029 h 183243"/>
                <a:gd name="connsiteX5" fmla="*/ 997857 w 997857"/>
                <a:gd name="connsiteY5" fmla="*/ 174172 h 183243"/>
                <a:gd name="connsiteX0" fmla="*/ 1814 w 997857"/>
                <a:gd name="connsiteY0" fmla="*/ 180474 h 180474"/>
                <a:gd name="connsiteX1" fmla="*/ 0 w 997857"/>
                <a:gd name="connsiteY1" fmla="*/ 54429 h 180474"/>
                <a:gd name="connsiteX2" fmla="*/ 48986 w 997857"/>
                <a:gd name="connsiteY2" fmla="*/ 0 h 180474"/>
                <a:gd name="connsiteX3" fmla="*/ 564243 w 997857"/>
                <a:gd name="connsiteY3" fmla="*/ 1814 h 180474"/>
                <a:gd name="connsiteX4" fmla="*/ 996043 w 997857"/>
                <a:gd name="connsiteY4" fmla="*/ 156029 h 180474"/>
                <a:gd name="connsiteX5" fmla="*/ 997857 w 997857"/>
                <a:gd name="connsiteY5" fmla="*/ 174172 h 180474"/>
                <a:gd name="connsiteX0" fmla="*/ 1814 w 996043"/>
                <a:gd name="connsiteY0" fmla="*/ 180474 h 184326"/>
                <a:gd name="connsiteX1" fmla="*/ 0 w 996043"/>
                <a:gd name="connsiteY1" fmla="*/ 54429 h 184326"/>
                <a:gd name="connsiteX2" fmla="*/ 48986 w 996043"/>
                <a:gd name="connsiteY2" fmla="*/ 0 h 184326"/>
                <a:gd name="connsiteX3" fmla="*/ 564243 w 996043"/>
                <a:gd name="connsiteY3" fmla="*/ 1814 h 184326"/>
                <a:gd name="connsiteX4" fmla="*/ 996043 w 996043"/>
                <a:gd name="connsiteY4" fmla="*/ 156029 h 184326"/>
                <a:gd name="connsiteX5" fmla="*/ 994223 w 996043"/>
                <a:gd name="connsiteY5" fmla="*/ 184326 h 184326"/>
                <a:gd name="connsiteX0" fmla="*/ 1814 w 996043"/>
                <a:gd name="connsiteY0" fmla="*/ 180474 h 184326"/>
                <a:gd name="connsiteX1" fmla="*/ 0 w 996043"/>
                <a:gd name="connsiteY1" fmla="*/ 54429 h 184326"/>
                <a:gd name="connsiteX2" fmla="*/ 48986 w 996043"/>
                <a:gd name="connsiteY2" fmla="*/ 0 h 184326"/>
                <a:gd name="connsiteX3" fmla="*/ 564243 w 996043"/>
                <a:gd name="connsiteY3" fmla="*/ 1814 h 184326"/>
                <a:gd name="connsiteX4" fmla="*/ 996043 w 996043"/>
                <a:gd name="connsiteY4" fmla="*/ 156029 h 184326"/>
                <a:gd name="connsiteX5" fmla="*/ 994173 w 996043"/>
                <a:gd name="connsiteY5" fmla="*/ 178116 h 184326"/>
                <a:gd name="connsiteX6" fmla="*/ 994223 w 996043"/>
                <a:gd name="connsiteY6" fmla="*/ 184326 h 184326"/>
                <a:gd name="connsiteX0" fmla="*/ 1814 w 996043"/>
                <a:gd name="connsiteY0" fmla="*/ 180474 h 180474"/>
                <a:gd name="connsiteX1" fmla="*/ 0 w 996043"/>
                <a:gd name="connsiteY1" fmla="*/ 54429 h 180474"/>
                <a:gd name="connsiteX2" fmla="*/ 48986 w 996043"/>
                <a:gd name="connsiteY2" fmla="*/ 0 h 180474"/>
                <a:gd name="connsiteX3" fmla="*/ 564243 w 996043"/>
                <a:gd name="connsiteY3" fmla="*/ 1814 h 180474"/>
                <a:gd name="connsiteX4" fmla="*/ 996043 w 996043"/>
                <a:gd name="connsiteY4" fmla="*/ 156029 h 180474"/>
                <a:gd name="connsiteX5" fmla="*/ 994173 w 996043"/>
                <a:gd name="connsiteY5" fmla="*/ 178116 h 180474"/>
                <a:gd name="connsiteX6" fmla="*/ 1503 w 996043"/>
                <a:gd name="connsiteY6" fmla="*/ 178834 h 180474"/>
                <a:gd name="connsiteX0" fmla="*/ 1814 w 996233"/>
                <a:gd name="connsiteY0" fmla="*/ 180474 h 180474"/>
                <a:gd name="connsiteX1" fmla="*/ 0 w 996233"/>
                <a:gd name="connsiteY1" fmla="*/ 54429 h 180474"/>
                <a:gd name="connsiteX2" fmla="*/ 48986 w 996233"/>
                <a:gd name="connsiteY2" fmla="*/ 0 h 180474"/>
                <a:gd name="connsiteX3" fmla="*/ 564243 w 996233"/>
                <a:gd name="connsiteY3" fmla="*/ 1814 h 180474"/>
                <a:gd name="connsiteX4" fmla="*/ 996043 w 996233"/>
                <a:gd name="connsiteY4" fmla="*/ 156029 h 180474"/>
                <a:gd name="connsiteX5" fmla="*/ 996233 w 996233"/>
                <a:gd name="connsiteY5" fmla="*/ 178901 h 180474"/>
                <a:gd name="connsiteX6" fmla="*/ 1503 w 996233"/>
                <a:gd name="connsiteY6" fmla="*/ 178834 h 180474"/>
                <a:gd name="connsiteX0" fmla="*/ 1814 w 996233"/>
                <a:gd name="connsiteY0" fmla="*/ 180474 h 180474"/>
                <a:gd name="connsiteX1" fmla="*/ 0 w 996233"/>
                <a:gd name="connsiteY1" fmla="*/ 54429 h 180474"/>
                <a:gd name="connsiteX2" fmla="*/ 48986 w 996233"/>
                <a:gd name="connsiteY2" fmla="*/ 0 h 180474"/>
                <a:gd name="connsiteX3" fmla="*/ 690347 w 996233"/>
                <a:gd name="connsiteY3" fmla="*/ 78345 h 180474"/>
                <a:gd name="connsiteX4" fmla="*/ 996043 w 996233"/>
                <a:gd name="connsiteY4" fmla="*/ 156029 h 180474"/>
                <a:gd name="connsiteX5" fmla="*/ 996233 w 996233"/>
                <a:gd name="connsiteY5" fmla="*/ 178901 h 180474"/>
                <a:gd name="connsiteX6" fmla="*/ 1503 w 996233"/>
                <a:gd name="connsiteY6" fmla="*/ 178834 h 180474"/>
                <a:gd name="connsiteX0" fmla="*/ 1814 w 996233"/>
                <a:gd name="connsiteY0" fmla="*/ 180474 h 180474"/>
                <a:gd name="connsiteX1" fmla="*/ 0 w 996233"/>
                <a:gd name="connsiteY1" fmla="*/ 54429 h 180474"/>
                <a:gd name="connsiteX2" fmla="*/ 48986 w 996233"/>
                <a:gd name="connsiteY2" fmla="*/ 0 h 180474"/>
                <a:gd name="connsiteX3" fmla="*/ 690347 w 996233"/>
                <a:gd name="connsiteY3" fmla="*/ 78345 h 180474"/>
                <a:gd name="connsiteX4" fmla="*/ 996043 w 996233"/>
                <a:gd name="connsiteY4" fmla="*/ 156029 h 180474"/>
                <a:gd name="connsiteX5" fmla="*/ 996233 w 996233"/>
                <a:gd name="connsiteY5" fmla="*/ 178901 h 180474"/>
                <a:gd name="connsiteX6" fmla="*/ 1503 w 996233"/>
                <a:gd name="connsiteY6" fmla="*/ 178834 h 180474"/>
                <a:gd name="connsiteX0" fmla="*/ 1814 w 996233"/>
                <a:gd name="connsiteY0" fmla="*/ 126045 h 126045"/>
                <a:gd name="connsiteX1" fmla="*/ 0 w 996233"/>
                <a:gd name="connsiteY1" fmla="*/ 0 h 126045"/>
                <a:gd name="connsiteX2" fmla="*/ 48986 w 996233"/>
                <a:gd name="connsiteY2" fmla="*/ 26131 h 126045"/>
                <a:gd name="connsiteX3" fmla="*/ 690347 w 996233"/>
                <a:gd name="connsiteY3" fmla="*/ 23916 h 126045"/>
                <a:gd name="connsiteX4" fmla="*/ 996043 w 996233"/>
                <a:gd name="connsiteY4" fmla="*/ 101600 h 126045"/>
                <a:gd name="connsiteX5" fmla="*/ 996233 w 996233"/>
                <a:gd name="connsiteY5" fmla="*/ 124472 h 126045"/>
                <a:gd name="connsiteX6" fmla="*/ 1503 w 996233"/>
                <a:gd name="connsiteY6" fmla="*/ 124405 h 126045"/>
                <a:gd name="connsiteX0" fmla="*/ 797 w 995216"/>
                <a:gd name="connsiteY0" fmla="*/ 102129 h 102129"/>
                <a:gd name="connsiteX1" fmla="*/ 0 w 995216"/>
                <a:gd name="connsiteY1" fmla="*/ 18378 h 102129"/>
                <a:gd name="connsiteX2" fmla="*/ 47969 w 995216"/>
                <a:gd name="connsiteY2" fmla="*/ 2215 h 102129"/>
                <a:gd name="connsiteX3" fmla="*/ 689330 w 995216"/>
                <a:gd name="connsiteY3" fmla="*/ 0 h 102129"/>
                <a:gd name="connsiteX4" fmla="*/ 995026 w 995216"/>
                <a:gd name="connsiteY4" fmla="*/ 77684 h 102129"/>
                <a:gd name="connsiteX5" fmla="*/ 995216 w 995216"/>
                <a:gd name="connsiteY5" fmla="*/ 100556 h 102129"/>
                <a:gd name="connsiteX6" fmla="*/ 486 w 995216"/>
                <a:gd name="connsiteY6" fmla="*/ 100489 h 10212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995216" h="102129">
                  <a:moveTo>
                    <a:pt x="797" y="102129"/>
                  </a:moveTo>
                  <a:cubicBezTo>
                    <a:pt x="192" y="59191"/>
                    <a:pt x="605" y="61316"/>
                    <a:pt x="0" y="18378"/>
                  </a:cubicBezTo>
                  <a:lnTo>
                    <a:pt x="47969" y="2215"/>
                  </a:lnTo>
                  <a:lnTo>
                    <a:pt x="689330" y="0"/>
                  </a:lnTo>
                  <a:cubicBezTo>
                    <a:pt x="859704" y="35293"/>
                    <a:pt x="851093" y="26279"/>
                    <a:pt x="995026" y="77684"/>
                  </a:cubicBezTo>
                  <a:cubicBezTo>
                    <a:pt x="995089" y="85308"/>
                    <a:pt x="995153" y="92932"/>
                    <a:pt x="995216" y="100556"/>
                  </a:cubicBezTo>
                  <a:cubicBezTo>
                    <a:pt x="995233" y="102626"/>
                    <a:pt x="469" y="98419"/>
                    <a:pt x="486" y="100489"/>
                  </a:cubicBezTo>
                </a:path>
              </a:pathLst>
            </a:custGeom>
            <a:solidFill>
              <a:schemeClr val="bg1">
                <a:lumMod val="85000"/>
              </a:schemeClr>
            </a:solidFill>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fr-FR"/>
            </a:p>
          </xdr:txBody>
        </xdr:sp>
        <xdr:sp macro="" textlink="">
          <xdr:nvSpPr>
            <xdr:cNvPr id="181" name="Forme libre 180"/>
            <xdr:cNvSpPr/>
          </xdr:nvSpPr>
          <xdr:spPr>
            <a:xfrm flipH="1">
              <a:off x="3280768" y="2001053"/>
              <a:ext cx="642033" cy="176019"/>
            </a:xfrm>
            <a:custGeom>
              <a:avLst/>
              <a:gdLst>
                <a:gd name="connsiteX0" fmla="*/ 1814 w 266700"/>
                <a:gd name="connsiteY0" fmla="*/ 125186 h 125186"/>
                <a:gd name="connsiteX1" fmla="*/ 0 w 266700"/>
                <a:gd name="connsiteY1" fmla="*/ 30843 h 125186"/>
                <a:gd name="connsiteX2" fmla="*/ 32657 w 266700"/>
                <a:gd name="connsiteY2" fmla="*/ 0 h 125186"/>
                <a:gd name="connsiteX3" fmla="*/ 230414 w 266700"/>
                <a:gd name="connsiteY3" fmla="*/ 1814 h 125186"/>
                <a:gd name="connsiteX4" fmla="*/ 266700 w 266700"/>
                <a:gd name="connsiteY4" fmla="*/ 29028 h 125186"/>
                <a:gd name="connsiteX5" fmla="*/ 263071 w 266700"/>
                <a:gd name="connsiteY5" fmla="*/ 123371 h 125186"/>
                <a:gd name="connsiteX0" fmla="*/ 1814 w 266700"/>
                <a:gd name="connsiteY0" fmla="*/ 125186 h 127986"/>
                <a:gd name="connsiteX1" fmla="*/ 0 w 266700"/>
                <a:gd name="connsiteY1" fmla="*/ 30843 h 127986"/>
                <a:gd name="connsiteX2" fmla="*/ 32657 w 266700"/>
                <a:gd name="connsiteY2" fmla="*/ 0 h 127986"/>
                <a:gd name="connsiteX3" fmla="*/ 230414 w 266700"/>
                <a:gd name="connsiteY3" fmla="*/ 1814 h 127986"/>
                <a:gd name="connsiteX4" fmla="*/ 266700 w 266700"/>
                <a:gd name="connsiteY4" fmla="*/ 29028 h 127986"/>
                <a:gd name="connsiteX5" fmla="*/ 263071 w 266700"/>
                <a:gd name="connsiteY5" fmla="*/ 127986 h 127986"/>
                <a:gd name="connsiteX0" fmla="*/ 1814 w 267054"/>
                <a:gd name="connsiteY0" fmla="*/ 125186 h 126140"/>
                <a:gd name="connsiteX1" fmla="*/ 0 w 267054"/>
                <a:gd name="connsiteY1" fmla="*/ 30843 h 126140"/>
                <a:gd name="connsiteX2" fmla="*/ 32657 w 267054"/>
                <a:gd name="connsiteY2" fmla="*/ 0 h 126140"/>
                <a:gd name="connsiteX3" fmla="*/ 230414 w 267054"/>
                <a:gd name="connsiteY3" fmla="*/ 1814 h 126140"/>
                <a:gd name="connsiteX4" fmla="*/ 266700 w 267054"/>
                <a:gd name="connsiteY4" fmla="*/ 29028 h 126140"/>
                <a:gd name="connsiteX5" fmla="*/ 266706 w 267054"/>
                <a:gd name="connsiteY5" fmla="*/ 126140 h 1261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267054" h="126140">
                  <a:moveTo>
                    <a:pt x="1814" y="125186"/>
                  </a:moveTo>
                  <a:cubicBezTo>
                    <a:pt x="1209" y="93738"/>
                    <a:pt x="605" y="62291"/>
                    <a:pt x="0" y="30843"/>
                  </a:cubicBezTo>
                  <a:lnTo>
                    <a:pt x="32657" y="0"/>
                  </a:lnTo>
                  <a:lnTo>
                    <a:pt x="230414" y="1814"/>
                  </a:lnTo>
                  <a:lnTo>
                    <a:pt x="266700" y="29028"/>
                  </a:lnTo>
                  <a:cubicBezTo>
                    <a:pt x="265490" y="60476"/>
                    <a:pt x="267916" y="94692"/>
                    <a:pt x="266706" y="126140"/>
                  </a:cubicBezTo>
                </a:path>
              </a:pathLst>
            </a:custGeom>
            <a:solidFill>
              <a:schemeClr val="tx1">
                <a:lumMod val="65000"/>
                <a:lumOff val="35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endParaRPr lang="fr-FR"/>
            </a:p>
          </xdr:txBody>
        </xdr:sp>
        <xdr:cxnSp macro="">
          <xdr:nvCxnSpPr>
            <xdr:cNvPr id="182" name="Connecteur droit 181"/>
            <xdr:cNvCxnSpPr/>
          </xdr:nvCxnSpPr>
          <xdr:spPr>
            <a:xfrm rot="2726986" flipH="1">
              <a:off x="1366998" y="447443"/>
              <a:ext cx="4022698" cy="4081941"/>
            </a:xfrm>
            <a:prstGeom prst="line">
              <a:avLst/>
            </a:prstGeom>
            <a:ln w="3175">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sp macro="" textlink="">
          <xdr:nvSpPr>
            <xdr:cNvPr id="183" name="Rectangle 182"/>
            <xdr:cNvSpPr/>
          </xdr:nvSpPr>
          <xdr:spPr>
            <a:xfrm>
              <a:off x="1377480" y="2433037"/>
              <a:ext cx="1080000" cy="1080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sz="1600">
                <a:solidFill>
                  <a:srgbClr val="000000"/>
                </a:solidFill>
              </a:endParaRPr>
            </a:p>
          </xdr:txBody>
        </xdr:sp>
        <xdr:sp macro="" textlink="">
          <xdr:nvSpPr>
            <xdr:cNvPr id="184" name="Rectangle 183"/>
            <xdr:cNvSpPr/>
          </xdr:nvSpPr>
          <xdr:spPr>
            <a:xfrm>
              <a:off x="3494858" y="2426598"/>
              <a:ext cx="218919" cy="60264"/>
            </a:xfrm>
            <a:prstGeom prst="rect">
              <a:avLst/>
            </a:prstGeom>
            <a:solidFill>
              <a:schemeClr val="tx1">
                <a:lumMod val="65000"/>
                <a:lumOff val="35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endParaRPr lang="fr-FR"/>
            </a:p>
          </xdr:txBody>
        </xdr:sp>
      </xdr:grpSp>
      <xdr:grpSp>
        <xdr:nvGrpSpPr>
          <xdr:cNvPr id="142" name="Groupe 141"/>
          <xdr:cNvGrpSpPr/>
        </xdr:nvGrpSpPr>
        <xdr:grpSpPr>
          <a:xfrm>
            <a:off x="11116877" y="1216939"/>
            <a:ext cx="216000" cy="2627819"/>
            <a:chOff x="4967419" y="1088992"/>
            <a:chExt cx="216000" cy="1806795"/>
          </a:xfrm>
        </xdr:grpSpPr>
        <xdr:sp macro="" textlink="">
          <xdr:nvSpPr>
            <xdr:cNvPr id="175" name="Rectangle 174"/>
            <xdr:cNvSpPr/>
          </xdr:nvSpPr>
          <xdr:spPr>
            <a:xfrm flipH="1">
              <a:off x="4967419" y="1166795"/>
              <a:ext cx="216000" cy="1728992"/>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sz="1600">
                <a:solidFill>
                  <a:srgbClr val="000000"/>
                </a:solidFill>
              </a:endParaRPr>
            </a:p>
          </xdr:txBody>
        </xdr:sp>
        <xdr:sp macro="" textlink="">
          <xdr:nvSpPr>
            <xdr:cNvPr id="176" name="Ellipse 175"/>
            <xdr:cNvSpPr/>
          </xdr:nvSpPr>
          <xdr:spPr>
            <a:xfrm>
              <a:off x="4967419" y="1088992"/>
              <a:ext cx="216000" cy="148514"/>
            </a:xfrm>
            <a:prstGeom prst="ellips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sz="1600">
                <a:solidFill>
                  <a:srgbClr val="000000"/>
                </a:solidFill>
              </a:endParaRPr>
            </a:p>
          </xdr:txBody>
        </xdr:sp>
      </xdr:grpSp>
      <xdr:sp macro="" textlink="">
        <xdr:nvSpPr>
          <xdr:cNvPr id="143" name="ZoneTexte 28"/>
          <xdr:cNvSpPr txBox="1"/>
        </xdr:nvSpPr>
        <xdr:spPr>
          <a:xfrm>
            <a:off x="10283548" y="4923711"/>
            <a:ext cx="123432" cy="215444"/>
          </a:xfrm>
          <a:prstGeom prst="rect">
            <a:avLst/>
          </a:prstGeom>
        </xdr:spPr>
        <xdr:txBody>
          <a:bodyPr wrap="square" lIns="0" tIns="0" rIns="0" bIns="0"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400"/>
              <a:t>A</a:t>
            </a:r>
          </a:p>
        </xdr:txBody>
      </xdr:sp>
      <xdr:cxnSp macro="">
        <xdr:nvCxnSpPr>
          <xdr:cNvPr id="144" name="Connecteur droit 143"/>
          <xdr:cNvCxnSpPr/>
        </xdr:nvCxnSpPr>
        <xdr:spPr>
          <a:xfrm>
            <a:off x="11228217" y="1330095"/>
            <a:ext cx="0" cy="357897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ZoneTexte 31"/>
          <xdr:cNvSpPr txBox="1"/>
        </xdr:nvSpPr>
        <xdr:spPr>
          <a:xfrm>
            <a:off x="8300483" y="5103133"/>
            <a:ext cx="1393010" cy="215444"/>
          </a:xfrm>
          <a:prstGeom prst="rect">
            <a:avLst/>
          </a:prstGeom>
        </xdr:spPr>
        <xdr:txBody>
          <a:bodyPr wrap="square" lIns="0" tIns="0" rIns="0" bIns="0"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400"/>
              <a:t>Supergrind 2000</a:t>
            </a:r>
          </a:p>
        </xdr:txBody>
      </xdr:sp>
      <xdr:cxnSp macro="">
        <xdr:nvCxnSpPr>
          <xdr:cNvPr id="146" name="Connecteur droit 145"/>
          <xdr:cNvCxnSpPr/>
        </xdr:nvCxnSpPr>
        <xdr:spPr>
          <a:xfrm>
            <a:off x="10334669" y="4911371"/>
            <a:ext cx="893548"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47" name="ZoneTexte 34"/>
          <xdr:cNvSpPr txBox="1"/>
        </xdr:nvSpPr>
        <xdr:spPr>
          <a:xfrm>
            <a:off x="11169664" y="4914909"/>
            <a:ext cx="126638" cy="215444"/>
          </a:xfrm>
          <a:prstGeom prst="rect">
            <a:avLst/>
          </a:prstGeom>
        </xdr:spPr>
        <xdr:txBody>
          <a:bodyPr wrap="square" lIns="0" tIns="0" rIns="0" bIns="0"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400"/>
              <a:t>B</a:t>
            </a:r>
          </a:p>
        </xdr:txBody>
      </xdr:sp>
      <xdr:sp macro="" textlink="">
        <xdr:nvSpPr>
          <xdr:cNvPr id="148" name="Ellipse 147"/>
          <xdr:cNvSpPr/>
        </xdr:nvSpPr>
        <xdr:spPr>
          <a:xfrm>
            <a:off x="11202017" y="1307237"/>
            <a:ext cx="45719" cy="45719"/>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sz="1600">
              <a:solidFill>
                <a:srgbClr val="000000"/>
              </a:solidFill>
            </a:endParaRPr>
          </a:p>
        </xdr:txBody>
      </xdr:sp>
      <xdr:sp macro="" textlink="">
        <xdr:nvSpPr>
          <xdr:cNvPr id="149" name="Ellipse 148"/>
          <xdr:cNvSpPr/>
        </xdr:nvSpPr>
        <xdr:spPr>
          <a:xfrm>
            <a:off x="11042371" y="1156127"/>
            <a:ext cx="45719" cy="45719"/>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sz="1600">
              <a:solidFill>
                <a:srgbClr val="000000"/>
              </a:solidFill>
            </a:endParaRPr>
          </a:p>
        </xdr:txBody>
      </xdr:sp>
      <xdr:cxnSp macro="">
        <xdr:nvCxnSpPr>
          <xdr:cNvPr id="150" name="Connecteur droit 149"/>
          <xdr:cNvCxnSpPr/>
        </xdr:nvCxnSpPr>
        <xdr:spPr>
          <a:xfrm flipH="1" flipV="1">
            <a:off x="11066421" y="1178987"/>
            <a:ext cx="165761" cy="15111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51" name="ZoneTexte 52"/>
          <xdr:cNvSpPr txBox="1"/>
        </xdr:nvSpPr>
        <xdr:spPr>
          <a:xfrm>
            <a:off x="11332713" y="1346627"/>
            <a:ext cx="133050" cy="215444"/>
          </a:xfrm>
          <a:prstGeom prst="rect">
            <a:avLst/>
          </a:prstGeom>
        </xdr:spPr>
        <xdr:txBody>
          <a:bodyPr wrap="square" lIns="0" tIns="0" rIns="0" bIns="0"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400"/>
              <a:t>C</a:t>
            </a:r>
          </a:p>
        </xdr:txBody>
      </xdr:sp>
      <xdr:sp macro="" textlink="">
        <xdr:nvSpPr>
          <xdr:cNvPr id="152" name="ZoneTexte 53"/>
          <xdr:cNvSpPr txBox="1"/>
        </xdr:nvSpPr>
        <xdr:spPr>
          <a:xfrm>
            <a:off x="10850023" y="912658"/>
            <a:ext cx="99386" cy="215444"/>
          </a:xfrm>
          <a:prstGeom prst="rect">
            <a:avLst/>
          </a:prstGeom>
        </xdr:spPr>
        <xdr:txBody>
          <a:bodyPr wrap="square" lIns="0" tIns="0" rIns="0" bIns="0"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400"/>
              <a:t>J</a:t>
            </a:r>
          </a:p>
        </xdr:txBody>
      </xdr:sp>
      <xdr:cxnSp macro="">
        <xdr:nvCxnSpPr>
          <xdr:cNvPr id="153" name="Connecteur droit 152"/>
          <xdr:cNvCxnSpPr>
            <a:stCxn id="183" idx="1"/>
          </xdr:cNvCxnSpPr>
        </xdr:nvCxnSpPr>
        <xdr:spPr>
          <a:xfrm>
            <a:off x="9441043" y="2827199"/>
            <a:ext cx="893626" cy="208847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54" name="ZoneTexte 57"/>
          <xdr:cNvSpPr txBox="1"/>
        </xdr:nvSpPr>
        <xdr:spPr>
          <a:xfrm>
            <a:off x="9285543" y="2630698"/>
            <a:ext cx="136256" cy="215444"/>
          </a:xfrm>
          <a:prstGeom prst="rect">
            <a:avLst/>
          </a:prstGeom>
        </xdr:spPr>
        <xdr:txBody>
          <a:bodyPr wrap="square" lIns="0" tIns="0" rIns="0" bIns="0"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400"/>
              <a:t>G</a:t>
            </a:r>
          </a:p>
        </xdr:txBody>
      </xdr:sp>
      <xdr:cxnSp macro="">
        <xdr:nvCxnSpPr>
          <xdr:cNvPr id="155" name="Connecteur droit 154"/>
          <xdr:cNvCxnSpPr>
            <a:endCxn id="183" idx="1"/>
          </xdr:cNvCxnSpPr>
        </xdr:nvCxnSpPr>
        <xdr:spPr>
          <a:xfrm flipH="1">
            <a:off x="9441043" y="1330097"/>
            <a:ext cx="1784798" cy="1497102"/>
          </a:xfrm>
          <a:prstGeom prst="line">
            <a:avLst/>
          </a:prstGeom>
          <a:ln>
            <a:solidFill>
              <a:schemeClr val="tx1"/>
            </a:solidFill>
            <a:prstDash val="dashDot"/>
          </a:ln>
        </xdr:spPr>
        <xdr:style>
          <a:lnRef idx="1">
            <a:schemeClr val="accent1"/>
          </a:lnRef>
          <a:fillRef idx="0">
            <a:schemeClr val="accent1"/>
          </a:fillRef>
          <a:effectRef idx="0">
            <a:schemeClr val="accent1"/>
          </a:effectRef>
          <a:fontRef idx="minor">
            <a:schemeClr val="tx1"/>
          </a:fontRef>
        </xdr:style>
      </xdr:cxnSp>
      <xdr:sp macro="" textlink="">
        <xdr:nvSpPr>
          <xdr:cNvPr id="156" name="ZoneTexte 1024"/>
          <xdr:cNvSpPr txBox="1"/>
        </xdr:nvSpPr>
        <xdr:spPr>
          <a:xfrm rot="20250385">
            <a:off x="8101292" y="3084210"/>
            <a:ext cx="620493" cy="147476"/>
          </a:xfrm>
          <a:prstGeom prst="rect">
            <a:avLst/>
          </a:prstGeom>
        </xdr:spPr>
        <xdr:txBody>
          <a:bodyPr wrap="square" lIns="0" tIns="0" rIns="0" bIns="0"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000">
                <a:latin typeface="Arial" pitchFamily="34" charset="0"/>
                <a:cs typeface="Arial" pitchFamily="34" charset="0"/>
              </a:rPr>
              <a:t>tangent</a:t>
            </a:r>
            <a:r>
              <a:rPr lang="fr-FR" sz="1000" baseline="-25000">
                <a:latin typeface="Arial" pitchFamily="34" charset="0"/>
                <a:cs typeface="Arial" pitchFamily="34" charset="0"/>
              </a:rPr>
              <a:t>G</a:t>
            </a:r>
            <a:endParaRPr lang="fr-FR" sz="1400" baseline="-25000">
              <a:latin typeface="Arial" pitchFamily="34" charset="0"/>
              <a:cs typeface="Arial" pitchFamily="34" charset="0"/>
            </a:endParaRPr>
          </a:p>
        </xdr:txBody>
      </xdr:sp>
      <xdr:sp macro="" textlink="">
        <xdr:nvSpPr>
          <xdr:cNvPr id="157" name="ZoneTexte 67"/>
          <xdr:cNvSpPr txBox="1"/>
        </xdr:nvSpPr>
        <xdr:spPr>
          <a:xfrm>
            <a:off x="11479606" y="4098467"/>
            <a:ext cx="288541" cy="153888"/>
          </a:xfrm>
          <a:prstGeom prst="rect">
            <a:avLst/>
          </a:prstGeom>
        </xdr:spPr>
        <xdr:txBody>
          <a:bodyPr wrap="square" lIns="0" tIns="0" rIns="0" bIns="0"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l-GR" sz="1000">
                <a:latin typeface="Arial" pitchFamily="34" charset="0"/>
                <a:cs typeface="Arial" pitchFamily="34" charset="0"/>
              </a:rPr>
              <a:t>ϕ</a:t>
            </a:r>
            <a:r>
              <a:rPr lang="fr-FR" sz="1000">
                <a:latin typeface="Arial" pitchFamily="34" charset="0"/>
                <a:cs typeface="Arial" pitchFamily="34" charset="0"/>
              </a:rPr>
              <a:t>=25</a:t>
            </a:r>
            <a:endParaRPr lang="fr-FR" sz="1400">
              <a:latin typeface="Arial" pitchFamily="34" charset="0"/>
              <a:cs typeface="Arial" pitchFamily="34" charset="0"/>
            </a:endParaRPr>
          </a:p>
        </xdr:txBody>
      </xdr:sp>
      <xdr:sp macro="" textlink="">
        <xdr:nvSpPr>
          <xdr:cNvPr id="158" name="ZoneTexte 68"/>
          <xdr:cNvSpPr txBox="1"/>
        </xdr:nvSpPr>
        <xdr:spPr>
          <a:xfrm>
            <a:off x="9833463" y="4747289"/>
            <a:ext cx="288541" cy="153888"/>
          </a:xfrm>
          <a:prstGeom prst="rect">
            <a:avLst/>
          </a:prstGeom>
        </xdr:spPr>
        <xdr:txBody>
          <a:bodyPr wrap="square" lIns="0" tIns="0" rIns="0" bIns="0"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l-GR" sz="1000">
                <a:latin typeface="Arial" pitchFamily="34" charset="0"/>
                <a:cs typeface="Arial" pitchFamily="34" charset="0"/>
              </a:rPr>
              <a:t>ϕ</a:t>
            </a:r>
            <a:r>
              <a:rPr lang="fr-FR" sz="1000">
                <a:latin typeface="Arial" pitchFamily="34" charset="0"/>
                <a:cs typeface="Arial" pitchFamily="34" charset="0"/>
              </a:rPr>
              <a:t>=12</a:t>
            </a:r>
            <a:endParaRPr lang="fr-FR" sz="1400">
              <a:latin typeface="Arial" pitchFamily="34" charset="0"/>
              <a:cs typeface="Arial" pitchFamily="34" charset="0"/>
            </a:endParaRPr>
          </a:p>
        </xdr:txBody>
      </xdr:sp>
      <xdr:cxnSp macro="">
        <xdr:nvCxnSpPr>
          <xdr:cNvPr id="159" name="Connecteur droit 158"/>
          <xdr:cNvCxnSpPr/>
        </xdr:nvCxnSpPr>
        <xdr:spPr>
          <a:xfrm flipH="1" flipV="1">
            <a:off x="10452419" y="5292753"/>
            <a:ext cx="2129096" cy="580"/>
          </a:xfrm>
          <a:prstGeom prst="line">
            <a:avLst/>
          </a:prstGeom>
          <a:ln>
            <a:solidFill>
              <a:schemeClr val="tx2"/>
            </a:solidFill>
            <a:headEnd type="stealth"/>
            <a:tailEnd type="stealth"/>
          </a:ln>
        </xdr:spPr>
        <xdr:style>
          <a:lnRef idx="1">
            <a:schemeClr val="accent1"/>
          </a:lnRef>
          <a:fillRef idx="0">
            <a:schemeClr val="accent1"/>
          </a:fillRef>
          <a:effectRef idx="0">
            <a:schemeClr val="accent1"/>
          </a:effectRef>
          <a:fontRef idx="minor">
            <a:schemeClr val="tx1"/>
          </a:fontRef>
        </xdr:style>
      </xdr:cxnSp>
      <xdr:sp macro="" textlink="">
        <xdr:nvSpPr>
          <xdr:cNvPr id="160" name="ZoneTexte 72"/>
          <xdr:cNvSpPr txBox="1"/>
        </xdr:nvSpPr>
        <xdr:spPr>
          <a:xfrm>
            <a:off x="11797437" y="5119980"/>
            <a:ext cx="486003" cy="147476"/>
          </a:xfrm>
          <a:prstGeom prst="rect">
            <a:avLst/>
          </a:prstGeom>
        </xdr:spPr>
        <xdr:txBody>
          <a:bodyPr wrap="square" lIns="0" tIns="0" rIns="0" bIns="0"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000">
                <a:latin typeface="Arial" pitchFamily="34" charset="0"/>
                <a:cs typeface="Arial" pitchFamily="34" charset="0"/>
              </a:rPr>
              <a:t>119.6</a:t>
            </a:r>
            <a:endParaRPr lang="fr-FR" sz="1400">
              <a:latin typeface="Arial" pitchFamily="34" charset="0"/>
              <a:cs typeface="Arial" pitchFamily="34" charset="0"/>
            </a:endParaRPr>
          </a:p>
        </xdr:txBody>
      </xdr:sp>
      <xdr:cxnSp macro="">
        <xdr:nvCxnSpPr>
          <xdr:cNvPr id="161" name="Connecteur droit 160"/>
          <xdr:cNvCxnSpPr/>
        </xdr:nvCxnSpPr>
        <xdr:spPr>
          <a:xfrm flipV="1">
            <a:off x="7787640" y="1889717"/>
            <a:ext cx="3841603" cy="1660764"/>
          </a:xfrm>
          <a:prstGeom prst="line">
            <a:avLst/>
          </a:prstGeom>
          <a:ln>
            <a:solidFill>
              <a:schemeClr val="tx2"/>
            </a:solidFill>
          </a:ln>
        </xdr:spPr>
        <xdr:style>
          <a:lnRef idx="1">
            <a:schemeClr val="accent1"/>
          </a:lnRef>
          <a:fillRef idx="0">
            <a:schemeClr val="accent1"/>
          </a:fillRef>
          <a:effectRef idx="0">
            <a:schemeClr val="accent1"/>
          </a:effectRef>
          <a:fontRef idx="minor">
            <a:schemeClr val="tx1"/>
          </a:fontRef>
        </xdr:style>
      </xdr:cxnSp>
      <xdr:sp macro="" textlink="">
        <xdr:nvSpPr>
          <xdr:cNvPr id="162" name="ZoneTexte 96"/>
          <xdr:cNvSpPr txBox="1"/>
        </xdr:nvSpPr>
        <xdr:spPr>
          <a:xfrm>
            <a:off x="11560721" y="1001495"/>
            <a:ext cx="182742" cy="215444"/>
          </a:xfrm>
          <a:prstGeom prst="rect">
            <a:avLst/>
          </a:prstGeom>
        </xdr:spPr>
        <xdr:txBody>
          <a:bodyPr wrap="square" lIns="0" tIns="0" rIns="0" bIns="0"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400"/>
              <a:t>C’</a:t>
            </a:r>
          </a:p>
        </xdr:txBody>
      </xdr:sp>
      <xdr:cxnSp macro="">
        <xdr:nvCxnSpPr>
          <xdr:cNvPr id="163" name="Connecteur droit avec flèche 162"/>
          <xdr:cNvCxnSpPr>
            <a:stCxn id="162" idx="1"/>
            <a:endCxn id="176" idx="0"/>
          </xdr:cNvCxnSpPr>
        </xdr:nvCxnSpPr>
        <xdr:spPr>
          <a:xfrm flipH="1">
            <a:off x="11224877" y="1109217"/>
            <a:ext cx="335844" cy="107722"/>
          </a:xfrm>
          <a:prstGeom prst="straightConnector1">
            <a:avLst/>
          </a:prstGeom>
          <a:ln>
            <a:solidFill>
              <a:schemeClr val="tx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64" name="Arc 163"/>
          <xdr:cNvSpPr/>
        </xdr:nvSpPr>
        <xdr:spPr>
          <a:xfrm rot="3992866">
            <a:off x="8983262" y="2380450"/>
            <a:ext cx="914400" cy="914400"/>
          </a:xfrm>
          <a:prstGeom prst="arc">
            <a:avLst/>
          </a:prstGeom>
          <a:ln>
            <a:solidFill>
              <a:schemeClr val="tx2"/>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fr-FR"/>
          </a:p>
        </xdr:txBody>
      </xdr:sp>
      <xdr:sp macro="" textlink="">
        <xdr:nvSpPr>
          <xdr:cNvPr id="165" name="Arc 164"/>
          <xdr:cNvSpPr/>
        </xdr:nvSpPr>
        <xdr:spPr>
          <a:xfrm rot="3992866">
            <a:off x="8814414" y="2213832"/>
            <a:ext cx="1260000" cy="1260000"/>
          </a:xfrm>
          <a:prstGeom prst="arc">
            <a:avLst>
              <a:gd name="adj1" fmla="val 15157370"/>
              <a:gd name="adj2" fmla="val 0"/>
            </a:avLst>
          </a:prstGeom>
          <a:ln>
            <a:solidFill>
              <a:schemeClr val="tx2"/>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fr-FR"/>
          </a:p>
        </xdr:txBody>
      </xdr:sp>
      <xdr:sp macro="" textlink="">
        <xdr:nvSpPr>
          <xdr:cNvPr id="166" name="Arc 165"/>
          <xdr:cNvSpPr/>
        </xdr:nvSpPr>
        <xdr:spPr>
          <a:xfrm rot="3992866">
            <a:off x="8632733" y="2029235"/>
            <a:ext cx="1620000" cy="1620000"/>
          </a:xfrm>
          <a:prstGeom prst="arc">
            <a:avLst>
              <a:gd name="adj1" fmla="val 15170075"/>
              <a:gd name="adj2" fmla="val 16173097"/>
            </a:avLst>
          </a:prstGeom>
          <a:ln>
            <a:solidFill>
              <a:schemeClr val="tx2"/>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fr-FR"/>
          </a:p>
        </xdr:txBody>
      </xdr:sp>
      <xdr:sp macro="" textlink="">
        <xdr:nvSpPr>
          <xdr:cNvPr id="167" name="Arc 166"/>
          <xdr:cNvSpPr/>
        </xdr:nvSpPr>
        <xdr:spPr>
          <a:xfrm rot="3992866">
            <a:off x="8069869" y="1559411"/>
            <a:ext cx="2700000" cy="2699999"/>
          </a:xfrm>
          <a:prstGeom prst="arc">
            <a:avLst>
              <a:gd name="adj1" fmla="val 14768624"/>
              <a:gd name="adj2" fmla="val 16056637"/>
            </a:avLst>
          </a:prstGeom>
          <a:ln>
            <a:solidFill>
              <a:schemeClr val="tx2"/>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fr-FR"/>
          </a:p>
        </xdr:txBody>
      </xdr:sp>
      <xdr:sp macro="" textlink="">
        <xdr:nvSpPr>
          <xdr:cNvPr id="168" name="ZoneTexte 148"/>
          <xdr:cNvSpPr txBox="1"/>
        </xdr:nvSpPr>
        <xdr:spPr>
          <a:xfrm>
            <a:off x="9653828" y="2856962"/>
            <a:ext cx="192360" cy="153888"/>
          </a:xfrm>
          <a:prstGeom prst="rect">
            <a:avLst/>
          </a:prstGeom>
        </xdr:spPr>
        <xdr:txBody>
          <a:bodyPr wrap="square" lIns="0" tIns="0" rIns="0" bIns="0"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000">
                <a:latin typeface="Arial" pitchFamily="34" charset="0"/>
                <a:cs typeface="Arial" pitchFamily="34" charset="0"/>
              </a:rPr>
              <a:t>90°</a:t>
            </a:r>
            <a:endParaRPr lang="fr-FR" sz="1400">
              <a:latin typeface="Arial" pitchFamily="34" charset="0"/>
              <a:cs typeface="Arial" pitchFamily="34" charset="0"/>
            </a:endParaRPr>
          </a:p>
        </xdr:txBody>
      </xdr:sp>
      <xdr:sp macro="" textlink="">
        <xdr:nvSpPr>
          <xdr:cNvPr id="169" name="ZoneTexte 149"/>
          <xdr:cNvSpPr txBox="1"/>
        </xdr:nvSpPr>
        <xdr:spPr>
          <a:xfrm>
            <a:off x="10066030" y="3014171"/>
            <a:ext cx="121828" cy="153888"/>
          </a:xfrm>
          <a:prstGeom prst="rect">
            <a:avLst/>
          </a:prstGeom>
        </xdr:spPr>
        <xdr:txBody>
          <a:bodyPr wrap="square" lIns="0" tIns="0" rIns="0" bIns="0"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000">
                <a:latin typeface="Arial" pitchFamily="34" charset="0"/>
                <a:cs typeface="Arial" pitchFamily="34" charset="0"/>
              </a:rPr>
              <a:t>α</a:t>
            </a:r>
            <a:r>
              <a:rPr lang="fr-FR" sz="1000" baseline="-25000">
                <a:latin typeface="Arial" pitchFamily="34" charset="0"/>
                <a:cs typeface="Arial" pitchFamily="34" charset="0"/>
              </a:rPr>
              <a:t>1</a:t>
            </a:r>
          </a:p>
        </xdr:txBody>
      </xdr:sp>
      <xdr:sp macro="" textlink="">
        <xdr:nvSpPr>
          <xdr:cNvPr id="170" name="ZoneTexte 150"/>
          <xdr:cNvSpPr txBox="1"/>
        </xdr:nvSpPr>
        <xdr:spPr>
          <a:xfrm>
            <a:off x="11363551" y="3536638"/>
            <a:ext cx="288541" cy="153888"/>
          </a:xfrm>
          <a:prstGeom prst="rect">
            <a:avLst/>
          </a:prstGeom>
        </xdr:spPr>
        <xdr:txBody>
          <a:bodyPr wrap="square" lIns="0" tIns="0" rIns="0" bIns="0"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l-GR" sz="1000">
                <a:latin typeface="Arial" pitchFamily="34" charset="0"/>
                <a:cs typeface="Arial" pitchFamily="34" charset="0"/>
              </a:rPr>
              <a:t>ϕ</a:t>
            </a:r>
            <a:r>
              <a:rPr lang="fr-FR" sz="1000">
                <a:latin typeface="Arial" pitchFamily="34" charset="0"/>
                <a:cs typeface="Arial" pitchFamily="34" charset="0"/>
              </a:rPr>
              <a:t>=12</a:t>
            </a:r>
            <a:endParaRPr lang="fr-FR" sz="1400">
              <a:latin typeface="Arial" pitchFamily="34" charset="0"/>
              <a:cs typeface="Arial" pitchFamily="34" charset="0"/>
            </a:endParaRPr>
          </a:p>
        </xdr:txBody>
      </xdr:sp>
      <xdr:sp macro="" textlink="">
        <xdr:nvSpPr>
          <xdr:cNvPr id="171" name="ZoneTexte 151"/>
          <xdr:cNvSpPr txBox="1"/>
        </xdr:nvSpPr>
        <xdr:spPr>
          <a:xfrm>
            <a:off x="10218430" y="2255038"/>
            <a:ext cx="121828" cy="153888"/>
          </a:xfrm>
          <a:prstGeom prst="rect">
            <a:avLst/>
          </a:prstGeom>
        </xdr:spPr>
        <xdr:txBody>
          <a:bodyPr wrap="square" lIns="0" tIns="0" rIns="0" bIns="0"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000">
                <a:latin typeface="Arial" pitchFamily="34" charset="0"/>
                <a:cs typeface="Arial" pitchFamily="34" charset="0"/>
              </a:rPr>
              <a:t>α</a:t>
            </a:r>
            <a:r>
              <a:rPr lang="fr-FR" sz="1000" baseline="-25000">
                <a:latin typeface="Arial" pitchFamily="34" charset="0"/>
                <a:cs typeface="Arial" pitchFamily="34" charset="0"/>
              </a:rPr>
              <a:t>2</a:t>
            </a:r>
          </a:p>
        </xdr:txBody>
      </xdr:sp>
      <xdr:sp macro="" textlink="">
        <xdr:nvSpPr>
          <xdr:cNvPr id="172" name="ZoneTexte 152"/>
          <xdr:cNvSpPr txBox="1"/>
        </xdr:nvSpPr>
        <xdr:spPr>
          <a:xfrm>
            <a:off x="10560680" y="1964959"/>
            <a:ext cx="120226" cy="215444"/>
          </a:xfrm>
          <a:prstGeom prst="rect">
            <a:avLst/>
          </a:prstGeom>
        </xdr:spPr>
        <xdr:txBody>
          <a:bodyPr wrap="square" lIns="0" tIns="0" rIns="0" bIns="0"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l-GR" sz="1400">
                <a:latin typeface="Arial" pitchFamily="34" charset="0"/>
                <a:cs typeface="Arial" pitchFamily="34" charset="0"/>
              </a:rPr>
              <a:t>Δ</a:t>
            </a:r>
            <a:endParaRPr lang="fr-FR" sz="1400">
              <a:latin typeface="Arial" pitchFamily="34" charset="0"/>
              <a:cs typeface="Arial" pitchFamily="34" charset="0"/>
            </a:endParaRPr>
          </a:p>
        </xdr:txBody>
      </xdr:sp>
      <xdr:sp macro="" textlink="">
        <xdr:nvSpPr>
          <xdr:cNvPr id="173" name="ZoneTexte 153"/>
          <xdr:cNvSpPr txBox="1"/>
        </xdr:nvSpPr>
        <xdr:spPr>
          <a:xfrm>
            <a:off x="10770674" y="1397377"/>
            <a:ext cx="158698" cy="215444"/>
          </a:xfrm>
          <a:prstGeom prst="rect">
            <a:avLst/>
          </a:prstGeom>
        </xdr:spPr>
        <xdr:txBody>
          <a:bodyPr wrap="square" lIns="0" tIns="0" rIns="0" bIns="0"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l-GR" sz="1400">
                <a:latin typeface="Arial" pitchFamily="34" charset="0"/>
                <a:cs typeface="Arial" pitchFamily="34" charset="0"/>
              </a:rPr>
              <a:t>δ</a:t>
            </a:r>
            <a:r>
              <a:rPr lang="fr-FR" sz="1400" baseline="-25000">
                <a:latin typeface="Arial" pitchFamily="34" charset="0"/>
                <a:cs typeface="Arial" pitchFamily="34" charset="0"/>
              </a:rPr>
              <a:t>k</a:t>
            </a:r>
            <a:endParaRPr lang="fr-FR" sz="1400">
              <a:latin typeface="Arial" pitchFamily="34" charset="0"/>
              <a:cs typeface="Arial" pitchFamily="34" charset="0"/>
            </a:endParaRPr>
          </a:p>
        </xdr:txBody>
      </xdr:sp>
      <xdr:sp macro="" textlink="">
        <xdr:nvSpPr>
          <xdr:cNvPr id="174" name="ZoneTexte 154"/>
          <xdr:cNvSpPr txBox="1"/>
        </xdr:nvSpPr>
        <xdr:spPr>
          <a:xfrm>
            <a:off x="11034517" y="4275639"/>
            <a:ext cx="176330" cy="215444"/>
          </a:xfrm>
          <a:prstGeom prst="rect">
            <a:avLst/>
          </a:prstGeom>
        </xdr:spPr>
        <xdr:txBody>
          <a:bodyPr wrap="square" lIns="0" tIns="0" rIns="0" bIns="0"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400"/>
              <a:t>B’</a:t>
            </a:r>
          </a:p>
        </xdr:txBody>
      </xdr:sp>
      <xdr:sp macro="" textlink="">
        <xdr:nvSpPr>
          <xdr:cNvPr id="69" name="ZoneTexte 72"/>
          <xdr:cNvSpPr txBox="1"/>
        </xdr:nvSpPr>
        <xdr:spPr>
          <a:xfrm>
            <a:off x="10436190" y="4567942"/>
            <a:ext cx="274320" cy="152400"/>
          </a:xfrm>
          <a:prstGeom prst="rect">
            <a:avLst/>
          </a:prstGeom>
        </xdr:spPr>
        <xdr:txBody>
          <a:bodyPr wrap="square" lIns="0" tIns="0" rIns="0" bIns="0"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000">
                <a:latin typeface="Arial" pitchFamily="34" charset="0"/>
                <a:cs typeface="Arial" pitchFamily="34" charset="0"/>
              </a:rPr>
              <a:t>23</a:t>
            </a:r>
            <a:endParaRPr lang="fr-FR" sz="1400">
              <a:latin typeface="Arial" pitchFamily="34" charset="0"/>
              <a:cs typeface="Arial" pitchFamily="34" charset="0"/>
            </a:endParaRPr>
          </a:p>
        </xdr:txBody>
      </xdr:sp>
      <xdr:cxnSp macro="">
        <xdr:nvCxnSpPr>
          <xdr:cNvPr id="55" name="Connecteur droit avec flèche 54"/>
          <xdr:cNvCxnSpPr/>
        </xdr:nvCxnSpPr>
        <xdr:spPr>
          <a:xfrm flipH="1" flipV="1">
            <a:off x="10313590" y="4490541"/>
            <a:ext cx="8970" cy="297592"/>
          </a:xfrm>
          <a:prstGeom prst="straightConnector1">
            <a:avLst/>
          </a:prstGeom>
          <a:ln>
            <a:headEnd type="stealth"/>
            <a:tailEnd type="stealth"/>
          </a:ln>
        </xdr:spPr>
        <xdr:style>
          <a:lnRef idx="1">
            <a:schemeClr val="accent1"/>
          </a:lnRef>
          <a:fillRef idx="0">
            <a:schemeClr val="accent1"/>
          </a:fillRef>
          <a:effectRef idx="0">
            <a:schemeClr val="accent1"/>
          </a:effectRef>
          <a:fontRef idx="minor">
            <a:schemeClr val="tx1"/>
          </a:fontRef>
        </xdr:style>
      </xdr:cxnSp>
      <xdr:sp macro="" textlink="">
        <xdr:nvSpPr>
          <xdr:cNvPr id="192" name="ZoneTexte 28"/>
          <xdr:cNvSpPr txBox="1"/>
        </xdr:nvSpPr>
        <xdr:spPr>
          <a:xfrm>
            <a:off x="10248900" y="4267200"/>
            <a:ext cx="213360" cy="230684"/>
          </a:xfrm>
          <a:prstGeom prst="rect">
            <a:avLst/>
          </a:prstGeom>
        </xdr:spPr>
        <xdr:txBody>
          <a:bodyPr wrap="square" lIns="0" tIns="0" rIns="0" bIns="0"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400"/>
              <a:t>A'</a:t>
            </a:r>
          </a:p>
        </xdr:txBody>
      </xdr:sp>
      <xdr:sp macro="" textlink="">
        <xdr:nvSpPr>
          <xdr:cNvPr id="202" name="ZoneTexte 72"/>
          <xdr:cNvSpPr txBox="1"/>
        </xdr:nvSpPr>
        <xdr:spPr>
          <a:xfrm>
            <a:off x="11940541" y="4495800"/>
            <a:ext cx="266700" cy="167640"/>
          </a:xfrm>
          <a:prstGeom prst="rect">
            <a:avLst/>
          </a:prstGeom>
        </xdr:spPr>
        <xdr:txBody>
          <a:bodyPr wrap="square" lIns="0" tIns="0" rIns="0" bIns="0"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000">
                <a:latin typeface="Arial" pitchFamily="34" charset="0"/>
                <a:cs typeface="Arial" pitchFamily="34" charset="0"/>
              </a:rPr>
              <a:t>63</a:t>
            </a:r>
            <a:endParaRPr lang="fr-FR" sz="1400">
              <a:latin typeface="Arial" pitchFamily="34" charset="0"/>
              <a:cs typeface="Arial" pitchFamily="34" charset="0"/>
            </a:endParaRPr>
          </a:p>
        </xdr:txBody>
      </xdr:sp>
      <xdr:cxnSp macro="">
        <xdr:nvCxnSpPr>
          <xdr:cNvPr id="66" name="Connecteur droit 65"/>
          <xdr:cNvCxnSpPr/>
        </xdr:nvCxnSpPr>
        <xdr:spPr>
          <a:xfrm flipH="1">
            <a:off x="10342344" y="1329151"/>
            <a:ext cx="879613" cy="3572234"/>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99" name="Connecteur droit 298"/>
          <xdr:cNvCxnSpPr/>
        </xdr:nvCxnSpPr>
        <xdr:spPr>
          <a:xfrm>
            <a:off x="9105900" y="2430780"/>
            <a:ext cx="324379" cy="413689"/>
          </a:xfrm>
          <a:prstGeom prst="line">
            <a:avLst/>
          </a:prstGeom>
          <a:ln>
            <a:solidFill>
              <a:schemeClr val="tx2"/>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301" name="Connecteur droit 300"/>
          <xdr:cNvCxnSpPr/>
        </xdr:nvCxnSpPr>
        <xdr:spPr>
          <a:xfrm flipH="1">
            <a:off x="9189720" y="830580"/>
            <a:ext cx="1699260" cy="1737360"/>
          </a:xfrm>
          <a:prstGeom prst="line">
            <a:avLst/>
          </a:prstGeom>
          <a:ln>
            <a:solidFill>
              <a:schemeClr val="tx2"/>
            </a:solidFill>
            <a:headEnd type="stealth"/>
            <a:tailEnd type="stealth"/>
          </a:ln>
        </xdr:spPr>
        <xdr:style>
          <a:lnRef idx="1">
            <a:schemeClr val="accent1"/>
          </a:lnRef>
          <a:fillRef idx="0">
            <a:schemeClr val="accent1"/>
          </a:fillRef>
          <a:effectRef idx="0">
            <a:schemeClr val="accent1"/>
          </a:effectRef>
          <a:fontRef idx="minor">
            <a:schemeClr val="tx1"/>
          </a:fontRef>
        </xdr:style>
      </xdr:cxnSp>
      <xdr:sp macro="" textlink="">
        <xdr:nvSpPr>
          <xdr:cNvPr id="302" name="ZoneTexte 17"/>
          <xdr:cNvSpPr txBox="1"/>
        </xdr:nvSpPr>
        <xdr:spPr>
          <a:xfrm>
            <a:off x="9791700" y="1310640"/>
            <a:ext cx="126638" cy="218366"/>
          </a:xfrm>
          <a:prstGeom prst="rect">
            <a:avLst/>
          </a:prstGeom>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400"/>
              <a:t>X</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432925</xdr:colOff>
      <xdr:row>0</xdr:row>
      <xdr:rowOff>169545</xdr:rowOff>
    </xdr:from>
    <xdr:to>
      <xdr:col>10</xdr:col>
      <xdr:colOff>251461</xdr:colOff>
      <xdr:row>4</xdr:row>
      <xdr:rowOff>149746</xdr:rowOff>
    </xdr:to>
    <xdr:sp macro="" textlink="">
      <xdr:nvSpPr>
        <xdr:cNvPr id="220" name="ZoneTexte 106"/>
        <xdr:cNvSpPr txBox="1"/>
      </xdr:nvSpPr>
      <xdr:spPr>
        <a:xfrm>
          <a:off x="13790785" y="169545"/>
          <a:ext cx="2104536" cy="749821"/>
        </a:xfrm>
        <a:prstGeom prst="rect">
          <a:avLst/>
        </a:prstGeom>
        <a:solidFill>
          <a:sysClr val="window" lastClr="FFFFFF"/>
        </a:solid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r   : Wheel radius</a:t>
          </a:r>
        </a:p>
        <a:p>
          <a:r>
            <a:rPr lang="el-GR" sz="1400">
              <a:solidFill>
                <a:schemeClr val="accent1"/>
              </a:solidFill>
            </a:rPr>
            <a:t>α</a:t>
          </a:r>
          <a:r>
            <a:rPr lang="en-US" sz="1400"/>
            <a:t>  : Grinding angle</a:t>
          </a:r>
        </a:p>
        <a:p>
          <a:r>
            <a:rPr lang="en-US" sz="1400">
              <a:solidFill>
                <a:schemeClr val="accent5">
                  <a:lumMod val="75000"/>
                </a:schemeClr>
              </a:solidFill>
            </a:rPr>
            <a:t>T</a:t>
          </a:r>
          <a:r>
            <a:rPr lang="en-US" sz="1400" baseline="-25000">
              <a:solidFill>
                <a:schemeClr val="accent5">
                  <a:lumMod val="75000"/>
                </a:schemeClr>
              </a:solidFill>
            </a:rPr>
            <a:t>e</a:t>
          </a:r>
          <a:r>
            <a:rPr lang="en-US" sz="1400"/>
            <a:t> : Thickness of the edge</a:t>
          </a:r>
        </a:p>
      </xdr:txBody>
    </xdr:sp>
    <xdr:clientData/>
  </xdr:twoCellAnchor>
  <xdr:twoCellAnchor>
    <xdr:from>
      <xdr:col>6</xdr:col>
      <xdr:colOff>190500</xdr:colOff>
      <xdr:row>28</xdr:row>
      <xdr:rowOff>22858</xdr:rowOff>
    </xdr:from>
    <xdr:to>
      <xdr:col>10</xdr:col>
      <xdr:colOff>413932</xdr:colOff>
      <xdr:row>47</xdr:row>
      <xdr:rowOff>69634</xdr:rowOff>
    </xdr:to>
    <xdr:grpSp>
      <xdr:nvGrpSpPr>
        <xdr:cNvPr id="312" name="Groupe 311"/>
        <xdr:cNvGrpSpPr>
          <a:grpSpLocks noChangeAspect="1"/>
        </xdr:cNvGrpSpPr>
      </xdr:nvGrpSpPr>
      <xdr:grpSpPr>
        <a:xfrm>
          <a:off x="6690360" y="5372098"/>
          <a:ext cx="9367432" cy="3521496"/>
          <a:chOff x="351434" y="241692"/>
          <a:chExt cx="8553316" cy="5060564"/>
        </a:xfrm>
      </xdr:grpSpPr>
      <xdr:sp macro="" textlink="">
        <xdr:nvSpPr>
          <xdr:cNvPr id="313" name="Forme libre 312"/>
          <xdr:cNvSpPr/>
        </xdr:nvSpPr>
        <xdr:spPr>
          <a:xfrm rot="4552832">
            <a:off x="7732673" y="3708384"/>
            <a:ext cx="435600" cy="236625"/>
          </a:xfrm>
          <a:custGeom>
            <a:avLst/>
            <a:gdLst>
              <a:gd name="connsiteX0" fmla="*/ 0 w 324395"/>
              <a:gd name="connsiteY0" fmla="*/ 837 h 40026"/>
              <a:gd name="connsiteX1" fmla="*/ 74023 w 324395"/>
              <a:gd name="connsiteY1" fmla="*/ 837 h 40026"/>
              <a:gd name="connsiteX2" fmla="*/ 174172 w 324395"/>
              <a:gd name="connsiteY2" fmla="*/ 9546 h 40026"/>
              <a:gd name="connsiteX3" fmla="*/ 274320 w 324395"/>
              <a:gd name="connsiteY3" fmla="*/ 26963 h 40026"/>
              <a:gd name="connsiteX4" fmla="*/ 324395 w 324395"/>
              <a:gd name="connsiteY4" fmla="*/ 40026 h 4002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24395" h="40026">
                <a:moveTo>
                  <a:pt x="0" y="837"/>
                </a:moveTo>
                <a:cubicBezTo>
                  <a:pt x="22497" y="111"/>
                  <a:pt x="44995" y="-614"/>
                  <a:pt x="74023" y="837"/>
                </a:cubicBezTo>
                <a:cubicBezTo>
                  <a:pt x="103051" y="2288"/>
                  <a:pt x="140789" y="5192"/>
                  <a:pt x="174172" y="9546"/>
                </a:cubicBezTo>
                <a:cubicBezTo>
                  <a:pt x="207555" y="13900"/>
                  <a:pt x="249283" y="21883"/>
                  <a:pt x="274320" y="26963"/>
                </a:cubicBezTo>
                <a:cubicBezTo>
                  <a:pt x="299357" y="32043"/>
                  <a:pt x="311876" y="36034"/>
                  <a:pt x="324395" y="40026"/>
                </a:cubicBezTo>
              </a:path>
            </a:pathLst>
          </a:custGeom>
          <a:ln>
            <a:solidFill>
              <a:schemeClr val="accent6"/>
            </a:solidFill>
            <a:headEnd type="stealth"/>
            <a:tailEnd type="stealth"/>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fr-FR"/>
          </a:p>
        </xdr:txBody>
      </xdr:sp>
      <xdr:sp macro="" textlink="">
        <xdr:nvSpPr>
          <xdr:cNvPr id="314" name="Rectangle 313"/>
          <xdr:cNvSpPr/>
        </xdr:nvSpPr>
        <xdr:spPr>
          <a:xfrm>
            <a:off x="2763692" y="2098385"/>
            <a:ext cx="5850717" cy="1479719"/>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sp macro="" textlink="">
        <xdr:nvSpPr>
          <xdr:cNvPr id="315" name="Forme libre 314"/>
          <xdr:cNvSpPr/>
        </xdr:nvSpPr>
        <xdr:spPr>
          <a:xfrm>
            <a:off x="1471859" y="1841067"/>
            <a:ext cx="6203365" cy="2155188"/>
          </a:xfrm>
          <a:custGeom>
            <a:avLst/>
            <a:gdLst>
              <a:gd name="connsiteX0" fmla="*/ 78863 w 7372850"/>
              <a:gd name="connsiteY0" fmla="*/ 3596640 h 3596640"/>
              <a:gd name="connsiteX1" fmla="*/ 3683123 w 7372850"/>
              <a:gd name="connsiteY1" fmla="*/ 0 h 3596640"/>
              <a:gd name="connsiteX2" fmla="*/ 7295003 w 7372850"/>
              <a:gd name="connsiteY2" fmla="*/ 3596640 h 3596640"/>
              <a:gd name="connsiteX3" fmla="*/ 78863 w 7372850"/>
              <a:gd name="connsiteY3" fmla="*/ 3596640 h 3596640"/>
              <a:gd name="connsiteX0" fmla="*/ 78863 w 7373413"/>
              <a:gd name="connsiteY0" fmla="*/ 3596640 h 3596640"/>
              <a:gd name="connsiteX1" fmla="*/ 3683123 w 7373413"/>
              <a:gd name="connsiteY1" fmla="*/ 0 h 3596640"/>
              <a:gd name="connsiteX2" fmla="*/ 7295003 w 7373413"/>
              <a:gd name="connsiteY2" fmla="*/ 3596640 h 3596640"/>
              <a:gd name="connsiteX3" fmla="*/ 78863 w 7373413"/>
              <a:gd name="connsiteY3" fmla="*/ 3596640 h 3596640"/>
              <a:gd name="connsiteX0" fmla="*/ 161 w 7294711"/>
              <a:gd name="connsiteY0" fmla="*/ 3596640 h 4178663"/>
              <a:gd name="connsiteX1" fmla="*/ 3604421 w 7294711"/>
              <a:gd name="connsiteY1" fmla="*/ 0 h 4178663"/>
              <a:gd name="connsiteX2" fmla="*/ 7216301 w 7294711"/>
              <a:gd name="connsiteY2" fmla="*/ 3596640 h 4178663"/>
              <a:gd name="connsiteX3" fmla="*/ 161 w 7294711"/>
              <a:gd name="connsiteY3" fmla="*/ 3596640 h 4178663"/>
              <a:gd name="connsiteX0" fmla="*/ 161 w 7294711"/>
              <a:gd name="connsiteY0" fmla="*/ 3596640 h 4178663"/>
              <a:gd name="connsiteX1" fmla="*/ 3604421 w 7294711"/>
              <a:gd name="connsiteY1" fmla="*/ 0 h 4178663"/>
              <a:gd name="connsiteX2" fmla="*/ 7216301 w 7294711"/>
              <a:gd name="connsiteY2" fmla="*/ 3596640 h 4178663"/>
              <a:gd name="connsiteX3" fmla="*/ 161 w 7294711"/>
              <a:gd name="connsiteY3" fmla="*/ 3596640 h 4178663"/>
              <a:gd name="connsiteX0" fmla="*/ 161 w 7294711"/>
              <a:gd name="connsiteY0" fmla="*/ 3596640 h 3867631"/>
              <a:gd name="connsiteX1" fmla="*/ 3604421 w 7294711"/>
              <a:gd name="connsiteY1" fmla="*/ 0 h 3867631"/>
              <a:gd name="connsiteX2" fmla="*/ 7216301 w 7294711"/>
              <a:gd name="connsiteY2" fmla="*/ 3596640 h 3867631"/>
              <a:gd name="connsiteX3" fmla="*/ 161 w 7294711"/>
              <a:gd name="connsiteY3" fmla="*/ 3596640 h 3867631"/>
              <a:gd name="connsiteX0" fmla="*/ 161 w 7294711"/>
              <a:gd name="connsiteY0" fmla="*/ 3596640 h 3867631"/>
              <a:gd name="connsiteX1" fmla="*/ 3604421 w 7294711"/>
              <a:gd name="connsiteY1" fmla="*/ 0 h 3867631"/>
              <a:gd name="connsiteX2" fmla="*/ 7216301 w 7294711"/>
              <a:gd name="connsiteY2" fmla="*/ 3596640 h 3867631"/>
              <a:gd name="connsiteX3" fmla="*/ 161 w 7294711"/>
              <a:gd name="connsiteY3" fmla="*/ 3596640 h 3867631"/>
              <a:gd name="connsiteX0" fmla="*/ 161 w 7294711"/>
              <a:gd name="connsiteY0" fmla="*/ 3596640 h 3596640"/>
              <a:gd name="connsiteX1" fmla="*/ 3604421 w 7294711"/>
              <a:gd name="connsiteY1" fmla="*/ 0 h 3596640"/>
              <a:gd name="connsiteX2" fmla="*/ 7216301 w 7294711"/>
              <a:gd name="connsiteY2" fmla="*/ 3596640 h 3596640"/>
              <a:gd name="connsiteX3" fmla="*/ 161 w 7294711"/>
              <a:gd name="connsiteY3" fmla="*/ 3596640 h 3596640"/>
              <a:gd name="connsiteX0" fmla="*/ 161 w 7216301"/>
              <a:gd name="connsiteY0" fmla="*/ 3596640 h 3596640"/>
              <a:gd name="connsiteX1" fmla="*/ 3604421 w 7216301"/>
              <a:gd name="connsiteY1" fmla="*/ 0 h 3596640"/>
              <a:gd name="connsiteX2" fmla="*/ 7216301 w 7216301"/>
              <a:gd name="connsiteY2" fmla="*/ 3596640 h 3596640"/>
              <a:gd name="connsiteX3" fmla="*/ 161 w 7216301"/>
              <a:gd name="connsiteY3" fmla="*/ 3596640 h 3596640"/>
              <a:gd name="connsiteX0" fmla="*/ 0 w 7216140"/>
              <a:gd name="connsiteY0" fmla="*/ 3596640 h 3596640"/>
              <a:gd name="connsiteX1" fmla="*/ 3604260 w 7216140"/>
              <a:gd name="connsiteY1" fmla="*/ 0 h 3596640"/>
              <a:gd name="connsiteX2" fmla="*/ 7216140 w 7216140"/>
              <a:gd name="connsiteY2" fmla="*/ 3596640 h 3596640"/>
              <a:gd name="connsiteX3" fmla="*/ 0 w 7216140"/>
              <a:gd name="connsiteY3" fmla="*/ 3596640 h 3596640"/>
              <a:gd name="connsiteX0" fmla="*/ 0 w 7216140"/>
              <a:gd name="connsiteY0" fmla="*/ 3596640 h 3596640"/>
              <a:gd name="connsiteX1" fmla="*/ 3604260 w 7216140"/>
              <a:gd name="connsiteY1" fmla="*/ 0 h 3596640"/>
              <a:gd name="connsiteX2" fmla="*/ 7216140 w 7216140"/>
              <a:gd name="connsiteY2" fmla="*/ 3596640 h 3596640"/>
              <a:gd name="connsiteX3" fmla="*/ 0 w 7216140"/>
              <a:gd name="connsiteY3" fmla="*/ 3596640 h 3596640"/>
              <a:gd name="connsiteX0" fmla="*/ 0 w 7216140"/>
              <a:gd name="connsiteY0" fmla="*/ 3597366 h 3597366"/>
              <a:gd name="connsiteX1" fmla="*/ 3604260 w 7216140"/>
              <a:gd name="connsiteY1" fmla="*/ 726 h 3597366"/>
              <a:gd name="connsiteX2" fmla="*/ 7216140 w 7216140"/>
              <a:gd name="connsiteY2" fmla="*/ 3597366 h 3597366"/>
              <a:gd name="connsiteX3" fmla="*/ 0 w 7216140"/>
              <a:gd name="connsiteY3" fmla="*/ 3597366 h 3597366"/>
              <a:gd name="connsiteX0" fmla="*/ 0 w 7216140"/>
              <a:gd name="connsiteY0" fmla="*/ 3596644 h 3596644"/>
              <a:gd name="connsiteX1" fmla="*/ 3604260 w 7216140"/>
              <a:gd name="connsiteY1" fmla="*/ 4 h 3596644"/>
              <a:gd name="connsiteX2" fmla="*/ 7216140 w 7216140"/>
              <a:gd name="connsiteY2" fmla="*/ 3596644 h 3596644"/>
              <a:gd name="connsiteX3" fmla="*/ 0 w 7216140"/>
              <a:gd name="connsiteY3" fmla="*/ 3596644 h 3596644"/>
              <a:gd name="connsiteX0" fmla="*/ 0 w 7216140"/>
              <a:gd name="connsiteY0" fmla="*/ 3596644 h 3596644"/>
              <a:gd name="connsiteX1" fmla="*/ 3604260 w 7216140"/>
              <a:gd name="connsiteY1" fmla="*/ 4 h 3596644"/>
              <a:gd name="connsiteX2" fmla="*/ 7216140 w 7216140"/>
              <a:gd name="connsiteY2" fmla="*/ 3596644 h 3596644"/>
              <a:gd name="connsiteX3" fmla="*/ 0 w 7216140"/>
              <a:gd name="connsiteY3" fmla="*/ 3596644 h 3596644"/>
              <a:gd name="connsiteX0" fmla="*/ 256659 w 7472799"/>
              <a:gd name="connsiteY0" fmla="*/ 3792458 h 3792458"/>
              <a:gd name="connsiteX1" fmla="*/ 1823426 w 7472799"/>
              <a:gd name="connsiteY1" fmla="*/ 827688 h 3792458"/>
              <a:gd name="connsiteX2" fmla="*/ 3860919 w 7472799"/>
              <a:gd name="connsiteY2" fmla="*/ 195818 h 3792458"/>
              <a:gd name="connsiteX3" fmla="*/ 7472799 w 7472799"/>
              <a:gd name="connsiteY3" fmla="*/ 3792458 h 3792458"/>
              <a:gd name="connsiteX4" fmla="*/ 256659 w 7472799"/>
              <a:gd name="connsiteY4" fmla="*/ 3792458 h 3792458"/>
              <a:gd name="connsiteX0" fmla="*/ 597793 w 6217783"/>
              <a:gd name="connsiteY0" fmla="*/ 3815297 h 3815297"/>
              <a:gd name="connsiteX1" fmla="*/ 568410 w 6217783"/>
              <a:gd name="connsiteY1" fmla="*/ 827688 h 3815297"/>
              <a:gd name="connsiteX2" fmla="*/ 2605903 w 6217783"/>
              <a:gd name="connsiteY2" fmla="*/ 195818 h 3815297"/>
              <a:gd name="connsiteX3" fmla="*/ 6217783 w 6217783"/>
              <a:gd name="connsiteY3" fmla="*/ 3792458 h 3815297"/>
              <a:gd name="connsiteX4" fmla="*/ 597793 w 6217783"/>
              <a:gd name="connsiteY4" fmla="*/ 3815297 h 3815297"/>
              <a:gd name="connsiteX0" fmla="*/ 289422 w 5909412"/>
              <a:gd name="connsiteY0" fmla="*/ 3815297 h 3815297"/>
              <a:gd name="connsiteX1" fmla="*/ 260039 w 5909412"/>
              <a:gd name="connsiteY1" fmla="*/ 827688 h 3815297"/>
              <a:gd name="connsiteX2" fmla="*/ 2297532 w 5909412"/>
              <a:gd name="connsiteY2" fmla="*/ 195818 h 3815297"/>
              <a:gd name="connsiteX3" fmla="*/ 5909412 w 5909412"/>
              <a:gd name="connsiteY3" fmla="*/ 3792458 h 3815297"/>
              <a:gd name="connsiteX4" fmla="*/ 289422 w 5909412"/>
              <a:gd name="connsiteY4" fmla="*/ 3815297 h 3815297"/>
              <a:gd name="connsiteX0" fmla="*/ 277960 w 5913224"/>
              <a:gd name="connsiteY0" fmla="*/ 3784845 h 3792458"/>
              <a:gd name="connsiteX1" fmla="*/ 263851 w 5913224"/>
              <a:gd name="connsiteY1" fmla="*/ 827688 h 3792458"/>
              <a:gd name="connsiteX2" fmla="*/ 2301344 w 5913224"/>
              <a:gd name="connsiteY2" fmla="*/ 195818 h 3792458"/>
              <a:gd name="connsiteX3" fmla="*/ 5913224 w 5913224"/>
              <a:gd name="connsiteY3" fmla="*/ 3792458 h 3792458"/>
              <a:gd name="connsiteX4" fmla="*/ 277960 w 5913224"/>
              <a:gd name="connsiteY4" fmla="*/ 3784845 h 3792458"/>
              <a:gd name="connsiteX0" fmla="*/ 14109 w 5649373"/>
              <a:gd name="connsiteY0" fmla="*/ 3784845 h 3792458"/>
              <a:gd name="connsiteX1" fmla="*/ 0 w 5649373"/>
              <a:gd name="connsiteY1" fmla="*/ 827688 h 3792458"/>
              <a:gd name="connsiteX2" fmla="*/ 2037493 w 5649373"/>
              <a:gd name="connsiteY2" fmla="*/ 195818 h 3792458"/>
              <a:gd name="connsiteX3" fmla="*/ 5649373 w 5649373"/>
              <a:gd name="connsiteY3" fmla="*/ 3792458 h 3792458"/>
              <a:gd name="connsiteX4" fmla="*/ 14109 w 5649373"/>
              <a:gd name="connsiteY4" fmla="*/ 3784845 h 3792458"/>
              <a:gd name="connsiteX0" fmla="*/ 14109 w 5649373"/>
              <a:gd name="connsiteY0" fmla="*/ 3748826 h 3756439"/>
              <a:gd name="connsiteX1" fmla="*/ 0 w 5649373"/>
              <a:gd name="connsiteY1" fmla="*/ 791669 h 3756439"/>
              <a:gd name="connsiteX2" fmla="*/ 2037493 w 5649373"/>
              <a:gd name="connsiteY2" fmla="*/ 159799 h 3756439"/>
              <a:gd name="connsiteX3" fmla="*/ 5649373 w 5649373"/>
              <a:gd name="connsiteY3" fmla="*/ 3756439 h 3756439"/>
              <a:gd name="connsiteX4" fmla="*/ 14109 w 5649373"/>
              <a:gd name="connsiteY4" fmla="*/ 3748826 h 3756439"/>
              <a:gd name="connsiteX0" fmla="*/ 14109 w 5649373"/>
              <a:gd name="connsiteY0" fmla="*/ 3589148 h 3596761"/>
              <a:gd name="connsiteX1" fmla="*/ 0 w 5649373"/>
              <a:gd name="connsiteY1" fmla="*/ 631991 h 3596761"/>
              <a:gd name="connsiteX2" fmla="*/ 2037493 w 5649373"/>
              <a:gd name="connsiteY2" fmla="*/ 121 h 3596761"/>
              <a:gd name="connsiteX3" fmla="*/ 5649373 w 5649373"/>
              <a:gd name="connsiteY3" fmla="*/ 3596761 h 3596761"/>
              <a:gd name="connsiteX4" fmla="*/ 14109 w 5649373"/>
              <a:gd name="connsiteY4" fmla="*/ 3589148 h 3596761"/>
              <a:gd name="connsiteX0" fmla="*/ 14109 w 5649373"/>
              <a:gd name="connsiteY0" fmla="*/ 3589161 h 3596774"/>
              <a:gd name="connsiteX1" fmla="*/ 0 w 5649373"/>
              <a:gd name="connsiteY1" fmla="*/ 632004 h 3596774"/>
              <a:gd name="connsiteX2" fmla="*/ 2037493 w 5649373"/>
              <a:gd name="connsiteY2" fmla="*/ 134 h 3596774"/>
              <a:gd name="connsiteX3" fmla="*/ 5649373 w 5649373"/>
              <a:gd name="connsiteY3" fmla="*/ 3596774 h 3596774"/>
              <a:gd name="connsiteX4" fmla="*/ 14109 w 5649373"/>
              <a:gd name="connsiteY4" fmla="*/ 3589161 h 3596774"/>
              <a:gd name="connsiteX0" fmla="*/ 14109 w 5649373"/>
              <a:gd name="connsiteY0" fmla="*/ 3589194 h 3596807"/>
              <a:gd name="connsiteX1" fmla="*/ 0 w 5649373"/>
              <a:gd name="connsiteY1" fmla="*/ 632037 h 3596807"/>
              <a:gd name="connsiteX2" fmla="*/ 2037493 w 5649373"/>
              <a:gd name="connsiteY2" fmla="*/ 167 h 3596807"/>
              <a:gd name="connsiteX3" fmla="*/ 5649373 w 5649373"/>
              <a:gd name="connsiteY3" fmla="*/ 3596807 h 3596807"/>
              <a:gd name="connsiteX4" fmla="*/ 14109 w 5649373"/>
              <a:gd name="connsiteY4" fmla="*/ 3589194 h 3596807"/>
              <a:gd name="connsiteX0" fmla="*/ 14109 w 5649373"/>
              <a:gd name="connsiteY0" fmla="*/ 3589464 h 3597077"/>
              <a:gd name="connsiteX1" fmla="*/ 0 w 5649373"/>
              <a:gd name="connsiteY1" fmla="*/ 632307 h 3597077"/>
              <a:gd name="connsiteX2" fmla="*/ 2037493 w 5649373"/>
              <a:gd name="connsiteY2" fmla="*/ 437 h 3597077"/>
              <a:gd name="connsiteX3" fmla="*/ 5649373 w 5649373"/>
              <a:gd name="connsiteY3" fmla="*/ 3597077 h 3597077"/>
              <a:gd name="connsiteX4" fmla="*/ 14109 w 5649373"/>
              <a:gd name="connsiteY4" fmla="*/ 3589464 h 3597077"/>
              <a:gd name="connsiteX0" fmla="*/ 14109 w 5649373"/>
              <a:gd name="connsiteY0" fmla="*/ 3589204 h 3596817"/>
              <a:gd name="connsiteX1" fmla="*/ 0 w 5649373"/>
              <a:gd name="connsiteY1" fmla="*/ 632047 h 3596817"/>
              <a:gd name="connsiteX2" fmla="*/ 2037493 w 5649373"/>
              <a:gd name="connsiteY2" fmla="*/ 177 h 3596817"/>
              <a:gd name="connsiteX3" fmla="*/ 5649373 w 5649373"/>
              <a:gd name="connsiteY3" fmla="*/ 3596817 h 3596817"/>
              <a:gd name="connsiteX4" fmla="*/ 14109 w 5649373"/>
              <a:gd name="connsiteY4" fmla="*/ 3589204 h 3596817"/>
              <a:gd name="connsiteX0" fmla="*/ 14109 w 5649373"/>
              <a:gd name="connsiteY0" fmla="*/ 3589238 h 3596851"/>
              <a:gd name="connsiteX1" fmla="*/ 0 w 5649373"/>
              <a:gd name="connsiteY1" fmla="*/ 632081 h 3596851"/>
              <a:gd name="connsiteX2" fmla="*/ 2037493 w 5649373"/>
              <a:gd name="connsiteY2" fmla="*/ 211 h 3596851"/>
              <a:gd name="connsiteX3" fmla="*/ 5649373 w 5649373"/>
              <a:gd name="connsiteY3" fmla="*/ 3596851 h 3596851"/>
              <a:gd name="connsiteX4" fmla="*/ 14109 w 5649373"/>
              <a:gd name="connsiteY4" fmla="*/ 3589238 h 3596851"/>
              <a:gd name="connsiteX0" fmla="*/ 14109 w 5649373"/>
              <a:gd name="connsiteY0" fmla="*/ 3589220 h 3596833"/>
              <a:gd name="connsiteX1" fmla="*/ 0 w 5649373"/>
              <a:gd name="connsiteY1" fmla="*/ 632063 h 3596833"/>
              <a:gd name="connsiteX2" fmla="*/ 2037493 w 5649373"/>
              <a:gd name="connsiteY2" fmla="*/ 193 h 3596833"/>
              <a:gd name="connsiteX3" fmla="*/ 5649373 w 5649373"/>
              <a:gd name="connsiteY3" fmla="*/ 3596833 h 3596833"/>
              <a:gd name="connsiteX4" fmla="*/ 14109 w 5649373"/>
              <a:gd name="connsiteY4" fmla="*/ 3589220 h 3596833"/>
              <a:gd name="connsiteX0" fmla="*/ 14109 w 4236513"/>
              <a:gd name="connsiteY0" fmla="*/ 4312826 h 4312826"/>
              <a:gd name="connsiteX1" fmla="*/ 0 w 4236513"/>
              <a:gd name="connsiteY1" fmla="*/ 1355669 h 4312826"/>
              <a:gd name="connsiteX2" fmla="*/ 2037493 w 4236513"/>
              <a:gd name="connsiteY2" fmla="*/ 723799 h 4312826"/>
              <a:gd name="connsiteX3" fmla="*/ 4236513 w 4236513"/>
              <a:gd name="connsiteY3" fmla="*/ 1442764 h 4312826"/>
              <a:gd name="connsiteX4" fmla="*/ 14109 w 4236513"/>
              <a:gd name="connsiteY4" fmla="*/ 4312826 h 4312826"/>
              <a:gd name="connsiteX0" fmla="*/ 14109 w 4236513"/>
              <a:gd name="connsiteY0" fmla="*/ 3589776 h 3589776"/>
              <a:gd name="connsiteX1" fmla="*/ 0 w 4236513"/>
              <a:gd name="connsiteY1" fmla="*/ 632619 h 3589776"/>
              <a:gd name="connsiteX2" fmla="*/ 2037493 w 4236513"/>
              <a:gd name="connsiteY2" fmla="*/ 749 h 3589776"/>
              <a:gd name="connsiteX3" fmla="*/ 4236513 w 4236513"/>
              <a:gd name="connsiteY3" fmla="*/ 719714 h 3589776"/>
              <a:gd name="connsiteX4" fmla="*/ 14109 w 4236513"/>
              <a:gd name="connsiteY4" fmla="*/ 3589776 h 3589776"/>
              <a:gd name="connsiteX0" fmla="*/ 2037935 w 4236513"/>
              <a:gd name="connsiteY0" fmla="*/ 742552 h 845441"/>
              <a:gd name="connsiteX1" fmla="*/ 0 w 4236513"/>
              <a:gd name="connsiteY1" fmla="*/ 632619 h 845441"/>
              <a:gd name="connsiteX2" fmla="*/ 2037493 w 4236513"/>
              <a:gd name="connsiteY2" fmla="*/ 749 h 845441"/>
              <a:gd name="connsiteX3" fmla="*/ 4236513 w 4236513"/>
              <a:gd name="connsiteY3" fmla="*/ 719714 h 845441"/>
              <a:gd name="connsiteX4" fmla="*/ 2037935 w 4236513"/>
              <a:gd name="connsiteY4" fmla="*/ 742552 h 845441"/>
              <a:gd name="connsiteX0" fmla="*/ 2037935 w 4236513"/>
              <a:gd name="connsiteY0" fmla="*/ 742552 h 845441"/>
              <a:gd name="connsiteX1" fmla="*/ 0 w 4236513"/>
              <a:gd name="connsiteY1" fmla="*/ 632619 h 845441"/>
              <a:gd name="connsiteX2" fmla="*/ 2037493 w 4236513"/>
              <a:gd name="connsiteY2" fmla="*/ 749 h 845441"/>
              <a:gd name="connsiteX3" fmla="*/ 4236513 w 4236513"/>
              <a:gd name="connsiteY3" fmla="*/ 719714 h 845441"/>
              <a:gd name="connsiteX4" fmla="*/ 2037935 w 4236513"/>
              <a:gd name="connsiteY4" fmla="*/ 742552 h 845441"/>
              <a:gd name="connsiteX0" fmla="*/ 275071 w 2473649"/>
              <a:gd name="connsiteY0" fmla="*/ 741824 h 741824"/>
              <a:gd name="connsiteX1" fmla="*/ 274629 w 2473649"/>
              <a:gd name="connsiteY1" fmla="*/ 21 h 741824"/>
              <a:gd name="connsiteX2" fmla="*/ 2473649 w 2473649"/>
              <a:gd name="connsiteY2" fmla="*/ 718986 h 741824"/>
              <a:gd name="connsiteX3" fmla="*/ 275071 w 2473649"/>
              <a:gd name="connsiteY3" fmla="*/ 741824 h 741824"/>
              <a:gd name="connsiteX0" fmla="*/ 276052 w 2472395"/>
              <a:gd name="connsiteY0" fmla="*/ 715066 h 718966"/>
              <a:gd name="connsiteX1" fmla="*/ 273375 w 2472395"/>
              <a:gd name="connsiteY1" fmla="*/ 1 h 718966"/>
              <a:gd name="connsiteX2" fmla="*/ 2472395 w 2472395"/>
              <a:gd name="connsiteY2" fmla="*/ 718966 h 718966"/>
              <a:gd name="connsiteX3" fmla="*/ 276052 w 2472395"/>
              <a:gd name="connsiteY3" fmla="*/ 715066 h 718966"/>
              <a:gd name="connsiteX0" fmla="*/ 164170 w 2360513"/>
              <a:gd name="connsiteY0" fmla="*/ 715066 h 718966"/>
              <a:gd name="connsiteX1" fmla="*/ 161493 w 2360513"/>
              <a:gd name="connsiteY1" fmla="*/ 1 h 718966"/>
              <a:gd name="connsiteX2" fmla="*/ 2360513 w 2360513"/>
              <a:gd name="connsiteY2" fmla="*/ 718966 h 718966"/>
              <a:gd name="connsiteX3" fmla="*/ 164170 w 2360513"/>
              <a:gd name="connsiteY3" fmla="*/ 715066 h 718966"/>
              <a:gd name="connsiteX0" fmla="*/ 164170 w 2360513"/>
              <a:gd name="connsiteY0" fmla="*/ 715066 h 718966"/>
              <a:gd name="connsiteX1" fmla="*/ 161493 w 2360513"/>
              <a:gd name="connsiteY1" fmla="*/ 1 h 718966"/>
              <a:gd name="connsiteX2" fmla="*/ 2360513 w 2360513"/>
              <a:gd name="connsiteY2" fmla="*/ 718966 h 718966"/>
              <a:gd name="connsiteX3" fmla="*/ 164170 w 2360513"/>
              <a:gd name="connsiteY3" fmla="*/ 715066 h 718966"/>
              <a:gd name="connsiteX0" fmla="*/ 2677 w 2199020"/>
              <a:gd name="connsiteY0" fmla="*/ 715065 h 718965"/>
              <a:gd name="connsiteX1" fmla="*/ 0 w 2199020"/>
              <a:gd name="connsiteY1" fmla="*/ 0 h 718965"/>
              <a:gd name="connsiteX2" fmla="*/ 2199020 w 2199020"/>
              <a:gd name="connsiteY2" fmla="*/ 718965 h 718965"/>
              <a:gd name="connsiteX3" fmla="*/ 2677 w 2199020"/>
              <a:gd name="connsiteY3" fmla="*/ 715065 h 718965"/>
              <a:gd name="connsiteX0" fmla="*/ 2677 w 2161021"/>
              <a:gd name="connsiteY0" fmla="*/ 715065 h 718965"/>
              <a:gd name="connsiteX1" fmla="*/ 0 w 2161021"/>
              <a:gd name="connsiteY1" fmla="*/ 0 h 718965"/>
              <a:gd name="connsiteX2" fmla="*/ 2161021 w 2161021"/>
              <a:gd name="connsiteY2" fmla="*/ 718965 h 718965"/>
              <a:gd name="connsiteX3" fmla="*/ 2677 w 2161021"/>
              <a:gd name="connsiteY3" fmla="*/ 715065 h 718965"/>
              <a:gd name="connsiteX0" fmla="*/ 2677 w 2161021"/>
              <a:gd name="connsiteY0" fmla="*/ 715065 h 718965"/>
              <a:gd name="connsiteX1" fmla="*/ 0 w 2161021"/>
              <a:gd name="connsiteY1" fmla="*/ 0 h 718965"/>
              <a:gd name="connsiteX2" fmla="*/ 2161021 w 2161021"/>
              <a:gd name="connsiteY2" fmla="*/ 718965 h 718965"/>
              <a:gd name="connsiteX3" fmla="*/ 2677 w 2161021"/>
              <a:gd name="connsiteY3" fmla="*/ 715065 h 718965"/>
              <a:gd name="connsiteX0" fmla="*/ 2677 w 2167726"/>
              <a:gd name="connsiteY0" fmla="*/ 715065 h 716737"/>
              <a:gd name="connsiteX1" fmla="*/ 0 w 2167726"/>
              <a:gd name="connsiteY1" fmla="*/ 0 h 716737"/>
              <a:gd name="connsiteX2" fmla="*/ 2167726 w 2167726"/>
              <a:gd name="connsiteY2" fmla="*/ 716737 h 716737"/>
              <a:gd name="connsiteX3" fmla="*/ 2677 w 2167726"/>
              <a:gd name="connsiteY3" fmla="*/ 715065 h 716737"/>
              <a:gd name="connsiteX0" fmla="*/ 2677 w 2167726"/>
              <a:gd name="connsiteY0" fmla="*/ 703924 h 705596"/>
              <a:gd name="connsiteX1" fmla="*/ 0 w 2167726"/>
              <a:gd name="connsiteY1" fmla="*/ 0 h 705596"/>
              <a:gd name="connsiteX2" fmla="*/ 2167726 w 2167726"/>
              <a:gd name="connsiteY2" fmla="*/ 705596 h 705596"/>
              <a:gd name="connsiteX3" fmla="*/ 2677 w 2167726"/>
              <a:gd name="connsiteY3" fmla="*/ 703924 h 705596"/>
              <a:gd name="connsiteX0" fmla="*/ 2677 w 2167726"/>
              <a:gd name="connsiteY0" fmla="*/ 703924 h 705596"/>
              <a:gd name="connsiteX1" fmla="*/ 0 w 2167726"/>
              <a:gd name="connsiteY1" fmla="*/ 0 h 705596"/>
              <a:gd name="connsiteX2" fmla="*/ 2167726 w 2167726"/>
              <a:gd name="connsiteY2" fmla="*/ 705596 h 705596"/>
              <a:gd name="connsiteX3" fmla="*/ 2677 w 2167726"/>
              <a:gd name="connsiteY3" fmla="*/ 703924 h 705596"/>
              <a:gd name="connsiteX0" fmla="*/ 2677 w 2167726"/>
              <a:gd name="connsiteY0" fmla="*/ 703924 h 705596"/>
              <a:gd name="connsiteX1" fmla="*/ 0 w 2167726"/>
              <a:gd name="connsiteY1" fmla="*/ 0 h 705596"/>
              <a:gd name="connsiteX2" fmla="*/ 2167726 w 2167726"/>
              <a:gd name="connsiteY2" fmla="*/ 705596 h 705596"/>
              <a:gd name="connsiteX3" fmla="*/ 2677 w 2167726"/>
              <a:gd name="connsiteY3" fmla="*/ 703924 h 705596"/>
              <a:gd name="connsiteX0" fmla="*/ 2677 w 2167726"/>
              <a:gd name="connsiteY0" fmla="*/ 703924 h 705596"/>
              <a:gd name="connsiteX1" fmla="*/ 0 w 2167726"/>
              <a:gd name="connsiteY1" fmla="*/ 0 h 705596"/>
              <a:gd name="connsiteX2" fmla="*/ 2167726 w 2167726"/>
              <a:gd name="connsiteY2" fmla="*/ 705596 h 705596"/>
              <a:gd name="connsiteX3" fmla="*/ 2677 w 2167726"/>
              <a:gd name="connsiteY3" fmla="*/ 703924 h 705596"/>
              <a:gd name="connsiteX0" fmla="*/ 610847 w 2167726"/>
              <a:gd name="connsiteY0" fmla="*/ 706015 h 706015"/>
              <a:gd name="connsiteX1" fmla="*/ 0 w 2167726"/>
              <a:gd name="connsiteY1" fmla="*/ 0 h 706015"/>
              <a:gd name="connsiteX2" fmla="*/ 2167726 w 2167726"/>
              <a:gd name="connsiteY2" fmla="*/ 705596 h 706015"/>
              <a:gd name="connsiteX3" fmla="*/ 610847 w 2167726"/>
              <a:gd name="connsiteY3" fmla="*/ 706015 h 706015"/>
              <a:gd name="connsiteX0" fmla="*/ 580 w 1557459"/>
              <a:gd name="connsiteY0" fmla="*/ 651663 h 651663"/>
              <a:gd name="connsiteX1" fmla="*/ 0 w 1557459"/>
              <a:gd name="connsiteY1" fmla="*/ 0 h 651663"/>
              <a:gd name="connsiteX2" fmla="*/ 1557459 w 1557459"/>
              <a:gd name="connsiteY2" fmla="*/ 651244 h 651663"/>
              <a:gd name="connsiteX3" fmla="*/ 580 w 1557459"/>
              <a:gd name="connsiteY3" fmla="*/ 651663 h 651663"/>
              <a:gd name="connsiteX0" fmla="*/ 580 w 1557459"/>
              <a:gd name="connsiteY0" fmla="*/ 651663 h 651663"/>
              <a:gd name="connsiteX1" fmla="*/ 0 w 1557459"/>
              <a:gd name="connsiteY1" fmla="*/ 0 h 651663"/>
              <a:gd name="connsiteX2" fmla="*/ 1557459 w 1557459"/>
              <a:gd name="connsiteY2" fmla="*/ 651244 h 651663"/>
              <a:gd name="connsiteX3" fmla="*/ 580 w 1557459"/>
              <a:gd name="connsiteY3" fmla="*/ 651663 h 651663"/>
              <a:gd name="connsiteX0" fmla="*/ 0 w 1558976"/>
              <a:gd name="connsiteY0" fmla="*/ 392442 h 651244"/>
              <a:gd name="connsiteX1" fmla="*/ 1517 w 1558976"/>
              <a:gd name="connsiteY1" fmla="*/ 0 h 651244"/>
              <a:gd name="connsiteX2" fmla="*/ 1558976 w 1558976"/>
              <a:gd name="connsiteY2" fmla="*/ 651244 h 651244"/>
              <a:gd name="connsiteX3" fmla="*/ 0 w 1558976"/>
              <a:gd name="connsiteY3" fmla="*/ 392442 h 651244"/>
              <a:gd name="connsiteX0" fmla="*/ 0 w 1154228"/>
              <a:gd name="connsiteY0" fmla="*/ 392442 h 396203"/>
              <a:gd name="connsiteX1" fmla="*/ 1517 w 1154228"/>
              <a:gd name="connsiteY1" fmla="*/ 0 h 396203"/>
              <a:gd name="connsiteX2" fmla="*/ 1154228 w 1154228"/>
              <a:gd name="connsiteY2" fmla="*/ 396203 h 396203"/>
              <a:gd name="connsiteX3" fmla="*/ 0 w 1154228"/>
              <a:gd name="connsiteY3" fmla="*/ 392442 h 396203"/>
              <a:gd name="connsiteX0" fmla="*/ 0 w 1154228"/>
              <a:gd name="connsiteY0" fmla="*/ 392442 h 396203"/>
              <a:gd name="connsiteX1" fmla="*/ 1517 w 1154228"/>
              <a:gd name="connsiteY1" fmla="*/ 0 h 396203"/>
              <a:gd name="connsiteX2" fmla="*/ 1154228 w 1154228"/>
              <a:gd name="connsiteY2" fmla="*/ 396203 h 396203"/>
              <a:gd name="connsiteX3" fmla="*/ 0 w 1154228"/>
              <a:gd name="connsiteY3" fmla="*/ 392442 h 396203"/>
              <a:gd name="connsiteX0" fmla="*/ 0 w 1154228"/>
              <a:gd name="connsiteY0" fmla="*/ 392442 h 396203"/>
              <a:gd name="connsiteX1" fmla="*/ 1517 w 1154228"/>
              <a:gd name="connsiteY1" fmla="*/ 0 h 396203"/>
              <a:gd name="connsiteX2" fmla="*/ 1154228 w 1154228"/>
              <a:gd name="connsiteY2" fmla="*/ 396203 h 396203"/>
              <a:gd name="connsiteX3" fmla="*/ 0 w 1154228"/>
              <a:gd name="connsiteY3" fmla="*/ 392442 h 396203"/>
              <a:gd name="connsiteX0" fmla="*/ 0 w 1150409"/>
              <a:gd name="connsiteY0" fmla="*/ 392442 h 392442"/>
              <a:gd name="connsiteX1" fmla="*/ 1517 w 1150409"/>
              <a:gd name="connsiteY1" fmla="*/ 0 h 392442"/>
              <a:gd name="connsiteX2" fmla="*/ 1150409 w 1150409"/>
              <a:gd name="connsiteY2" fmla="*/ 390493 h 392442"/>
              <a:gd name="connsiteX3" fmla="*/ 0 w 1150409"/>
              <a:gd name="connsiteY3" fmla="*/ 392442 h 392442"/>
              <a:gd name="connsiteX0" fmla="*/ 143588 w 1148892"/>
              <a:gd name="connsiteY0" fmla="*/ 339152 h 390493"/>
              <a:gd name="connsiteX1" fmla="*/ 0 w 1148892"/>
              <a:gd name="connsiteY1" fmla="*/ 0 h 390493"/>
              <a:gd name="connsiteX2" fmla="*/ 1148892 w 1148892"/>
              <a:gd name="connsiteY2" fmla="*/ 390493 h 390493"/>
              <a:gd name="connsiteX3" fmla="*/ 143588 w 1148892"/>
              <a:gd name="connsiteY3" fmla="*/ 339152 h 390493"/>
              <a:gd name="connsiteX0" fmla="*/ 6120 w 1011424"/>
              <a:gd name="connsiteY0" fmla="*/ 310604 h 361945"/>
              <a:gd name="connsiteX1" fmla="*/ 0 w 1011424"/>
              <a:gd name="connsiteY1" fmla="*/ 0 h 361945"/>
              <a:gd name="connsiteX2" fmla="*/ 1011424 w 1011424"/>
              <a:gd name="connsiteY2" fmla="*/ 361945 h 361945"/>
              <a:gd name="connsiteX3" fmla="*/ 6120 w 1011424"/>
              <a:gd name="connsiteY3" fmla="*/ 310604 h 361945"/>
              <a:gd name="connsiteX0" fmla="*/ 6120 w 912142"/>
              <a:gd name="connsiteY0" fmla="*/ 310604 h 310604"/>
              <a:gd name="connsiteX1" fmla="*/ 0 w 912142"/>
              <a:gd name="connsiteY1" fmla="*/ 0 h 310604"/>
              <a:gd name="connsiteX2" fmla="*/ 912142 w 912142"/>
              <a:gd name="connsiteY2" fmla="*/ 306751 h 310604"/>
              <a:gd name="connsiteX3" fmla="*/ 6120 w 912142"/>
              <a:gd name="connsiteY3" fmla="*/ 310604 h 310604"/>
              <a:gd name="connsiteX0" fmla="*/ 6120 w 912142"/>
              <a:gd name="connsiteY0" fmla="*/ 310604 h 310604"/>
              <a:gd name="connsiteX1" fmla="*/ 0 w 912142"/>
              <a:gd name="connsiteY1" fmla="*/ 0 h 310604"/>
              <a:gd name="connsiteX2" fmla="*/ 912142 w 912142"/>
              <a:gd name="connsiteY2" fmla="*/ 306751 h 310604"/>
              <a:gd name="connsiteX3" fmla="*/ 6120 w 912142"/>
              <a:gd name="connsiteY3" fmla="*/ 310604 h 310604"/>
              <a:gd name="connsiteX0" fmla="*/ 6120 w 912142"/>
              <a:gd name="connsiteY0" fmla="*/ 310604 h 310604"/>
              <a:gd name="connsiteX1" fmla="*/ 0 w 912142"/>
              <a:gd name="connsiteY1" fmla="*/ 0 h 310604"/>
              <a:gd name="connsiteX2" fmla="*/ 912142 w 912142"/>
              <a:gd name="connsiteY2" fmla="*/ 306751 h 310604"/>
              <a:gd name="connsiteX3" fmla="*/ 6120 w 912142"/>
              <a:gd name="connsiteY3" fmla="*/ 310604 h 310604"/>
              <a:gd name="connsiteX0" fmla="*/ 6120 w 912142"/>
              <a:gd name="connsiteY0" fmla="*/ 310604 h 310604"/>
              <a:gd name="connsiteX1" fmla="*/ 0 w 912142"/>
              <a:gd name="connsiteY1" fmla="*/ 0 h 310604"/>
              <a:gd name="connsiteX2" fmla="*/ 912142 w 912142"/>
              <a:gd name="connsiteY2" fmla="*/ 306751 h 310604"/>
              <a:gd name="connsiteX3" fmla="*/ 6120 w 912142"/>
              <a:gd name="connsiteY3" fmla="*/ 310604 h 310604"/>
              <a:gd name="connsiteX0" fmla="*/ 6120 w 912142"/>
              <a:gd name="connsiteY0" fmla="*/ 310604 h 310604"/>
              <a:gd name="connsiteX1" fmla="*/ 0 w 912142"/>
              <a:gd name="connsiteY1" fmla="*/ 0 h 310604"/>
              <a:gd name="connsiteX2" fmla="*/ 912142 w 912142"/>
              <a:gd name="connsiteY2" fmla="*/ 306751 h 310604"/>
              <a:gd name="connsiteX3" fmla="*/ 6120 w 912142"/>
              <a:gd name="connsiteY3" fmla="*/ 310604 h 310604"/>
              <a:gd name="connsiteX0" fmla="*/ 6120 w 912142"/>
              <a:gd name="connsiteY0" fmla="*/ 310604 h 310604"/>
              <a:gd name="connsiteX1" fmla="*/ 0 w 912142"/>
              <a:gd name="connsiteY1" fmla="*/ 0 h 310604"/>
              <a:gd name="connsiteX2" fmla="*/ 912142 w 912142"/>
              <a:gd name="connsiteY2" fmla="*/ 306751 h 310604"/>
              <a:gd name="connsiteX3" fmla="*/ 6120 w 912142"/>
              <a:gd name="connsiteY3" fmla="*/ 310604 h 310604"/>
              <a:gd name="connsiteX0" fmla="*/ 6120 w 912142"/>
              <a:gd name="connsiteY0" fmla="*/ 310604 h 310604"/>
              <a:gd name="connsiteX1" fmla="*/ 0 w 912142"/>
              <a:gd name="connsiteY1" fmla="*/ 0 h 310604"/>
              <a:gd name="connsiteX2" fmla="*/ 912142 w 912142"/>
              <a:gd name="connsiteY2" fmla="*/ 306751 h 310604"/>
              <a:gd name="connsiteX3" fmla="*/ 6120 w 912142"/>
              <a:gd name="connsiteY3" fmla="*/ 310604 h 310604"/>
              <a:gd name="connsiteX0" fmla="*/ 1949 w 907971"/>
              <a:gd name="connsiteY0" fmla="*/ 310604 h 310604"/>
              <a:gd name="connsiteX1" fmla="*/ 0 w 907971"/>
              <a:gd name="connsiteY1" fmla="*/ 0 h 310604"/>
              <a:gd name="connsiteX2" fmla="*/ 907971 w 907971"/>
              <a:gd name="connsiteY2" fmla="*/ 306751 h 310604"/>
              <a:gd name="connsiteX3" fmla="*/ 1949 w 907971"/>
              <a:gd name="connsiteY3" fmla="*/ 310604 h 310604"/>
              <a:gd name="connsiteX0" fmla="*/ 1949 w 907971"/>
              <a:gd name="connsiteY0" fmla="*/ 310604 h 310604"/>
              <a:gd name="connsiteX1" fmla="*/ 0 w 907971"/>
              <a:gd name="connsiteY1" fmla="*/ 0 h 310604"/>
              <a:gd name="connsiteX2" fmla="*/ 907971 w 907971"/>
              <a:gd name="connsiteY2" fmla="*/ 306751 h 310604"/>
              <a:gd name="connsiteX3" fmla="*/ 1949 w 907971"/>
              <a:gd name="connsiteY3" fmla="*/ 310604 h 310604"/>
              <a:gd name="connsiteX0" fmla="*/ 1949 w 907971"/>
              <a:gd name="connsiteY0" fmla="*/ 310604 h 310604"/>
              <a:gd name="connsiteX1" fmla="*/ 0 w 907971"/>
              <a:gd name="connsiteY1" fmla="*/ 0 h 310604"/>
              <a:gd name="connsiteX2" fmla="*/ 907971 w 907971"/>
              <a:gd name="connsiteY2" fmla="*/ 306751 h 310604"/>
              <a:gd name="connsiteX3" fmla="*/ 1949 w 907971"/>
              <a:gd name="connsiteY3" fmla="*/ 310604 h 310604"/>
              <a:gd name="connsiteX0" fmla="*/ 1536 w 907558"/>
              <a:gd name="connsiteY0" fmla="*/ 314308 h 314308"/>
              <a:gd name="connsiteX1" fmla="*/ 330 w 907558"/>
              <a:gd name="connsiteY1" fmla="*/ 0 h 314308"/>
              <a:gd name="connsiteX2" fmla="*/ 907558 w 907558"/>
              <a:gd name="connsiteY2" fmla="*/ 310455 h 314308"/>
              <a:gd name="connsiteX3" fmla="*/ 1536 w 907558"/>
              <a:gd name="connsiteY3" fmla="*/ 314308 h 314308"/>
              <a:gd name="connsiteX0" fmla="*/ 1536 w 907558"/>
              <a:gd name="connsiteY0" fmla="*/ 314308 h 314308"/>
              <a:gd name="connsiteX1" fmla="*/ 330 w 907558"/>
              <a:gd name="connsiteY1" fmla="*/ 0 h 314308"/>
              <a:gd name="connsiteX2" fmla="*/ 907558 w 907558"/>
              <a:gd name="connsiteY2" fmla="*/ 310455 h 314308"/>
              <a:gd name="connsiteX3" fmla="*/ 1536 w 907558"/>
              <a:gd name="connsiteY3" fmla="*/ 314308 h 314308"/>
            </a:gdLst>
            <a:ahLst/>
            <a:cxnLst>
              <a:cxn ang="0">
                <a:pos x="connsiteX0" y="connsiteY0"/>
              </a:cxn>
              <a:cxn ang="0">
                <a:pos x="connsiteX1" y="connsiteY1"/>
              </a:cxn>
              <a:cxn ang="0">
                <a:pos x="connsiteX2" y="connsiteY2"/>
              </a:cxn>
              <a:cxn ang="0">
                <a:pos x="connsiteX3" y="connsiteY3"/>
              </a:cxn>
            </a:cxnLst>
            <a:rect l="l" t="t" r="r" b="b"/>
            <a:pathLst>
              <a:path w="907558" h="314308">
                <a:moveTo>
                  <a:pt x="1536" y="314308"/>
                </a:moveTo>
                <a:cubicBezTo>
                  <a:pt x="-1880" y="107259"/>
                  <a:pt x="1668" y="357532"/>
                  <a:pt x="330" y="0"/>
                </a:cubicBezTo>
                <a:cubicBezTo>
                  <a:pt x="219517" y="37919"/>
                  <a:pt x="515778" y="113425"/>
                  <a:pt x="907558" y="310455"/>
                </a:cubicBezTo>
                <a:lnTo>
                  <a:pt x="1536" y="314308"/>
                </a:lnTo>
                <a:close/>
              </a:path>
            </a:pathLst>
          </a:custGeom>
          <a:solidFill>
            <a:schemeClr val="bg1">
              <a:lumMod val="95000"/>
            </a:schemeClr>
          </a:solidFill>
          <a:ln w="317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xnSp macro="">
        <xdr:nvCxnSpPr>
          <xdr:cNvPr id="316" name="Connecteur droit 315"/>
          <xdr:cNvCxnSpPr/>
        </xdr:nvCxnSpPr>
        <xdr:spPr>
          <a:xfrm>
            <a:off x="351434" y="1462043"/>
            <a:ext cx="8310826" cy="2226880"/>
          </a:xfrm>
          <a:prstGeom prst="line">
            <a:avLst/>
          </a:prstGeom>
          <a:ln w="3175"/>
        </xdr:spPr>
        <xdr:style>
          <a:lnRef idx="1">
            <a:schemeClr val="accent1"/>
          </a:lnRef>
          <a:fillRef idx="0">
            <a:schemeClr val="accent1"/>
          </a:fillRef>
          <a:effectRef idx="0">
            <a:schemeClr val="accent1"/>
          </a:effectRef>
          <a:fontRef idx="minor">
            <a:schemeClr val="tx1"/>
          </a:fontRef>
        </xdr:style>
      </xdr:cxnSp>
      <xdr:cxnSp macro="">
        <xdr:nvCxnSpPr>
          <xdr:cNvPr id="317" name="Connecteur droit 316"/>
          <xdr:cNvCxnSpPr/>
        </xdr:nvCxnSpPr>
        <xdr:spPr>
          <a:xfrm>
            <a:off x="1043116" y="2102600"/>
            <a:ext cx="1726339" cy="0"/>
          </a:xfrm>
          <a:prstGeom prst="line">
            <a:avLst/>
          </a:prstGeom>
          <a:ln>
            <a:solidFill>
              <a:schemeClr val="tx1">
                <a:lumMod val="75000"/>
                <a:lumOff val="25000"/>
              </a:schemeClr>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319" name="Connecteur droit 318"/>
          <xdr:cNvCxnSpPr/>
        </xdr:nvCxnSpPr>
        <xdr:spPr>
          <a:xfrm>
            <a:off x="2759448" y="2102086"/>
            <a:ext cx="6012000"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320" name="Connecteur droit 319"/>
          <xdr:cNvCxnSpPr/>
        </xdr:nvCxnSpPr>
        <xdr:spPr>
          <a:xfrm flipH="1">
            <a:off x="2184741" y="2108296"/>
            <a:ext cx="574470" cy="2143949"/>
          </a:xfrm>
          <a:prstGeom prst="line">
            <a:avLst/>
          </a:prstGeom>
          <a:ln>
            <a:solidFill>
              <a:schemeClr val="accent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321" name="Connecteur droit 320"/>
          <xdr:cNvCxnSpPr/>
        </xdr:nvCxnSpPr>
        <xdr:spPr>
          <a:xfrm flipH="1">
            <a:off x="6547351" y="3587389"/>
            <a:ext cx="308954" cy="672278"/>
          </a:xfrm>
          <a:prstGeom prst="line">
            <a:avLst/>
          </a:prstGeom>
          <a:ln>
            <a:solidFill>
              <a:schemeClr val="accent6"/>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322" name="Connecteur droit 321"/>
          <xdr:cNvCxnSpPr/>
        </xdr:nvCxnSpPr>
        <xdr:spPr>
          <a:xfrm flipV="1">
            <a:off x="1173496" y="3570206"/>
            <a:ext cx="5672254" cy="3746"/>
          </a:xfrm>
          <a:prstGeom prst="line">
            <a:avLst/>
          </a:prstGeom>
          <a:ln>
            <a:solidFill>
              <a:schemeClr val="tx1">
                <a:lumMod val="75000"/>
                <a:lumOff val="25000"/>
              </a:schemeClr>
            </a:solidFill>
            <a:prstDash val="sysDash"/>
          </a:ln>
        </xdr:spPr>
        <xdr:style>
          <a:lnRef idx="1">
            <a:schemeClr val="accent1"/>
          </a:lnRef>
          <a:fillRef idx="0">
            <a:schemeClr val="accent1"/>
          </a:fillRef>
          <a:effectRef idx="0">
            <a:schemeClr val="accent1"/>
          </a:effectRef>
          <a:fontRef idx="minor">
            <a:schemeClr val="tx1"/>
          </a:fontRef>
        </xdr:style>
      </xdr:cxnSp>
      <xdr:sp macro="" textlink="">
        <xdr:nvSpPr>
          <xdr:cNvPr id="323" name="ZoneTexte 39"/>
          <xdr:cNvSpPr txBox="1"/>
        </xdr:nvSpPr>
        <xdr:spPr>
          <a:xfrm>
            <a:off x="2254653" y="2103288"/>
            <a:ext cx="339819" cy="307777"/>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400"/>
              <a:t>G</a:t>
            </a:r>
          </a:p>
        </xdr:txBody>
      </xdr:sp>
      <xdr:sp macro="" textlink="">
        <xdr:nvSpPr>
          <xdr:cNvPr id="324" name="ZoneTexte 40"/>
          <xdr:cNvSpPr txBox="1"/>
        </xdr:nvSpPr>
        <xdr:spPr>
          <a:xfrm>
            <a:off x="6565930" y="3529220"/>
            <a:ext cx="349185" cy="307777"/>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400"/>
              <a:t>H</a:t>
            </a:r>
          </a:p>
        </xdr:txBody>
      </xdr:sp>
      <xdr:cxnSp macro="">
        <xdr:nvCxnSpPr>
          <xdr:cNvPr id="325" name="Connecteur droit 324"/>
          <xdr:cNvCxnSpPr/>
        </xdr:nvCxnSpPr>
        <xdr:spPr>
          <a:xfrm flipH="1" flipV="1">
            <a:off x="1070566" y="754665"/>
            <a:ext cx="7021380" cy="3424556"/>
          </a:xfrm>
          <a:prstGeom prst="line">
            <a:avLst/>
          </a:prstGeom>
          <a:ln>
            <a:solidFill>
              <a:schemeClr val="accent6"/>
            </a:solidFill>
          </a:ln>
        </xdr:spPr>
        <xdr:style>
          <a:lnRef idx="1">
            <a:schemeClr val="accent1"/>
          </a:lnRef>
          <a:fillRef idx="0">
            <a:schemeClr val="accent1"/>
          </a:fillRef>
          <a:effectRef idx="0">
            <a:schemeClr val="accent1"/>
          </a:effectRef>
          <a:fontRef idx="minor">
            <a:schemeClr val="tx1"/>
          </a:fontRef>
        </xdr:style>
      </xdr:cxnSp>
      <xdr:sp macro="" textlink="">
        <xdr:nvSpPr>
          <xdr:cNvPr id="326" name="ZoneTexte 42"/>
          <xdr:cNvSpPr txBox="1"/>
        </xdr:nvSpPr>
        <xdr:spPr>
          <a:xfrm rot="1133488">
            <a:off x="1862873" y="1016049"/>
            <a:ext cx="896589" cy="357087"/>
          </a:xfrm>
          <a:prstGeom prst="rect">
            <a:avLst/>
          </a:prstGeom>
          <a:noFill/>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200">
                <a:solidFill>
                  <a:schemeClr val="accent6"/>
                </a:solidFill>
              </a:rPr>
              <a:t>tangent</a:t>
            </a:r>
            <a:r>
              <a:rPr lang="fr-FR" sz="1200" baseline="-25000"/>
              <a:t>H</a:t>
            </a:r>
          </a:p>
        </xdr:txBody>
      </xdr:sp>
      <xdr:cxnSp macro="">
        <xdr:nvCxnSpPr>
          <xdr:cNvPr id="328" name="Connecteur droit 327"/>
          <xdr:cNvCxnSpPr/>
        </xdr:nvCxnSpPr>
        <xdr:spPr>
          <a:xfrm>
            <a:off x="6868916" y="3571668"/>
            <a:ext cx="1248866" cy="0"/>
          </a:xfrm>
          <a:prstGeom prst="line">
            <a:avLst/>
          </a:prstGeom>
          <a:ln>
            <a:solidFill>
              <a:schemeClr val="accent6"/>
            </a:solidFill>
          </a:ln>
        </xdr:spPr>
        <xdr:style>
          <a:lnRef idx="1">
            <a:schemeClr val="accent1"/>
          </a:lnRef>
          <a:fillRef idx="0">
            <a:schemeClr val="accent1"/>
          </a:fillRef>
          <a:effectRef idx="0">
            <a:schemeClr val="accent1"/>
          </a:effectRef>
          <a:fontRef idx="minor">
            <a:schemeClr val="tx1"/>
          </a:fontRef>
        </xdr:style>
      </xdr:cxnSp>
      <xdr:sp macro="" textlink="">
        <xdr:nvSpPr>
          <xdr:cNvPr id="329" name="ZoneTexte 47"/>
          <xdr:cNvSpPr txBox="1"/>
        </xdr:nvSpPr>
        <xdr:spPr>
          <a:xfrm>
            <a:off x="7974400" y="3718718"/>
            <a:ext cx="435367" cy="228668"/>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l-GR" sz="1400">
                <a:solidFill>
                  <a:schemeClr val="accent6">
                    <a:lumMod val="75000"/>
                  </a:schemeClr>
                </a:solidFill>
              </a:rPr>
              <a:t>β</a:t>
            </a:r>
            <a:r>
              <a:rPr lang="fr-FR" sz="1400">
                <a:solidFill>
                  <a:schemeClr val="accent6">
                    <a:lumMod val="75000"/>
                  </a:schemeClr>
                </a:solidFill>
              </a:rPr>
              <a:t>’</a:t>
            </a:r>
          </a:p>
        </xdr:txBody>
      </xdr:sp>
      <xdr:sp macro="" textlink="">
        <xdr:nvSpPr>
          <xdr:cNvPr id="330" name="Forme libre 329"/>
          <xdr:cNvSpPr/>
        </xdr:nvSpPr>
        <xdr:spPr>
          <a:xfrm rot="5400000">
            <a:off x="4683934" y="2352603"/>
            <a:ext cx="565663" cy="80809"/>
          </a:xfrm>
          <a:custGeom>
            <a:avLst/>
            <a:gdLst>
              <a:gd name="connsiteX0" fmla="*/ 0 w 324395"/>
              <a:gd name="connsiteY0" fmla="*/ 837 h 40026"/>
              <a:gd name="connsiteX1" fmla="*/ 74023 w 324395"/>
              <a:gd name="connsiteY1" fmla="*/ 837 h 40026"/>
              <a:gd name="connsiteX2" fmla="*/ 174172 w 324395"/>
              <a:gd name="connsiteY2" fmla="*/ 9546 h 40026"/>
              <a:gd name="connsiteX3" fmla="*/ 274320 w 324395"/>
              <a:gd name="connsiteY3" fmla="*/ 26963 h 40026"/>
              <a:gd name="connsiteX4" fmla="*/ 324395 w 324395"/>
              <a:gd name="connsiteY4" fmla="*/ 40026 h 4002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24395" h="40026">
                <a:moveTo>
                  <a:pt x="0" y="837"/>
                </a:moveTo>
                <a:cubicBezTo>
                  <a:pt x="22497" y="111"/>
                  <a:pt x="44995" y="-614"/>
                  <a:pt x="74023" y="837"/>
                </a:cubicBezTo>
                <a:cubicBezTo>
                  <a:pt x="103051" y="2288"/>
                  <a:pt x="140789" y="5192"/>
                  <a:pt x="174172" y="9546"/>
                </a:cubicBezTo>
                <a:cubicBezTo>
                  <a:pt x="207555" y="13900"/>
                  <a:pt x="249283" y="21883"/>
                  <a:pt x="274320" y="26963"/>
                </a:cubicBezTo>
                <a:cubicBezTo>
                  <a:pt x="299357" y="32043"/>
                  <a:pt x="311876" y="36034"/>
                  <a:pt x="324395" y="40026"/>
                </a:cubicBezTo>
              </a:path>
            </a:pathLst>
          </a:custGeom>
          <a:ln>
            <a:solidFill>
              <a:schemeClr val="accent1"/>
            </a:solidFill>
            <a:headEnd type="stealth"/>
            <a:tailEnd type="stealth"/>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fr-FR"/>
          </a:p>
        </xdr:txBody>
      </xdr:sp>
      <xdr:sp macro="" textlink="">
        <xdr:nvSpPr>
          <xdr:cNvPr id="331" name="ZoneTexte 49"/>
          <xdr:cNvSpPr txBox="1"/>
        </xdr:nvSpPr>
        <xdr:spPr>
          <a:xfrm>
            <a:off x="5064008" y="2209934"/>
            <a:ext cx="340388" cy="369332"/>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l-GR">
                <a:solidFill>
                  <a:schemeClr val="accent1"/>
                </a:solidFill>
              </a:rPr>
              <a:t>α</a:t>
            </a:r>
            <a:endParaRPr lang="fr-FR">
              <a:solidFill>
                <a:schemeClr val="accent1"/>
              </a:solidFill>
            </a:endParaRPr>
          </a:p>
        </xdr:txBody>
      </xdr:sp>
      <xdr:cxnSp macro="">
        <xdr:nvCxnSpPr>
          <xdr:cNvPr id="332" name="Connecteur droit 331"/>
          <xdr:cNvCxnSpPr/>
        </xdr:nvCxnSpPr>
        <xdr:spPr>
          <a:xfrm>
            <a:off x="2772692" y="815340"/>
            <a:ext cx="0" cy="2880000"/>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sp macro="" textlink="">
        <xdr:nvSpPr>
          <xdr:cNvPr id="333" name="ZoneTexte 51"/>
          <xdr:cNvSpPr txBox="1"/>
        </xdr:nvSpPr>
        <xdr:spPr>
          <a:xfrm>
            <a:off x="2551885" y="3556596"/>
            <a:ext cx="527329" cy="307777"/>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400"/>
              <a:t>H</a:t>
            </a:r>
            <a:r>
              <a:rPr lang="fr-FR" sz="1400" baseline="-25000"/>
              <a:t>G</a:t>
            </a:r>
          </a:p>
        </xdr:txBody>
      </xdr:sp>
      <xdr:cxnSp macro="">
        <xdr:nvCxnSpPr>
          <xdr:cNvPr id="334" name="Connecteur droit 333"/>
          <xdr:cNvCxnSpPr/>
        </xdr:nvCxnSpPr>
        <xdr:spPr>
          <a:xfrm>
            <a:off x="6863618" y="1879392"/>
            <a:ext cx="0" cy="1692000"/>
          </a:xfrm>
          <a:prstGeom prst="line">
            <a:avLst/>
          </a:prstGeom>
          <a:ln/>
        </xdr:spPr>
        <xdr:style>
          <a:lnRef idx="1">
            <a:schemeClr val="accent3"/>
          </a:lnRef>
          <a:fillRef idx="0">
            <a:schemeClr val="accent3"/>
          </a:fillRef>
          <a:effectRef idx="0">
            <a:schemeClr val="accent3"/>
          </a:effectRef>
          <a:fontRef idx="minor">
            <a:schemeClr val="tx1"/>
          </a:fontRef>
        </xdr:style>
      </xdr:cxnSp>
      <xdr:cxnSp macro="">
        <xdr:nvCxnSpPr>
          <xdr:cNvPr id="335" name="Connecteur droit 334"/>
          <xdr:cNvCxnSpPr/>
        </xdr:nvCxnSpPr>
        <xdr:spPr>
          <a:xfrm>
            <a:off x="8265698" y="1376472"/>
            <a:ext cx="0" cy="2196000"/>
          </a:xfrm>
          <a:prstGeom prst="line">
            <a:avLst/>
          </a:prstGeom>
          <a:ln>
            <a:solidFill>
              <a:schemeClr val="accent1"/>
            </a:solidFill>
            <a:prstDash val="dash"/>
          </a:ln>
        </xdr:spPr>
        <xdr:style>
          <a:lnRef idx="1">
            <a:schemeClr val="accent1"/>
          </a:lnRef>
          <a:fillRef idx="0">
            <a:schemeClr val="accent1"/>
          </a:fillRef>
          <a:effectRef idx="0">
            <a:schemeClr val="accent1"/>
          </a:effectRef>
          <a:fontRef idx="minor">
            <a:schemeClr val="tx1"/>
          </a:fontRef>
        </xdr:style>
      </xdr:cxnSp>
      <xdr:sp macro="" textlink="">
        <xdr:nvSpPr>
          <xdr:cNvPr id="336" name="ZoneTexte 55"/>
          <xdr:cNvSpPr txBox="1"/>
        </xdr:nvSpPr>
        <xdr:spPr>
          <a:xfrm rot="667176">
            <a:off x="1483028" y="1493766"/>
            <a:ext cx="893444" cy="386185"/>
          </a:xfrm>
          <a:prstGeom prst="rect">
            <a:avLst/>
          </a:prstGeom>
          <a:noFill/>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200">
                <a:solidFill>
                  <a:schemeClr val="accent1">
                    <a:lumMod val="75000"/>
                  </a:schemeClr>
                </a:solidFill>
              </a:rPr>
              <a:t>tangent</a:t>
            </a:r>
            <a:r>
              <a:rPr lang="fr-FR" sz="1200" baseline="-25000"/>
              <a:t>G</a:t>
            </a:r>
          </a:p>
        </xdr:txBody>
      </xdr:sp>
      <xdr:cxnSp macro="">
        <xdr:nvCxnSpPr>
          <xdr:cNvPr id="337" name="Connecteur droit 336"/>
          <xdr:cNvCxnSpPr/>
        </xdr:nvCxnSpPr>
        <xdr:spPr>
          <a:xfrm>
            <a:off x="2781300" y="1866900"/>
            <a:ext cx="4084320" cy="0"/>
          </a:xfrm>
          <a:prstGeom prst="line">
            <a:avLst/>
          </a:prstGeom>
          <a:ln>
            <a:headEnd type="stealth"/>
            <a:tailEnd type="stealth"/>
          </a:ln>
        </xdr:spPr>
        <xdr:style>
          <a:lnRef idx="1">
            <a:schemeClr val="accent3"/>
          </a:lnRef>
          <a:fillRef idx="0">
            <a:schemeClr val="accent3"/>
          </a:fillRef>
          <a:effectRef idx="0">
            <a:schemeClr val="accent3"/>
          </a:effectRef>
          <a:fontRef idx="minor">
            <a:schemeClr val="tx1"/>
          </a:fontRef>
        </xdr:style>
      </xdr:cxnSp>
      <xdr:sp macro="" textlink="">
        <xdr:nvSpPr>
          <xdr:cNvPr id="338" name="ZoneTexte 58"/>
          <xdr:cNvSpPr txBox="1"/>
        </xdr:nvSpPr>
        <xdr:spPr>
          <a:xfrm>
            <a:off x="4527956" y="1521596"/>
            <a:ext cx="1114408" cy="307777"/>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Real Height</a:t>
            </a:r>
          </a:p>
        </xdr:txBody>
      </xdr:sp>
      <xdr:sp macro="" textlink="">
        <xdr:nvSpPr>
          <xdr:cNvPr id="339" name="ZoneTexte 59"/>
          <xdr:cNvSpPr txBox="1"/>
        </xdr:nvSpPr>
        <xdr:spPr>
          <a:xfrm rot="5400000">
            <a:off x="8270036" y="2859223"/>
            <a:ext cx="985004" cy="284424"/>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Knife</a:t>
            </a:r>
          </a:p>
        </xdr:txBody>
      </xdr:sp>
      <xdr:sp macro="" textlink="">
        <xdr:nvSpPr>
          <xdr:cNvPr id="340" name="ZoneTexte 60"/>
          <xdr:cNvSpPr txBox="1"/>
        </xdr:nvSpPr>
        <xdr:spPr>
          <a:xfrm>
            <a:off x="4160521" y="3657601"/>
            <a:ext cx="1132244" cy="228668"/>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Wheel</a:t>
            </a:r>
          </a:p>
        </xdr:txBody>
      </xdr:sp>
      <xdr:cxnSp macro="">
        <xdr:nvCxnSpPr>
          <xdr:cNvPr id="341" name="Connecteur droit 340"/>
          <xdr:cNvCxnSpPr/>
        </xdr:nvCxnSpPr>
        <xdr:spPr>
          <a:xfrm>
            <a:off x="2773680" y="1455420"/>
            <a:ext cx="5501640" cy="0"/>
          </a:xfrm>
          <a:prstGeom prst="line">
            <a:avLst/>
          </a:prstGeom>
          <a:ln>
            <a:solidFill>
              <a:schemeClr val="accent1"/>
            </a:solidFill>
            <a:headEnd type="stealth"/>
            <a:tailEnd type="stealth"/>
          </a:ln>
        </xdr:spPr>
        <xdr:style>
          <a:lnRef idx="1">
            <a:schemeClr val="accent1"/>
          </a:lnRef>
          <a:fillRef idx="0">
            <a:schemeClr val="accent1"/>
          </a:fillRef>
          <a:effectRef idx="0">
            <a:schemeClr val="accent1"/>
          </a:effectRef>
          <a:fontRef idx="minor">
            <a:schemeClr val="tx1"/>
          </a:fontRef>
        </xdr:style>
      </xdr:cxnSp>
      <xdr:sp macro="" textlink="">
        <xdr:nvSpPr>
          <xdr:cNvPr id="342" name="ZoneTexte 64"/>
          <xdr:cNvSpPr txBox="1"/>
        </xdr:nvSpPr>
        <xdr:spPr>
          <a:xfrm>
            <a:off x="4586423" y="1035206"/>
            <a:ext cx="2061538" cy="356272"/>
          </a:xfrm>
          <a:prstGeom prst="rect">
            <a:avLst/>
          </a:prstGeom>
          <a:noFill/>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Theoretical Height</a:t>
            </a:r>
          </a:p>
        </xdr:txBody>
      </xdr:sp>
      <xdr:cxnSp macro="">
        <xdr:nvCxnSpPr>
          <xdr:cNvPr id="343" name="Connecteur droit avec flèche 342"/>
          <xdr:cNvCxnSpPr/>
        </xdr:nvCxnSpPr>
        <xdr:spPr>
          <a:xfrm>
            <a:off x="8598843" y="1801815"/>
            <a:ext cx="0" cy="288000"/>
          </a:xfrm>
          <a:prstGeom prst="straightConnector1">
            <a:avLst/>
          </a:prstGeom>
          <a:ln w="19050">
            <a:solidFill>
              <a:schemeClr val="accent5">
                <a:lumMod val="75000"/>
              </a:schemeClr>
            </a:solidFill>
            <a:tailEnd type="stealth"/>
          </a:ln>
        </xdr:spPr>
        <xdr:style>
          <a:lnRef idx="1">
            <a:schemeClr val="accent1"/>
          </a:lnRef>
          <a:fillRef idx="0">
            <a:schemeClr val="accent1"/>
          </a:fillRef>
          <a:effectRef idx="0">
            <a:schemeClr val="accent1"/>
          </a:effectRef>
          <a:fontRef idx="minor">
            <a:schemeClr val="tx1"/>
          </a:fontRef>
        </xdr:style>
      </xdr:cxnSp>
      <xdr:cxnSp macro="">
        <xdr:nvCxnSpPr>
          <xdr:cNvPr id="344" name="Connecteur droit avec flèche 343"/>
          <xdr:cNvCxnSpPr/>
        </xdr:nvCxnSpPr>
        <xdr:spPr>
          <a:xfrm>
            <a:off x="8592211" y="3578013"/>
            <a:ext cx="0" cy="288000"/>
          </a:xfrm>
          <a:prstGeom prst="straightConnector1">
            <a:avLst/>
          </a:prstGeom>
          <a:ln w="19050">
            <a:solidFill>
              <a:schemeClr val="accent5">
                <a:lumMod val="75000"/>
              </a:schemeClr>
            </a:solidFill>
            <a:headEnd type="stealth"/>
            <a:tailEnd type="none"/>
          </a:ln>
        </xdr:spPr>
        <xdr:style>
          <a:lnRef idx="1">
            <a:schemeClr val="accent1"/>
          </a:lnRef>
          <a:fillRef idx="0">
            <a:schemeClr val="accent1"/>
          </a:fillRef>
          <a:effectRef idx="0">
            <a:schemeClr val="accent1"/>
          </a:effectRef>
          <a:fontRef idx="minor">
            <a:schemeClr val="tx1"/>
          </a:fontRef>
        </xdr:style>
      </xdr:cxnSp>
      <xdr:sp macro="" textlink="">
        <xdr:nvSpPr>
          <xdr:cNvPr id="345" name="ZoneTexte 67"/>
          <xdr:cNvSpPr txBox="1"/>
        </xdr:nvSpPr>
        <xdr:spPr>
          <a:xfrm rot="16200000">
            <a:off x="7840196" y="899254"/>
            <a:ext cx="1515239" cy="200116"/>
          </a:xfrm>
          <a:prstGeom prst="rect">
            <a:avLst/>
          </a:prstGeom>
        </xdr:spPr>
        <xdr:txBody>
          <a:bodyPr wrap="square" lIns="0" tIns="0" rIns="0" bIns="0"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solidFill>
                  <a:schemeClr val="accent5">
                    <a:lumMod val="75000"/>
                  </a:schemeClr>
                </a:solidFill>
              </a:rPr>
              <a:t>Thickness</a:t>
            </a:r>
            <a:r>
              <a:rPr lang="en-US" sz="1400" baseline="-25000">
                <a:solidFill>
                  <a:schemeClr val="accent5">
                    <a:lumMod val="75000"/>
                  </a:schemeClr>
                </a:solidFill>
              </a:rPr>
              <a:t>edge</a:t>
            </a:r>
          </a:p>
        </xdr:txBody>
      </xdr:sp>
      <xdr:cxnSp macro="">
        <xdr:nvCxnSpPr>
          <xdr:cNvPr id="346" name="Connecteur droit 345"/>
          <xdr:cNvCxnSpPr/>
        </xdr:nvCxnSpPr>
        <xdr:spPr>
          <a:xfrm>
            <a:off x="2773680" y="2103120"/>
            <a:ext cx="4942487" cy="1784302"/>
          </a:xfrm>
          <a:prstGeom prst="line">
            <a:avLst/>
          </a:prstGeom>
          <a:ln>
            <a:solidFill>
              <a:schemeClr val="accent3"/>
            </a:solidFill>
          </a:ln>
        </xdr:spPr>
        <xdr:style>
          <a:lnRef idx="1">
            <a:schemeClr val="accent1"/>
          </a:lnRef>
          <a:fillRef idx="0">
            <a:schemeClr val="accent1"/>
          </a:fillRef>
          <a:effectRef idx="0">
            <a:schemeClr val="accent1"/>
          </a:effectRef>
          <a:fontRef idx="minor">
            <a:schemeClr val="tx1"/>
          </a:fontRef>
        </xdr:style>
      </xdr:cxnSp>
      <xdr:sp macro="" textlink="">
        <xdr:nvSpPr>
          <xdr:cNvPr id="347" name="Forme libre 346"/>
          <xdr:cNvSpPr/>
        </xdr:nvSpPr>
        <xdr:spPr>
          <a:xfrm rot="5179044">
            <a:off x="7486500" y="3678262"/>
            <a:ext cx="243360" cy="48492"/>
          </a:xfrm>
          <a:custGeom>
            <a:avLst/>
            <a:gdLst>
              <a:gd name="connsiteX0" fmla="*/ 0 w 324395"/>
              <a:gd name="connsiteY0" fmla="*/ 837 h 40026"/>
              <a:gd name="connsiteX1" fmla="*/ 74023 w 324395"/>
              <a:gd name="connsiteY1" fmla="*/ 837 h 40026"/>
              <a:gd name="connsiteX2" fmla="*/ 174172 w 324395"/>
              <a:gd name="connsiteY2" fmla="*/ 9546 h 40026"/>
              <a:gd name="connsiteX3" fmla="*/ 274320 w 324395"/>
              <a:gd name="connsiteY3" fmla="*/ 26963 h 40026"/>
              <a:gd name="connsiteX4" fmla="*/ 324395 w 324395"/>
              <a:gd name="connsiteY4" fmla="*/ 40026 h 4002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24395" h="40026">
                <a:moveTo>
                  <a:pt x="0" y="837"/>
                </a:moveTo>
                <a:cubicBezTo>
                  <a:pt x="22497" y="111"/>
                  <a:pt x="44995" y="-614"/>
                  <a:pt x="74023" y="837"/>
                </a:cubicBezTo>
                <a:cubicBezTo>
                  <a:pt x="103051" y="2288"/>
                  <a:pt x="140789" y="5192"/>
                  <a:pt x="174172" y="9546"/>
                </a:cubicBezTo>
                <a:cubicBezTo>
                  <a:pt x="207555" y="13900"/>
                  <a:pt x="249283" y="21883"/>
                  <a:pt x="274320" y="26963"/>
                </a:cubicBezTo>
                <a:cubicBezTo>
                  <a:pt x="299357" y="32043"/>
                  <a:pt x="311876" y="36034"/>
                  <a:pt x="324395" y="40026"/>
                </a:cubicBezTo>
              </a:path>
            </a:pathLst>
          </a:custGeom>
          <a:ln>
            <a:solidFill>
              <a:schemeClr val="accent3"/>
            </a:solidFill>
            <a:headEnd type="stealth"/>
            <a:tailEnd type="stealth"/>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fr-FR"/>
          </a:p>
        </xdr:txBody>
      </xdr:sp>
      <xdr:sp macro="" textlink="">
        <xdr:nvSpPr>
          <xdr:cNvPr id="348" name="ZoneTexte 73"/>
          <xdr:cNvSpPr txBox="1"/>
        </xdr:nvSpPr>
        <xdr:spPr>
          <a:xfrm>
            <a:off x="7578970" y="3569677"/>
            <a:ext cx="280846" cy="307777"/>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l-GR" sz="1400">
                <a:solidFill>
                  <a:schemeClr val="accent3"/>
                </a:solidFill>
              </a:rPr>
              <a:t>θ</a:t>
            </a:r>
            <a:endParaRPr lang="fr-FR" sz="1400">
              <a:solidFill>
                <a:schemeClr val="accent3"/>
              </a:solidFill>
            </a:endParaRPr>
          </a:p>
        </xdr:txBody>
      </xdr:sp>
      <xdr:sp macro="" textlink="">
        <xdr:nvSpPr>
          <xdr:cNvPr id="349" name="ZoneTexte 74"/>
          <xdr:cNvSpPr txBox="1"/>
        </xdr:nvSpPr>
        <xdr:spPr>
          <a:xfrm rot="1200000">
            <a:off x="3815861" y="2813538"/>
            <a:ext cx="1657826" cy="307777"/>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solidFill>
                  <a:schemeClr val="accent3"/>
                </a:solidFill>
              </a:rPr>
              <a:t>Length of the cord</a:t>
            </a:r>
          </a:p>
        </xdr:txBody>
      </xdr:sp>
      <xdr:cxnSp macro="">
        <xdr:nvCxnSpPr>
          <xdr:cNvPr id="350" name="Connecteur droit avec flèche 349"/>
          <xdr:cNvCxnSpPr/>
        </xdr:nvCxnSpPr>
        <xdr:spPr>
          <a:xfrm>
            <a:off x="2777490" y="2103120"/>
            <a:ext cx="4084320" cy="1478280"/>
          </a:xfrm>
          <a:prstGeom prst="straightConnector1">
            <a:avLst/>
          </a:prstGeom>
          <a:ln>
            <a:solidFill>
              <a:schemeClr val="accent3"/>
            </a:solidFill>
            <a:headEnd type="stealth"/>
            <a:tailEnd type="stealth"/>
          </a:ln>
        </xdr:spPr>
        <xdr:style>
          <a:lnRef idx="1">
            <a:schemeClr val="accent1"/>
          </a:lnRef>
          <a:fillRef idx="0">
            <a:schemeClr val="accent1"/>
          </a:fillRef>
          <a:effectRef idx="0">
            <a:schemeClr val="accent1"/>
          </a:effectRef>
          <a:fontRef idx="minor">
            <a:schemeClr val="tx1"/>
          </a:fontRef>
        </xdr:style>
      </xdr:cxnSp>
      <xdr:sp macro="" textlink="">
        <xdr:nvSpPr>
          <xdr:cNvPr id="351" name="ZoneTexte 80"/>
          <xdr:cNvSpPr txBox="1"/>
        </xdr:nvSpPr>
        <xdr:spPr>
          <a:xfrm>
            <a:off x="5847918" y="4224726"/>
            <a:ext cx="2157044" cy="1077530"/>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l-GR" sz="1400">
                <a:solidFill>
                  <a:schemeClr val="accent1"/>
                </a:solidFill>
              </a:rPr>
              <a:t>α</a:t>
            </a:r>
            <a:r>
              <a:rPr lang="en-US" sz="1400"/>
              <a:t>   : Grinding angle</a:t>
            </a:r>
          </a:p>
          <a:p>
            <a:pPr marL="0" marR="0" indent="0" algn="l" defTabSz="914400" rtl="0" eaLnBrk="1" fontAlgn="auto" latinLnBrk="0" hangingPunct="1">
              <a:lnSpc>
                <a:spcPct val="100000"/>
              </a:lnSpc>
              <a:spcBef>
                <a:spcPts val="0"/>
              </a:spcBef>
              <a:spcAft>
                <a:spcPts val="0"/>
              </a:spcAft>
              <a:buClrTx/>
              <a:buSzTx/>
              <a:buFontTx/>
              <a:buNone/>
              <a:tabLst/>
              <a:defRPr/>
            </a:pPr>
            <a:r>
              <a:rPr lang="el-GR" sz="1400" kern="1200">
                <a:solidFill>
                  <a:schemeClr val="tx1"/>
                </a:solidFill>
                <a:effectLst/>
                <a:latin typeface="+mn-lt"/>
                <a:ea typeface="+mn-ea"/>
                <a:cs typeface="+mn-cs"/>
              </a:rPr>
              <a:t>β</a:t>
            </a:r>
            <a:r>
              <a:rPr lang="fr-FR" sz="1400" kern="1200">
                <a:solidFill>
                  <a:schemeClr val="tx1"/>
                </a:solidFill>
                <a:effectLst/>
                <a:latin typeface="+mn-lt"/>
                <a:ea typeface="+mn-ea"/>
                <a:cs typeface="+mn-cs"/>
              </a:rPr>
              <a:t>’</a:t>
            </a:r>
            <a:r>
              <a:rPr lang="en-US" sz="1400"/>
              <a:t>  : Angle at the edge heel</a:t>
            </a:r>
          </a:p>
          <a:p>
            <a:pPr marL="0" marR="0" indent="0" algn="l" defTabSz="914400" rtl="0" eaLnBrk="1" fontAlgn="auto" latinLnBrk="0" hangingPunct="1">
              <a:lnSpc>
                <a:spcPct val="100000"/>
              </a:lnSpc>
              <a:spcBef>
                <a:spcPts val="0"/>
              </a:spcBef>
              <a:spcAft>
                <a:spcPts val="0"/>
              </a:spcAft>
              <a:buClrTx/>
              <a:buSzTx/>
              <a:buFontTx/>
              <a:buNone/>
              <a:tabLst/>
              <a:defRPr/>
            </a:pPr>
            <a:r>
              <a:rPr lang="el-GR" sz="1400" kern="1200">
                <a:solidFill>
                  <a:schemeClr val="tx1"/>
                </a:solidFill>
                <a:effectLst/>
                <a:latin typeface="+mn-lt"/>
                <a:ea typeface="+mn-ea"/>
                <a:cs typeface="+mn-cs"/>
              </a:rPr>
              <a:t>θ</a:t>
            </a:r>
            <a:r>
              <a:rPr lang="fr-FR" sz="1400" kern="1200">
                <a:solidFill>
                  <a:schemeClr val="tx1"/>
                </a:solidFill>
                <a:effectLst/>
                <a:latin typeface="+mn-lt"/>
                <a:ea typeface="+mn-ea"/>
                <a:cs typeface="+mn-cs"/>
              </a:rPr>
              <a:t>   :</a:t>
            </a:r>
            <a:r>
              <a:rPr lang="fr-FR" sz="1400" kern="1200" baseline="0">
                <a:solidFill>
                  <a:schemeClr val="tx1"/>
                </a:solidFill>
                <a:effectLst/>
                <a:latin typeface="+mn-lt"/>
                <a:ea typeface="+mn-ea"/>
                <a:cs typeface="+mn-cs"/>
              </a:rPr>
              <a:t> Angle of the cord</a:t>
            </a:r>
            <a:endParaRPr lang="fr-FR" sz="1400">
              <a:effectLst/>
            </a:endParaRPr>
          </a:p>
        </xdr:txBody>
      </xdr:sp>
    </xdr:grpSp>
    <xdr:clientData/>
  </xdr:twoCellAnchor>
  <xdr:twoCellAnchor>
    <xdr:from>
      <xdr:col>8</xdr:col>
      <xdr:colOff>1911350</xdr:colOff>
      <xdr:row>16</xdr:row>
      <xdr:rowOff>106045</xdr:rowOff>
    </xdr:from>
    <xdr:to>
      <xdr:col>10</xdr:col>
      <xdr:colOff>67285</xdr:colOff>
      <xdr:row>26</xdr:row>
      <xdr:rowOff>68580</xdr:rowOff>
    </xdr:to>
    <mc:AlternateContent xmlns:mc="http://schemas.openxmlformats.org/markup-compatibility/2006">
      <mc:Choice xmlns:a14="http://schemas.microsoft.com/office/drawing/2010/main" Requires="a14">
        <xdr:sp macro="" textlink="">
          <xdr:nvSpPr>
            <xdr:cNvPr id="358" name="ZoneTexte 105"/>
            <xdr:cNvSpPr txBox="1"/>
          </xdr:nvSpPr>
          <xdr:spPr>
            <a:xfrm>
              <a:off x="12983210" y="3108325"/>
              <a:ext cx="2727935" cy="2065655"/>
            </a:xfrm>
            <a:prstGeom prst="rect">
              <a:avLst/>
            </a:prstGeom>
            <a:solidFill>
              <a:sysClr val="window" lastClr="FFFFFF"/>
            </a:solidFill>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200"/>
                <a:t>GG’=r sin (</a:t>
              </a:r>
              <a:r>
                <a:rPr lang="el-GR" sz="1200">
                  <a:solidFill>
                    <a:schemeClr val="accent6">
                      <a:lumMod val="75000"/>
                    </a:schemeClr>
                  </a:solidFill>
                </a:rPr>
                <a:t>β</a:t>
              </a:r>
              <a:r>
                <a:rPr lang="fr-FR" sz="1200"/>
                <a:t>) = r sin (</a:t>
              </a:r>
              <a:r>
                <a:rPr lang="el-GR" sz="1200">
                  <a:solidFill>
                    <a:schemeClr val="accent1"/>
                  </a:solidFill>
                </a:rPr>
                <a:t>α</a:t>
              </a:r>
              <a:r>
                <a:rPr lang="fr-FR" sz="1200"/>
                <a:t>)</a:t>
              </a:r>
            </a:p>
            <a:p>
              <a:r>
                <a:rPr lang="fr-FR" sz="1200"/>
                <a:t>AG'= r cos (</a:t>
              </a:r>
              <a:r>
                <a:rPr lang="el-GR" sz="1600">
                  <a:solidFill>
                    <a:schemeClr val="accent1"/>
                  </a:solidFill>
                </a:rPr>
                <a:t>α</a:t>
              </a:r>
              <a:r>
                <a:rPr lang="fr-FR" sz="1600"/>
                <a:t>)</a:t>
              </a:r>
              <a:endParaRPr lang="fr-FR" sz="1200"/>
            </a:p>
            <a:p>
              <a:r>
                <a:rPr lang="fr-FR" sz="1200"/>
                <a:t>AH’ = AG’-T</a:t>
              </a:r>
              <a:r>
                <a:rPr lang="fr-FR" sz="1200" baseline="-25000"/>
                <a:t>e</a:t>
              </a:r>
              <a:r>
                <a:rPr lang="fr-FR" sz="1200"/>
                <a:t> </a:t>
              </a:r>
            </a:p>
            <a:p>
              <a:r>
                <a:rPr lang="fr-FR" sz="1200"/>
                <a:t>HH’ = </a:t>
              </a:r>
              <a14:m>
                <m:oMath xmlns:m="http://schemas.openxmlformats.org/officeDocument/2006/math">
                  <m:rad>
                    <m:radPr>
                      <m:degHide m:val="on"/>
                      <m:ctrlPr>
                        <a:rPr lang="fr-FR" sz="1200" i="1">
                          <a:latin typeface="Cambria Math"/>
                        </a:rPr>
                      </m:ctrlPr>
                    </m:radPr>
                    <m:deg/>
                    <m:e>
                      <m:r>
                        <m:rPr>
                          <m:sty m:val="p"/>
                        </m:rPr>
                        <a:rPr lang="fr-FR" sz="1200" b="0" i="0">
                          <a:latin typeface="Cambria Math"/>
                        </a:rPr>
                        <m:t>r</m:t>
                      </m:r>
                      <m:r>
                        <a:rPr lang="fr-FR" sz="1200" b="0" i="0">
                          <a:latin typeface="Cambria Math"/>
                        </a:rPr>
                        <m:t>²−</m:t>
                      </m:r>
                      <m:r>
                        <m:rPr>
                          <m:sty m:val="p"/>
                        </m:rPr>
                        <a:rPr lang="fr-FR" sz="1200" b="0" i="0">
                          <a:latin typeface="Cambria Math"/>
                        </a:rPr>
                        <m:t>AH</m:t>
                      </m:r>
                      <m:r>
                        <a:rPr lang="fr-FR" sz="1200" b="0" i="0">
                          <a:latin typeface="Cambria Math"/>
                        </a:rPr>
                        <m:t>′²</m:t>
                      </m:r>
                    </m:e>
                  </m:rad>
                </m:oMath>
              </a14:m>
              <a:endParaRPr lang="fr-FR" sz="1200"/>
            </a:p>
            <a:p>
              <a:r>
                <a:rPr lang="el-GR" sz="1200">
                  <a:solidFill>
                    <a:schemeClr val="accent6">
                      <a:lumMod val="75000"/>
                    </a:schemeClr>
                  </a:solidFill>
                </a:rPr>
                <a:t>β</a:t>
              </a:r>
              <a:r>
                <a:rPr lang="fr-FR" sz="1200">
                  <a:solidFill>
                    <a:schemeClr val="accent6">
                      <a:lumMod val="75000"/>
                    </a:schemeClr>
                  </a:solidFill>
                </a:rPr>
                <a:t>’</a:t>
              </a:r>
              <a:r>
                <a:rPr lang="fr-FR" sz="1200"/>
                <a:t> = SIN</a:t>
              </a:r>
              <a:r>
                <a:rPr lang="fr-FR" sz="1200" baseline="30000"/>
                <a:t>-1</a:t>
              </a:r>
              <a:r>
                <a:rPr lang="fr-FR" sz="1200"/>
                <a:t> (HH’/r)</a:t>
              </a:r>
            </a:p>
            <a:p>
              <a:r>
                <a:rPr lang="fr-FR" sz="1200"/>
                <a:t>HH</a:t>
              </a:r>
              <a:r>
                <a:rPr lang="fr-FR" sz="1200" baseline="-25000"/>
                <a:t>G</a:t>
              </a:r>
              <a:r>
                <a:rPr lang="fr-FR" sz="1200"/>
                <a:t>=HH’-GG’</a:t>
              </a:r>
            </a:p>
            <a:p>
              <a:r>
                <a:rPr lang="fr-FR" sz="1200"/>
                <a:t>GH= </a:t>
              </a:r>
              <a14:m>
                <m:oMath xmlns:m="http://schemas.openxmlformats.org/officeDocument/2006/math">
                  <m:rad>
                    <m:radPr>
                      <m:degHide m:val="on"/>
                      <m:ctrlPr>
                        <a:rPr lang="fr-FR" sz="1200" i="1">
                          <a:latin typeface="Cambria Math"/>
                        </a:rPr>
                      </m:ctrlPr>
                    </m:radPr>
                    <m:deg/>
                    <m:e>
                      <m:r>
                        <m:rPr>
                          <m:sty m:val="p"/>
                        </m:rPr>
                        <a:rPr lang="fr-FR" sz="1200" b="0" i="0">
                          <a:latin typeface="Cambria Math"/>
                        </a:rPr>
                        <m:t>T</m:t>
                      </m:r>
                      <m:r>
                        <m:rPr>
                          <m:sty m:val="p"/>
                        </m:rPr>
                        <a:rPr lang="fr-FR" sz="1200" b="0" i="0" baseline="-25000">
                          <a:latin typeface="Cambria Math"/>
                        </a:rPr>
                        <m:t>e</m:t>
                      </m:r>
                      <m:r>
                        <a:rPr lang="fr-FR" sz="1200">
                          <a:latin typeface="Cambria Math"/>
                        </a:rPr>
                        <m:t>²</m:t>
                      </m:r>
                      <m:r>
                        <a:rPr lang="fr-FR" sz="1200" b="0" i="0">
                          <a:latin typeface="Cambria Math"/>
                        </a:rPr>
                        <m:t>+</m:t>
                      </m:r>
                      <m:r>
                        <m:rPr>
                          <m:sty m:val="p"/>
                        </m:rPr>
                        <a:rPr lang="fr-FR" sz="1200" b="0" i="0">
                          <a:latin typeface="Cambria Math"/>
                        </a:rPr>
                        <m:t>HHG</m:t>
                      </m:r>
                      <m:r>
                        <a:rPr lang="fr-FR" sz="1200">
                          <a:latin typeface="Cambria Math"/>
                        </a:rPr>
                        <m:t>²</m:t>
                      </m:r>
                    </m:e>
                  </m:rad>
                </m:oMath>
              </a14:m>
              <a:endParaRPr lang="fr-FR" sz="1200"/>
            </a:p>
            <a:p>
              <a:r>
                <a:rPr lang="el-GR" sz="1200">
                  <a:solidFill>
                    <a:schemeClr val="accent3"/>
                  </a:solidFill>
                </a:rPr>
                <a:t>θ</a:t>
              </a:r>
              <a:r>
                <a:rPr lang="fr-FR" sz="1200"/>
                <a:t> = SIN</a:t>
              </a:r>
              <a:r>
                <a:rPr lang="fr-FR" sz="1200" baseline="30000"/>
                <a:t>-1</a:t>
              </a:r>
              <a:r>
                <a:rPr lang="fr-FR" sz="1200"/>
                <a:t> (T</a:t>
              </a:r>
              <a:r>
                <a:rPr lang="fr-FR" sz="1200" baseline="-25000"/>
                <a:t>e</a:t>
              </a:r>
              <a:r>
                <a:rPr lang="fr-FR" sz="1200"/>
                <a:t>/GH)</a:t>
              </a:r>
            </a:p>
            <a:p>
              <a:r>
                <a:rPr lang="en-US" sz="1200"/>
                <a:t>Theoretical Height </a:t>
              </a:r>
              <a:r>
                <a:rPr lang="fr-FR" sz="1200"/>
                <a:t>= T</a:t>
              </a:r>
              <a:r>
                <a:rPr lang="fr-FR" sz="1200" baseline="-25000"/>
                <a:t>e</a:t>
              </a:r>
              <a:r>
                <a:rPr lang="fr-FR" sz="1200"/>
                <a:t> / Tan(</a:t>
              </a:r>
              <a:r>
                <a:rPr lang="el-GR" sz="1200">
                  <a:solidFill>
                    <a:schemeClr val="accent1"/>
                  </a:solidFill>
                </a:rPr>
                <a:t>α</a:t>
              </a:r>
              <a:r>
                <a:rPr lang="fr-FR" sz="1200"/>
                <a:t>) </a:t>
              </a:r>
            </a:p>
          </xdr:txBody>
        </xdr:sp>
      </mc:Choice>
      <mc:Fallback>
        <xdr:sp macro="" textlink="">
          <xdr:nvSpPr>
            <xdr:cNvPr id="358" name="ZoneTexte 105"/>
            <xdr:cNvSpPr txBox="1"/>
          </xdr:nvSpPr>
          <xdr:spPr>
            <a:xfrm>
              <a:off x="12983210" y="3108325"/>
              <a:ext cx="2727935" cy="2065655"/>
            </a:xfrm>
            <a:prstGeom prst="rect">
              <a:avLst/>
            </a:prstGeom>
            <a:solidFill>
              <a:sysClr val="window" lastClr="FFFFFF"/>
            </a:solidFill>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200"/>
                <a:t>GG’=r sin (</a:t>
              </a:r>
              <a:r>
                <a:rPr lang="el-GR" sz="1200">
                  <a:solidFill>
                    <a:schemeClr val="accent6">
                      <a:lumMod val="75000"/>
                    </a:schemeClr>
                  </a:solidFill>
                </a:rPr>
                <a:t>β</a:t>
              </a:r>
              <a:r>
                <a:rPr lang="fr-FR" sz="1200"/>
                <a:t>) = r sin (</a:t>
              </a:r>
              <a:r>
                <a:rPr lang="el-GR" sz="1200">
                  <a:solidFill>
                    <a:schemeClr val="accent1"/>
                  </a:solidFill>
                </a:rPr>
                <a:t>α</a:t>
              </a:r>
              <a:r>
                <a:rPr lang="fr-FR" sz="1200"/>
                <a:t>)</a:t>
              </a:r>
            </a:p>
            <a:p>
              <a:r>
                <a:rPr lang="fr-FR" sz="1200"/>
                <a:t>AG'= r cos (</a:t>
              </a:r>
              <a:r>
                <a:rPr lang="el-GR" sz="1600">
                  <a:solidFill>
                    <a:schemeClr val="accent1"/>
                  </a:solidFill>
                </a:rPr>
                <a:t>α</a:t>
              </a:r>
              <a:r>
                <a:rPr lang="fr-FR" sz="1600"/>
                <a:t>)</a:t>
              </a:r>
              <a:endParaRPr lang="fr-FR" sz="1200"/>
            </a:p>
            <a:p>
              <a:r>
                <a:rPr lang="fr-FR" sz="1200"/>
                <a:t>AH’ = AG’-T</a:t>
              </a:r>
              <a:r>
                <a:rPr lang="fr-FR" sz="1200" baseline="-25000"/>
                <a:t>e</a:t>
              </a:r>
              <a:r>
                <a:rPr lang="fr-FR" sz="1200"/>
                <a:t> </a:t>
              </a:r>
            </a:p>
            <a:p>
              <a:r>
                <a:rPr lang="fr-FR" sz="1200"/>
                <a:t>HH’ = </a:t>
              </a:r>
              <a:r>
                <a:rPr lang="fr-FR" sz="1200" i="0">
                  <a:latin typeface="Cambria Math"/>
                </a:rPr>
                <a:t>√(</a:t>
              </a:r>
              <a:r>
                <a:rPr lang="fr-FR" sz="1200" b="0" i="0">
                  <a:latin typeface="Cambria Math"/>
                </a:rPr>
                <a:t>r²−AH′²)</a:t>
              </a:r>
              <a:endParaRPr lang="fr-FR" sz="1200"/>
            </a:p>
            <a:p>
              <a:r>
                <a:rPr lang="el-GR" sz="1200">
                  <a:solidFill>
                    <a:schemeClr val="accent6">
                      <a:lumMod val="75000"/>
                    </a:schemeClr>
                  </a:solidFill>
                </a:rPr>
                <a:t>β</a:t>
              </a:r>
              <a:r>
                <a:rPr lang="fr-FR" sz="1200">
                  <a:solidFill>
                    <a:schemeClr val="accent6">
                      <a:lumMod val="75000"/>
                    </a:schemeClr>
                  </a:solidFill>
                </a:rPr>
                <a:t>’</a:t>
              </a:r>
              <a:r>
                <a:rPr lang="fr-FR" sz="1200"/>
                <a:t> = SIN</a:t>
              </a:r>
              <a:r>
                <a:rPr lang="fr-FR" sz="1200" baseline="30000"/>
                <a:t>-1</a:t>
              </a:r>
              <a:r>
                <a:rPr lang="fr-FR" sz="1200"/>
                <a:t> (HH’/r)</a:t>
              </a:r>
            </a:p>
            <a:p>
              <a:r>
                <a:rPr lang="fr-FR" sz="1200"/>
                <a:t>HH</a:t>
              </a:r>
              <a:r>
                <a:rPr lang="fr-FR" sz="1200" baseline="-25000"/>
                <a:t>G</a:t>
              </a:r>
              <a:r>
                <a:rPr lang="fr-FR" sz="1200"/>
                <a:t>=HH’-GG’</a:t>
              </a:r>
            </a:p>
            <a:p>
              <a:r>
                <a:rPr lang="fr-FR" sz="1200"/>
                <a:t>GH= </a:t>
              </a:r>
              <a:r>
                <a:rPr lang="fr-FR" sz="1200" i="0">
                  <a:latin typeface="Cambria Math"/>
                </a:rPr>
                <a:t>√(</a:t>
              </a:r>
              <a:r>
                <a:rPr lang="fr-FR" sz="1200" b="0" i="0">
                  <a:latin typeface="Cambria Math"/>
                </a:rPr>
                <a:t>T</a:t>
              </a:r>
              <a:r>
                <a:rPr lang="fr-FR" sz="1200" b="0" i="0" baseline="-25000">
                  <a:latin typeface="Cambria Math"/>
                </a:rPr>
                <a:t>e</a:t>
              </a:r>
              <a:r>
                <a:rPr lang="fr-FR" sz="1200" i="0">
                  <a:latin typeface="Cambria Math"/>
                </a:rPr>
                <a:t>²</a:t>
              </a:r>
              <a:r>
                <a:rPr lang="fr-FR" sz="1200" b="0" i="0">
                  <a:latin typeface="Cambria Math"/>
                </a:rPr>
                <a:t>+HHG</a:t>
              </a:r>
              <a:r>
                <a:rPr lang="fr-FR" sz="1200" i="0">
                  <a:latin typeface="Cambria Math"/>
                </a:rPr>
                <a:t>²)</a:t>
              </a:r>
              <a:endParaRPr lang="fr-FR" sz="1200"/>
            </a:p>
            <a:p>
              <a:r>
                <a:rPr lang="el-GR" sz="1200">
                  <a:solidFill>
                    <a:schemeClr val="accent3"/>
                  </a:solidFill>
                </a:rPr>
                <a:t>θ</a:t>
              </a:r>
              <a:r>
                <a:rPr lang="fr-FR" sz="1200"/>
                <a:t> = SIN</a:t>
              </a:r>
              <a:r>
                <a:rPr lang="fr-FR" sz="1200" baseline="30000"/>
                <a:t>-1</a:t>
              </a:r>
              <a:r>
                <a:rPr lang="fr-FR" sz="1200"/>
                <a:t> (T</a:t>
              </a:r>
              <a:r>
                <a:rPr lang="fr-FR" sz="1200" baseline="-25000"/>
                <a:t>e</a:t>
              </a:r>
              <a:r>
                <a:rPr lang="fr-FR" sz="1200"/>
                <a:t>/GH)</a:t>
              </a:r>
            </a:p>
            <a:p>
              <a:r>
                <a:rPr lang="en-US" sz="1200"/>
                <a:t>Theoretical Height </a:t>
              </a:r>
              <a:r>
                <a:rPr lang="fr-FR" sz="1200"/>
                <a:t>= T</a:t>
              </a:r>
              <a:r>
                <a:rPr lang="fr-FR" sz="1200" baseline="-25000"/>
                <a:t>e</a:t>
              </a:r>
              <a:r>
                <a:rPr lang="fr-FR" sz="1200"/>
                <a:t> / Tan(</a:t>
              </a:r>
              <a:r>
                <a:rPr lang="el-GR" sz="1200">
                  <a:solidFill>
                    <a:schemeClr val="accent1"/>
                  </a:solidFill>
                </a:rPr>
                <a:t>α</a:t>
              </a:r>
              <a:r>
                <a:rPr lang="fr-FR" sz="1200"/>
                <a:t>) </a:t>
              </a:r>
            </a:p>
          </xdr:txBody>
        </xdr:sp>
      </mc:Fallback>
    </mc:AlternateContent>
    <xdr:clientData/>
  </xdr:twoCellAnchor>
  <xdr:twoCellAnchor editAs="absolute">
    <xdr:from>
      <xdr:col>6</xdr:col>
      <xdr:colOff>680092</xdr:colOff>
      <xdr:row>1</xdr:row>
      <xdr:rowOff>125905</xdr:rowOff>
    </xdr:from>
    <xdr:to>
      <xdr:col>9</xdr:col>
      <xdr:colOff>2212341</xdr:colOff>
      <xdr:row>27</xdr:row>
      <xdr:rowOff>117157</xdr:rowOff>
    </xdr:to>
    <xdr:grpSp>
      <xdr:nvGrpSpPr>
        <xdr:cNvPr id="366" name="Groupe 365"/>
        <xdr:cNvGrpSpPr>
          <a:grpSpLocks noChangeAspect="1"/>
        </xdr:cNvGrpSpPr>
      </xdr:nvGrpSpPr>
      <xdr:grpSpPr>
        <a:xfrm>
          <a:off x="7179952" y="308785"/>
          <a:ext cx="8390249" cy="4974732"/>
          <a:chOff x="7194344" y="133525"/>
          <a:chExt cx="8340296" cy="4327037"/>
        </a:xfrm>
      </xdr:grpSpPr>
      <xdr:sp macro="" textlink="">
        <xdr:nvSpPr>
          <xdr:cNvPr id="146" name="Rectangle 145"/>
          <xdr:cNvSpPr/>
        </xdr:nvSpPr>
        <xdr:spPr>
          <a:xfrm>
            <a:off x="9772674" y="757753"/>
            <a:ext cx="1963196" cy="215673"/>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sp macro="" textlink="">
        <xdr:nvSpPr>
          <xdr:cNvPr id="147" name="Forme libre 146"/>
          <xdr:cNvSpPr/>
        </xdr:nvSpPr>
        <xdr:spPr>
          <a:xfrm>
            <a:off x="7194344" y="633821"/>
            <a:ext cx="5235822" cy="3495131"/>
          </a:xfrm>
          <a:custGeom>
            <a:avLst/>
            <a:gdLst>
              <a:gd name="connsiteX0" fmla="*/ 78863 w 7372850"/>
              <a:gd name="connsiteY0" fmla="*/ 3596640 h 3596640"/>
              <a:gd name="connsiteX1" fmla="*/ 3683123 w 7372850"/>
              <a:gd name="connsiteY1" fmla="*/ 0 h 3596640"/>
              <a:gd name="connsiteX2" fmla="*/ 7295003 w 7372850"/>
              <a:gd name="connsiteY2" fmla="*/ 3596640 h 3596640"/>
              <a:gd name="connsiteX3" fmla="*/ 78863 w 7372850"/>
              <a:gd name="connsiteY3" fmla="*/ 3596640 h 3596640"/>
              <a:gd name="connsiteX0" fmla="*/ 78863 w 7373413"/>
              <a:gd name="connsiteY0" fmla="*/ 3596640 h 3596640"/>
              <a:gd name="connsiteX1" fmla="*/ 3683123 w 7373413"/>
              <a:gd name="connsiteY1" fmla="*/ 0 h 3596640"/>
              <a:gd name="connsiteX2" fmla="*/ 7295003 w 7373413"/>
              <a:gd name="connsiteY2" fmla="*/ 3596640 h 3596640"/>
              <a:gd name="connsiteX3" fmla="*/ 78863 w 7373413"/>
              <a:gd name="connsiteY3" fmla="*/ 3596640 h 3596640"/>
              <a:gd name="connsiteX0" fmla="*/ 161 w 7294711"/>
              <a:gd name="connsiteY0" fmla="*/ 3596640 h 4178663"/>
              <a:gd name="connsiteX1" fmla="*/ 3604421 w 7294711"/>
              <a:gd name="connsiteY1" fmla="*/ 0 h 4178663"/>
              <a:gd name="connsiteX2" fmla="*/ 7216301 w 7294711"/>
              <a:gd name="connsiteY2" fmla="*/ 3596640 h 4178663"/>
              <a:gd name="connsiteX3" fmla="*/ 161 w 7294711"/>
              <a:gd name="connsiteY3" fmla="*/ 3596640 h 4178663"/>
              <a:gd name="connsiteX0" fmla="*/ 161 w 7294711"/>
              <a:gd name="connsiteY0" fmla="*/ 3596640 h 4178663"/>
              <a:gd name="connsiteX1" fmla="*/ 3604421 w 7294711"/>
              <a:gd name="connsiteY1" fmla="*/ 0 h 4178663"/>
              <a:gd name="connsiteX2" fmla="*/ 7216301 w 7294711"/>
              <a:gd name="connsiteY2" fmla="*/ 3596640 h 4178663"/>
              <a:gd name="connsiteX3" fmla="*/ 161 w 7294711"/>
              <a:gd name="connsiteY3" fmla="*/ 3596640 h 4178663"/>
              <a:gd name="connsiteX0" fmla="*/ 161 w 7294711"/>
              <a:gd name="connsiteY0" fmla="*/ 3596640 h 3867631"/>
              <a:gd name="connsiteX1" fmla="*/ 3604421 w 7294711"/>
              <a:gd name="connsiteY1" fmla="*/ 0 h 3867631"/>
              <a:gd name="connsiteX2" fmla="*/ 7216301 w 7294711"/>
              <a:gd name="connsiteY2" fmla="*/ 3596640 h 3867631"/>
              <a:gd name="connsiteX3" fmla="*/ 161 w 7294711"/>
              <a:gd name="connsiteY3" fmla="*/ 3596640 h 3867631"/>
              <a:gd name="connsiteX0" fmla="*/ 161 w 7294711"/>
              <a:gd name="connsiteY0" fmla="*/ 3596640 h 3867631"/>
              <a:gd name="connsiteX1" fmla="*/ 3604421 w 7294711"/>
              <a:gd name="connsiteY1" fmla="*/ 0 h 3867631"/>
              <a:gd name="connsiteX2" fmla="*/ 7216301 w 7294711"/>
              <a:gd name="connsiteY2" fmla="*/ 3596640 h 3867631"/>
              <a:gd name="connsiteX3" fmla="*/ 161 w 7294711"/>
              <a:gd name="connsiteY3" fmla="*/ 3596640 h 3867631"/>
              <a:gd name="connsiteX0" fmla="*/ 161 w 7294711"/>
              <a:gd name="connsiteY0" fmla="*/ 3596640 h 3596640"/>
              <a:gd name="connsiteX1" fmla="*/ 3604421 w 7294711"/>
              <a:gd name="connsiteY1" fmla="*/ 0 h 3596640"/>
              <a:gd name="connsiteX2" fmla="*/ 7216301 w 7294711"/>
              <a:gd name="connsiteY2" fmla="*/ 3596640 h 3596640"/>
              <a:gd name="connsiteX3" fmla="*/ 161 w 7294711"/>
              <a:gd name="connsiteY3" fmla="*/ 3596640 h 3596640"/>
              <a:gd name="connsiteX0" fmla="*/ 161 w 7216301"/>
              <a:gd name="connsiteY0" fmla="*/ 3596640 h 3596640"/>
              <a:gd name="connsiteX1" fmla="*/ 3604421 w 7216301"/>
              <a:gd name="connsiteY1" fmla="*/ 0 h 3596640"/>
              <a:gd name="connsiteX2" fmla="*/ 7216301 w 7216301"/>
              <a:gd name="connsiteY2" fmla="*/ 3596640 h 3596640"/>
              <a:gd name="connsiteX3" fmla="*/ 161 w 7216301"/>
              <a:gd name="connsiteY3" fmla="*/ 3596640 h 3596640"/>
              <a:gd name="connsiteX0" fmla="*/ 0 w 7216140"/>
              <a:gd name="connsiteY0" fmla="*/ 3596640 h 3596640"/>
              <a:gd name="connsiteX1" fmla="*/ 3604260 w 7216140"/>
              <a:gd name="connsiteY1" fmla="*/ 0 h 3596640"/>
              <a:gd name="connsiteX2" fmla="*/ 7216140 w 7216140"/>
              <a:gd name="connsiteY2" fmla="*/ 3596640 h 3596640"/>
              <a:gd name="connsiteX3" fmla="*/ 0 w 7216140"/>
              <a:gd name="connsiteY3" fmla="*/ 3596640 h 3596640"/>
              <a:gd name="connsiteX0" fmla="*/ 0 w 7216140"/>
              <a:gd name="connsiteY0" fmla="*/ 3596640 h 3596640"/>
              <a:gd name="connsiteX1" fmla="*/ 3604260 w 7216140"/>
              <a:gd name="connsiteY1" fmla="*/ 0 h 3596640"/>
              <a:gd name="connsiteX2" fmla="*/ 7216140 w 7216140"/>
              <a:gd name="connsiteY2" fmla="*/ 3596640 h 3596640"/>
              <a:gd name="connsiteX3" fmla="*/ 0 w 7216140"/>
              <a:gd name="connsiteY3" fmla="*/ 3596640 h 3596640"/>
              <a:gd name="connsiteX0" fmla="*/ 0 w 7216140"/>
              <a:gd name="connsiteY0" fmla="*/ 3597366 h 3597366"/>
              <a:gd name="connsiteX1" fmla="*/ 3604260 w 7216140"/>
              <a:gd name="connsiteY1" fmla="*/ 726 h 3597366"/>
              <a:gd name="connsiteX2" fmla="*/ 7216140 w 7216140"/>
              <a:gd name="connsiteY2" fmla="*/ 3597366 h 3597366"/>
              <a:gd name="connsiteX3" fmla="*/ 0 w 7216140"/>
              <a:gd name="connsiteY3" fmla="*/ 3597366 h 3597366"/>
              <a:gd name="connsiteX0" fmla="*/ 0 w 7216140"/>
              <a:gd name="connsiteY0" fmla="*/ 3596644 h 3596644"/>
              <a:gd name="connsiteX1" fmla="*/ 3604260 w 7216140"/>
              <a:gd name="connsiteY1" fmla="*/ 4 h 3596644"/>
              <a:gd name="connsiteX2" fmla="*/ 7216140 w 7216140"/>
              <a:gd name="connsiteY2" fmla="*/ 3596644 h 3596644"/>
              <a:gd name="connsiteX3" fmla="*/ 0 w 7216140"/>
              <a:gd name="connsiteY3" fmla="*/ 3596644 h 3596644"/>
              <a:gd name="connsiteX0" fmla="*/ 0 w 7216140"/>
              <a:gd name="connsiteY0" fmla="*/ 3596644 h 3596644"/>
              <a:gd name="connsiteX1" fmla="*/ 3604260 w 7216140"/>
              <a:gd name="connsiteY1" fmla="*/ 4 h 3596644"/>
              <a:gd name="connsiteX2" fmla="*/ 7216140 w 7216140"/>
              <a:gd name="connsiteY2" fmla="*/ 3596644 h 3596644"/>
              <a:gd name="connsiteX3" fmla="*/ 0 w 7216140"/>
              <a:gd name="connsiteY3" fmla="*/ 3596644 h 3596644"/>
              <a:gd name="connsiteX0" fmla="*/ 256659 w 7472799"/>
              <a:gd name="connsiteY0" fmla="*/ 3792458 h 3792458"/>
              <a:gd name="connsiteX1" fmla="*/ 1823426 w 7472799"/>
              <a:gd name="connsiteY1" fmla="*/ 827688 h 3792458"/>
              <a:gd name="connsiteX2" fmla="*/ 3860919 w 7472799"/>
              <a:gd name="connsiteY2" fmla="*/ 195818 h 3792458"/>
              <a:gd name="connsiteX3" fmla="*/ 7472799 w 7472799"/>
              <a:gd name="connsiteY3" fmla="*/ 3792458 h 3792458"/>
              <a:gd name="connsiteX4" fmla="*/ 256659 w 7472799"/>
              <a:gd name="connsiteY4" fmla="*/ 3792458 h 3792458"/>
              <a:gd name="connsiteX0" fmla="*/ 597793 w 6217783"/>
              <a:gd name="connsiteY0" fmla="*/ 3815297 h 3815297"/>
              <a:gd name="connsiteX1" fmla="*/ 568410 w 6217783"/>
              <a:gd name="connsiteY1" fmla="*/ 827688 h 3815297"/>
              <a:gd name="connsiteX2" fmla="*/ 2605903 w 6217783"/>
              <a:gd name="connsiteY2" fmla="*/ 195818 h 3815297"/>
              <a:gd name="connsiteX3" fmla="*/ 6217783 w 6217783"/>
              <a:gd name="connsiteY3" fmla="*/ 3792458 h 3815297"/>
              <a:gd name="connsiteX4" fmla="*/ 597793 w 6217783"/>
              <a:gd name="connsiteY4" fmla="*/ 3815297 h 3815297"/>
              <a:gd name="connsiteX0" fmla="*/ 289422 w 5909412"/>
              <a:gd name="connsiteY0" fmla="*/ 3815297 h 3815297"/>
              <a:gd name="connsiteX1" fmla="*/ 260039 w 5909412"/>
              <a:gd name="connsiteY1" fmla="*/ 827688 h 3815297"/>
              <a:gd name="connsiteX2" fmla="*/ 2297532 w 5909412"/>
              <a:gd name="connsiteY2" fmla="*/ 195818 h 3815297"/>
              <a:gd name="connsiteX3" fmla="*/ 5909412 w 5909412"/>
              <a:gd name="connsiteY3" fmla="*/ 3792458 h 3815297"/>
              <a:gd name="connsiteX4" fmla="*/ 289422 w 5909412"/>
              <a:gd name="connsiteY4" fmla="*/ 3815297 h 3815297"/>
              <a:gd name="connsiteX0" fmla="*/ 277960 w 5913224"/>
              <a:gd name="connsiteY0" fmla="*/ 3784845 h 3792458"/>
              <a:gd name="connsiteX1" fmla="*/ 263851 w 5913224"/>
              <a:gd name="connsiteY1" fmla="*/ 827688 h 3792458"/>
              <a:gd name="connsiteX2" fmla="*/ 2301344 w 5913224"/>
              <a:gd name="connsiteY2" fmla="*/ 195818 h 3792458"/>
              <a:gd name="connsiteX3" fmla="*/ 5913224 w 5913224"/>
              <a:gd name="connsiteY3" fmla="*/ 3792458 h 3792458"/>
              <a:gd name="connsiteX4" fmla="*/ 277960 w 5913224"/>
              <a:gd name="connsiteY4" fmla="*/ 3784845 h 3792458"/>
              <a:gd name="connsiteX0" fmla="*/ 14109 w 5649373"/>
              <a:gd name="connsiteY0" fmla="*/ 3784845 h 3792458"/>
              <a:gd name="connsiteX1" fmla="*/ 0 w 5649373"/>
              <a:gd name="connsiteY1" fmla="*/ 827688 h 3792458"/>
              <a:gd name="connsiteX2" fmla="*/ 2037493 w 5649373"/>
              <a:gd name="connsiteY2" fmla="*/ 195818 h 3792458"/>
              <a:gd name="connsiteX3" fmla="*/ 5649373 w 5649373"/>
              <a:gd name="connsiteY3" fmla="*/ 3792458 h 3792458"/>
              <a:gd name="connsiteX4" fmla="*/ 14109 w 5649373"/>
              <a:gd name="connsiteY4" fmla="*/ 3784845 h 3792458"/>
              <a:gd name="connsiteX0" fmla="*/ 14109 w 5649373"/>
              <a:gd name="connsiteY0" fmla="*/ 3748826 h 3756439"/>
              <a:gd name="connsiteX1" fmla="*/ 0 w 5649373"/>
              <a:gd name="connsiteY1" fmla="*/ 791669 h 3756439"/>
              <a:gd name="connsiteX2" fmla="*/ 2037493 w 5649373"/>
              <a:gd name="connsiteY2" fmla="*/ 159799 h 3756439"/>
              <a:gd name="connsiteX3" fmla="*/ 5649373 w 5649373"/>
              <a:gd name="connsiteY3" fmla="*/ 3756439 h 3756439"/>
              <a:gd name="connsiteX4" fmla="*/ 14109 w 5649373"/>
              <a:gd name="connsiteY4" fmla="*/ 3748826 h 3756439"/>
              <a:gd name="connsiteX0" fmla="*/ 14109 w 5649373"/>
              <a:gd name="connsiteY0" fmla="*/ 3589148 h 3596761"/>
              <a:gd name="connsiteX1" fmla="*/ 0 w 5649373"/>
              <a:gd name="connsiteY1" fmla="*/ 631991 h 3596761"/>
              <a:gd name="connsiteX2" fmla="*/ 2037493 w 5649373"/>
              <a:gd name="connsiteY2" fmla="*/ 121 h 3596761"/>
              <a:gd name="connsiteX3" fmla="*/ 5649373 w 5649373"/>
              <a:gd name="connsiteY3" fmla="*/ 3596761 h 3596761"/>
              <a:gd name="connsiteX4" fmla="*/ 14109 w 5649373"/>
              <a:gd name="connsiteY4" fmla="*/ 3589148 h 3596761"/>
              <a:gd name="connsiteX0" fmla="*/ 14109 w 5649373"/>
              <a:gd name="connsiteY0" fmla="*/ 3589161 h 3596774"/>
              <a:gd name="connsiteX1" fmla="*/ 0 w 5649373"/>
              <a:gd name="connsiteY1" fmla="*/ 632004 h 3596774"/>
              <a:gd name="connsiteX2" fmla="*/ 2037493 w 5649373"/>
              <a:gd name="connsiteY2" fmla="*/ 134 h 3596774"/>
              <a:gd name="connsiteX3" fmla="*/ 5649373 w 5649373"/>
              <a:gd name="connsiteY3" fmla="*/ 3596774 h 3596774"/>
              <a:gd name="connsiteX4" fmla="*/ 14109 w 5649373"/>
              <a:gd name="connsiteY4" fmla="*/ 3589161 h 3596774"/>
              <a:gd name="connsiteX0" fmla="*/ 14109 w 5649373"/>
              <a:gd name="connsiteY0" fmla="*/ 3589194 h 3596807"/>
              <a:gd name="connsiteX1" fmla="*/ 0 w 5649373"/>
              <a:gd name="connsiteY1" fmla="*/ 632037 h 3596807"/>
              <a:gd name="connsiteX2" fmla="*/ 2037493 w 5649373"/>
              <a:gd name="connsiteY2" fmla="*/ 167 h 3596807"/>
              <a:gd name="connsiteX3" fmla="*/ 5649373 w 5649373"/>
              <a:gd name="connsiteY3" fmla="*/ 3596807 h 3596807"/>
              <a:gd name="connsiteX4" fmla="*/ 14109 w 5649373"/>
              <a:gd name="connsiteY4" fmla="*/ 3589194 h 3596807"/>
              <a:gd name="connsiteX0" fmla="*/ 14109 w 5649373"/>
              <a:gd name="connsiteY0" fmla="*/ 3589464 h 3597077"/>
              <a:gd name="connsiteX1" fmla="*/ 0 w 5649373"/>
              <a:gd name="connsiteY1" fmla="*/ 632307 h 3597077"/>
              <a:gd name="connsiteX2" fmla="*/ 2037493 w 5649373"/>
              <a:gd name="connsiteY2" fmla="*/ 437 h 3597077"/>
              <a:gd name="connsiteX3" fmla="*/ 5649373 w 5649373"/>
              <a:gd name="connsiteY3" fmla="*/ 3597077 h 3597077"/>
              <a:gd name="connsiteX4" fmla="*/ 14109 w 5649373"/>
              <a:gd name="connsiteY4" fmla="*/ 3589464 h 3597077"/>
              <a:gd name="connsiteX0" fmla="*/ 14109 w 5649373"/>
              <a:gd name="connsiteY0" fmla="*/ 3589204 h 3596817"/>
              <a:gd name="connsiteX1" fmla="*/ 0 w 5649373"/>
              <a:gd name="connsiteY1" fmla="*/ 632047 h 3596817"/>
              <a:gd name="connsiteX2" fmla="*/ 2037493 w 5649373"/>
              <a:gd name="connsiteY2" fmla="*/ 177 h 3596817"/>
              <a:gd name="connsiteX3" fmla="*/ 5649373 w 5649373"/>
              <a:gd name="connsiteY3" fmla="*/ 3596817 h 3596817"/>
              <a:gd name="connsiteX4" fmla="*/ 14109 w 5649373"/>
              <a:gd name="connsiteY4" fmla="*/ 3589204 h 3596817"/>
              <a:gd name="connsiteX0" fmla="*/ 14109 w 5649373"/>
              <a:gd name="connsiteY0" fmla="*/ 3589238 h 3596851"/>
              <a:gd name="connsiteX1" fmla="*/ 0 w 5649373"/>
              <a:gd name="connsiteY1" fmla="*/ 632081 h 3596851"/>
              <a:gd name="connsiteX2" fmla="*/ 2037493 w 5649373"/>
              <a:gd name="connsiteY2" fmla="*/ 211 h 3596851"/>
              <a:gd name="connsiteX3" fmla="*/ 5649373 w 5649373"/>
              <a:gd name="connsiteY3" fmla="*/ 3596851 h 3596851"/>
              <a:gd name="connsiteX4" fmla="*/ 14109 w 5649373"/>
              <a:gd name="connsiteY4" fmla="*/ 3589238 h 3596851"/>
              <a:gd name="connsiteX0" fmla="*/ 14109 w 5649373"/>
              <a:gd name="connsiteY0" fmla="*/ 3589220 h 3596833"/>
              <a:gd name="connsiteX1" fmla="*/ 0 w 5649373"/>
              <a:gd name="connsiteY1" fmla="*/ 632063 h 3596833"/>
              <a:gd name="connsiteX2" fmla="*/ 2037493 w 5649373"/>
              <a:gd name="connsiteY2" fmla="*/ 193 h 3596833"/>
              <a:gd name="connsiteX3" fmla="*/ 5649373 w 5649373"/>
              <a:gd name="connsiteY3" fmla="*/ 3596833 h 3596833"/>
              <a:gd name="connsiteX4" fmla="*/ 14109 w 5649373"/>
              <a:gd name="connsiteY4" fmla="*/ 3589220 h 3596833"/>
              <a:gd name="connsiteX0" fmla="*/ 350140 w 5649373"/>
              <a:gd name="connsiteY0" fmla="*/ 3596833 h 3596833"/>
              <a:gd name="connsiteX1" fmla="*/ 0 w 5649373"/>
              <a:gd name="connsiteY1" fmla="*/ 632063 h 3596833"/>
              <a:gd name="connsiteX2" fmla="*/ 2037493 w 5649373"/>
              <a:gd name="connsiteY2" fmla="*/ 193 h 3596833"/>
              <a:gd name="connsiteX3" fmla="*/ 5649373 w 5649373"/>
              <a:gd name="connsiteY3" fmla="*/ 3596833 h 3596833"/>
              <a:gd name="connsiteX4" fmla="*/ 350140 w 5649373"/>
              <a:gd name="connsiteY4" fmla="*/ 3596833 h 3596833"/>
              <a:gd name="connsiteX0" fmla="*/ 121 w 5299354"/>
              <a:gd name="connsiteY0" fmla="*/ 3818274 h 3818274"/>
              <a:gd name="connsiteX1" fmla="*/ 8924 w 5299354"/>
              <a:gd name="connsiteY1" fmla="*/ 663182 h 3818274"/>
              <a:gd name="connsiteX2" fmla="*/ 1687474 w 5299354"/>
              <a:gd name="connsiteY2" fmla="*/ 221634 h 3818274"/>
              <a:gd name="connsiteX3" fmla="*/ 5299354 w 5299354"/>
              <a:gd name="connsiteY3" fmla="*/ 3818274 h 3818274"/>
              <a:gd name="connsiteX4" fmla="*/ 121 w 5299354"/>
              <a:gd name="connsiteY4" fmla="*/ 3818274 h 3818274"/>
              <a:gd name="connsiteX0" fmla="*/ 8168 w 5307401"/>
              <a:gd name="connsiteY0" fmla="*/ 3815841 h 3815841"/>
              <a:gd name="connsiteX1" fmla="*/ 0 w 5307401"/>
              <a:gd name="connsiteY1" fmla="*/ 669208 h 3815841"/>
              <a:gd name="connsiteX2" fmla="*/ 1695521 w 5307401"/>
              <a:gd name="connsiteY2" fmla="*/ 219201 h 3815841"/>
              <a:gd name="connsiteX3" fmla="*/ 5307401 w 5307401"/>
              <a:gd name="connsiteY3" fmla="*/ 3815841 h 3815841"/>
              <a:gd name="connsiteX4" fmla="*/ 8168 w 5307401"/>
              <a:gd name="connsiteY4" fmla="*/ 3815841 h 3815841"/>
              <a:gd name="connsiteX0" fmla="*/ 8168 w 5307401"/>
              <a:gd name="connsiteY0" fmla="*/ 3815841 h 3815841"/>
              <a:gd name="connsiteX1" fmla="*/ 0 w 5307401"/>
              <a:gd name="connsiteY1" fmla="*/ 669208 h 3815841"/>
              <a:gd name="connsiteX2" fmla="*/ 1695521 w 5307401"/>
              <a:gd name="connsiteY2" fmla="*/ 219201 h 3815841"/>
              <a:gd name="connsiteX3" fmla="*/ 5307401 w 5307401"/>
              <a:gd name="connsiteY3" fmla="*/ 3815841 h 3815841"/>
              <a:gd name="connsiteX4" fmla="*/ 8168 w 5307401"/>
              <a:gd name="connsiteY4" fmla="*/ 3815841 h 3815841"/>
              <a:gd name="connsiteX0" fmla="*/ 8168 w 5307401"/>
              <a:gd name="connsiteY0" fmla="*/ 3800865 h 3800865"/>
              <a:gd name="connsiteX1" fmla="*/ 0 w 5307401"/>
              <a:gd name="connsiteY1" fmla="*/ 654232 h 3800865"/>
              <a:gd name="connsiteX2" fmla="*/ 1695521 w 5307401"/>
              <a:gd name="connsiteY2" fmla="*/ 204225 h 3800865"/>
              <a:gd name="connsiteX3" fmla="*/ 5307401 w 5307401"/>
              <a:gd name="connsiteY3" fmla="*/ 3800865 h 3800865"/>
              <a:gd name="connsiteX4" fmla="*/ 8168 w 5307401"/>
              <a:gd name="connsiteY4" fmla="*/ 3800865 h 3800865"/>
              <a:gd name="connsiteX0" fmla="*/ 8168 w 5307401"/>
              <a:gd name="connsiteY0" fmla="*/ 3806484 h 3806484"/>
              <a:gd name="connsiteX1" fmla="*/ 0 w 5307401"/>
              <a:gd name="connsiteY1" fmla="*/ 638704 h 3806484"/>
              <a:gd name="connsiteX2" fmla="*/ 1695521 w 5307401"/>
              <a:gd name="connsiteY2" fmla="*/ 209844 h 3806484"/>
              <a:gd name="connsiteX3" fmla="*/ 5307401 w 5307401"/>
              <a:gd name="connsiteY3" fmla="*/ 3806484 h 3806484"/>
              <a:gd name="connsiteX4" fmla="*/ 8168 w 5307401"/>
              <a:gd name="connsiteY4" fmla="*/ 3806484 h 3806484"/>
              <a:gd name="connsiteX0" fmla="*/ 8168 w 5307401"/>
              <a:gd name="connsiteY0" fmla="*/ 3805023 h 3805023"/>
              <a:gd name="connsiteX1" fmla="*/ 0 w 5307401"/>
              <a:gd name="connsiteY1" fmla="*/ 637243 h 3805023"/>
              <a:gd name="connsiteX2" fmla="*/ 1695521 w 5307401"/>
              <a:gd name="connsiteY2" fmla="*/ 208383 h 3805023"/>
              <a:gd name="connsiteX3" fmla="*/ 5307401 w 5307401"/>
              <a:gd name="connsiteY3" fmla="*/ 3805023 h 3805023"/>
              <a:gd name="connsiteX4" fmla="*/ 8168 w 5307401"/>
              <a:gd name="connsiteY4" fmla="*/ 3805023 h 3805023"/>
              <a:gd name="connsiteX0" fmla="*/ 8168 w 5307401"/>
              <a:gd name="connsiteY0" fmla="*/ 3596641 h 3596641"/>
              <a:gd name="connsiteX1" fmla="*/ 0 w 5307401"/>
              <a:gd name="connsiteY1" fmla="*/ 428861 h 3596641"/>
              <a:gd name="connsiteX2" fmla="*/ 1695521 w 5307401"/>
              <a:gd name="connsiteY2" fmla="*/ 1 h 3596641"/>
              <a:gd name="connsiteX3" fmla="*/ 5307401 w 5307401"/>
              <a:gd name="connsiteY3" fmla="*/ 3596641 h 3596641"/>
              <a:gd name="connsiteX4" fmla="*/ 8168 w 5307401"/>
              <a:gd name="connsiteY4" fmla="*/ 3596641 h 3596641"/>
              <a:gd name="connsiteX0" fmla="*/ 8168 w 5307401"/>
              <a:gd name="connsiteY0" fmla="*/ 3596796 h 3596796"/>
              <a:gd name="connsiteX1" fmla="*/ 0 w 5307401"/>
              <a:gd name="connsiteY1" fmla="*/ 429016 h 3596796"/>
              <a:gd name="connsiteX2" fmla="*/ 1695521 w 5307401"/>
              <a:gd name="connsiteY2" fmla="*/ 156 h 3596796"/>
              <a:gd name="connsiteX3" fmla="*/ 5307401 w 5307401"/>
              <a:gd name="connsiteY3" fmla="*/ 3596796 h 3596796"/>
              <a:gd name="connsiteX4" fmla="*/ 8168 w 5307401"/>
              <a:gd name="connsiteY4" fmla="*/ 3596796 h 3596796"/>
              <a:gd name="connsiteX0" fmla="*/ 8168 w 5307401"/>
              <a:gd name="connsiteY0" fmla="*/ 3596925 h 3596925"/>
              <a:gd name="connsiteX1" fmla="*/ 0 w 5307401"/>
              <a:gd name="connsiteY1" fmla="*/ 429145 h 3596925"/>
              <a:gd name="connsiteX2" fmla="*/ 1695521 w 5307401"/>
              <a:gd name="connsiteY2" fmla="*/ 285 h 3596925"/>
              <a:gd name="connsiteX3" fmla="*/ 5307401 w 5307401"/>
              <a:gd name="connsiteY3" fmla="*/ 3596925 h 3596925"/>
              <a:gd name="connsiteX4" fmla="*/ 8168 w 5307401"/>
              <a:gd name="connsiteY4" fmla="*/ 3596925 h 3596925"/>
              <a:gd name="connsiteX0" fmla="*/ 8168 w 5307401"/>
              <a:gd name="connsiteY0" fmla="*/ 3597906 h 3597906"/>
              <a:gd name="connsiteX1" fmla="*/ 0 w 5307401"/>
              <a:gd name="connsiteY1" fmla="*/ 430126 h 3597906"/>
              <a:gd name="connsiteX2" fmla="*/ 1695521 w 5307401"/>
              <a:gd name="connsiteY2" fmla="*/ 1266 h 3597906"/>
              <a:gd name="connsiteX3" fmla="*/ 5307401 w 5307401"/>
              <a:gd name="connsiteY3" fmla="*/ 3597906 h 3597906"/>
              <a:gd name="connsiteX4" fmla="*/ 8168 w 5307401"/>
              <a:gd name="connsiteY4" fmla="*/ 3597906 h 3597906"/>
              <a:gd name="connsiteX0" fmla="*/ 8168 w 5307401"/>
              <a:gd name="connsiteY0" fmla="*/ 3596655 h 3596655"/>
              <a:gd name="connsiteX1" fmla="*/ 0 w 5307401"/>
              <a:gd name="connsiteY1" fmla="*/ 428875 h 3596655"/>
              <a:gd name="connsiteX2" fmla="*/ 1695521 w 5307401"/>
              <a:gd name="connsiteY2" fmla="*/ 15 h 3596655"/>
              <a:gd name="connsiteX3" fmla="*/ 5307401 w 5307401"/>
              <a:gd name="connsiteY3" fmla="*/ 3596655 h 3596655"/>
              <a:gd name="connsiteX4" fmla="*/ 8168 w 5307401"/>
              <a:gd name="connsiteY4" fmla="*/ 3596655 h 359665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5307401" h="3596655">
                <a:moveTo>
                  <a:pt x="8168" y="3596655"/>
                </a:moveTo>
                <a:cubicBezTo>
                  <a:pt x="5967" y="2904592"/>
                  <a:pt x="922" y="1123900"/>
                  <a:pt x="0" y="428875"/>
                </a:cubicBezTo>
                <a:cubicBezTo>
                  <a:pt x="737078" y="71604"/>
                  <a:pt x="1187250" y="-1167"/>
                  <a:pt x="1695521" y="15"/>
                </a:cubicBezTo>
                <a:cubicBezTo>
                  <a:pt x="2944898" y="2920"/>
                  <a:pt x="5176591" y="833135"/>
                  <a:pt x="5307401" y="3596655"/>
                </a:cubicBezTo>
                <a:lnTo>
                  <a:pt x="8168" y="3596655"/>
                </a:lnTo>
                <a:close/>
              </a:path>
            </a:pathLst>
          </a:custGeom>
          <a:solidFill>
            <a:schemeClr val="bg1">
              <a:lumMod val="95000"/>
            </a:schemeClr>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xnSp macro="">
        <xdr:nvCxnSpPr>
          <xdr:cNvPr id="148" name="Connecteur droit 147"/>
          <xdr:cNvCxnSpPr/>
        </xdr:nvCxnSpPr>
        <xdr:spPr>
          <a:xfrm flipH="1">
            <a:off x="8854170" y="747785"/>
            <a:ext cx="920671" cy="3376178"/>
          </a:xfrm>
          <a:prstGeom prst="line">
            <a:avLst/>
          </a:prstGeom>
          <a:ln>
            <a:solidFill>
              <a:schemeClr val="accent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149" name="Connecteur droit 148"/>
          <xdr:cNvCxnSpPr/>
        </xdr:nvCxnSpPr>
        <xdr:spPr>
          <a:xfrm>
            <a:off x="7366245" y="133525"/>
            <a:ext cx="4469562" cy="1175985"/>
          </a:xfrm>
          <a:prstGeom prst="line">
            <a:avLst/>
          </a:prstGeom>
          <a:ln w="3175"/>
        </xdr:spPr>
        <xdr:style>
          <a:lnRef idx="1">
            <a:schemeClr val="accent1"/>
          </a:lnRef>
          <a:fillRef idx="0">
            <a:schemeClr val="accent1"/>
          </a:fillRef>
          <a:effectRef idx="0">
            <a:schemeClr val="accent1"/>
          </a:effectRef>
          <a:fontRef idx="minor">
            <a:schemeClr val="tx1"/>
          </a:fontRef>
        </xdr:style>
      </xdr:cxnSp>
      <xdr:cxnSp macro="">
        <xdr:nvCxnSpPr>
          <xdr:cNvPr id="150" name="Connecteur droit 149"/>
          <xdr:cNvCxnSpPr/>
        </xdr:nvCxnSpPr>
        <xdr:spPr>
          <a:xfrm flipV="1">
            <a:off x="7910096" y="757223"/>
            <a:ext cx="1867559" cy="1880"/>
          </a:xfrm>
          <a:prstGeom prst="line">
            <a:avLst/>
          </a:prstGeom>
          <a:ln>
            <a:solidFill>
              <a:schemeClr val="tx1">
                <a:lumMod val="75000"/>
                <a:lumOff val="25000"/>
              </a:schemeClr>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151" name="Connecteur droit 150"/>
          <xdr:cNvCxnSpPr/>
        </xdr:nvCxnSpPr>
        <xdr:spPr>
          <a:xfrm flipV="1">
            <a:off x="7337282" y="964369"/>
            <a:ext cx="3018613" cy="530"/>
          </a:xfrm>
          <a:prstGeom prst="line">
            <a:avLst/>
          </a:prstGeom>
          <a:ln>
            <a:solidFill>
              <a:schemeClr val="tx1">
                <a:lumMod val="75000"/>
                <a:lumOff val="25000"/>
              </a:schemeClr>
            </a:solidFill>
            <a:prstDash val="sysDash"/>
          </a:ln>
        </xdr:spPr>
        <xdr:style>
          <a:lnRef idx="1">
            <a:schemeClr val="accent1"/>
          </a:lnRef>
          <a:fillRef idx="0">
            <a:schemeClr val="accent1"/>
          </a:fillRef>
          <a:effectRef idx="0">
            <a:schemeClr val="accent1"/>
          </a:effectRef>
          <a:fontRef idx="minor">
            <a:schemeClr val="tx1"/>
          </a:fontRef>
        </xdr:style>
      </xdr:cxnSp>
      <xdr:grpSp>
        <xdr:nvGrpSpPr>
          <xdr:cNvPr id="152" name="Groupe 151"/>
          <xdr:cNvGrpSpPr/>
        </xdr:nvGrpSpPr>
        <xdr:grpSpPr>
          <a:xfrm>
            <a:off x="8851633" y="761453"/>
            <a:ext cx="35787" cy="35140"/>
            <a:chOff x="3937635" y="1228725"/>
            <a:chExt cx="36195" cy="36195"/>
          </a:xfrm>
        </xdr:grpSpPr>
        <xdr:cxnSp macro="">
          <xdr:nvCxnSpPr>
            <xdr:cNvPr id="215" name="Connecteur droit 214"/>
            <xdr:cNvCxnSpPr/>
          </xdr:nvCxnSpPr>
          <xdr:spPr>
            <a:xfrm>
              <a:off x="3973830" y="1228725"/>
              <a:ext cx="0" cy="36000"/>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16" name="Connecteur droit 215"/>
            <xdr:cNvCxnSpPr/>
          </xdr:nvCxnSpPr>
          <xdr:spPr>
            <a:xfrm>
              <a:off x="3937635" y="1264920"/>
              <a:ext cx="36000" cy="0"/>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grpSp>
      <xdr:grpSp>
        <xdr:nvGrpSpPr>
          <xdr:cNvPr id="153" name="Groupe 152"/>
          <xdr:cNvGrpSpPr/>
        </xdr:nvGrpSpPr>
        <xdr:grpSpPr>
          <a:xfrm>
            <a:off x="8849749" y="964898"/>
            <a:ext cx="35787" cy="35140"/>
            <a:chOff x="3937635" y="1228725"/>
            <a:chExt cx="36195" cy="36195"/>
          </a:xfrm>
        </xdr:grpSpPr>
        <xdr:cxnSp macro="">
          <xdr:nvCxnSpPr>
            <xdr:cNvPr id="213" name="Connecteur droit 212"/>
            <xdr:cNvCxnSpPr/>
          </xdr:nvCxnSpPr>
          <xdr:spPr>
            <a:xfrm>
              <a:off x="3973830" y="1228725"/>
              <a:ext cx="0" cy="36000"/>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14" name="Connecteur droit 213"/>
            <xdr:cNvCxnSpPr/>
          </xdr:nvCxnSpPr>
          <xdr:spPr>
            <a:xfrm>
              <a:off x="3937635" y="1264920"/>
              <a:ext cx="36000" cy="0"/>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grpSp>
      <xdr:cxnSp macro="">
        <xdr:nvCxnSpPr>
          <xdr:cNvPr id="154" name="Connecteur droit 153"/>
          <xdr:cNvCxnSpPr/>
        </xdr:nvCxnSpPr>
        <xdr:spPr>
          <a:xfrm flipH="1" flipV="1">
            <a:off x="8848996" y="636814"/>
            <a:ext cx="4520" cy="3481484"/>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56" name="Connecteur droit 155"/>
          <xdr:cNvCxnSpPr/>
        </xdr:nvCxnSpPr>
        <xdr:spPr>
          <a:xfrm flipH="1">
            <a:off x="8856382" y="959687"/>
            <a:ext cx="1503734" cy="3167902"/>
          </a:xfrm>
          <a:prstGeom prst="line">
            <a:avLst/>
          </a:prstGeom>
          <a:ln>
            <a:solidFill>
              <a:schemeClr val="accent6"/>
            </a:solidFill>
            <a:prstDash val="sysDash"/>
          </a:ln>
        </xdr:spPr>
        <xdr:style>
          <a:lnRef idx="1">
            <a:schemeClr val="accent1"/>
          </a:lnRef>
          <a:fillRef idx="0">
            <a:schemeClr val="accent1"/>
          </a:fillRef>
          <a:effectRef idx="0">
            <a:schemeClr val="accent1"/>
          </a:effectRef>
          <a:fontRef idx="minor">
            <a:schemeClr val="tx1"/>
          </a:fontRef>
        </xdr:style>
      </xdr:cxnSp>
      <xdr:sp macro="" textlink="">
        <xdr:nvSpPr>
          <xdr:cNvPr id="158" name="ZoneTexte 65"/>
          <xdr:cNvSpPr txBox="1"/>
        </xdr:nvSpPr>
        <xdr:spPr>
          <a:xfrm>
            <a:off x="9554186" y="522868"/>
            <a:ext cx="317304" cy="298811"/>
          </a:xfrm>
          <a:prstGeom prst="rect">
            <a:avLst/>
          </a:prstGeom>
          <a:noFill/>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400"/>
              <a:t>G</a:t>
            </a:r>
          </a:p>
        </xdr:txBody>
      </xdr:sp>
      <xdr:sp macro="" textlink="">
        <xdr:nvSpPr>
          <xdr:cNvPr id="159" name="ZoneTexte 66"/>
          <xdr:cNvSpPr txBox="1"/>
        </xdr:nvSpPr>
        <xdr:spPr>
          <a:xfrm>
            <a:off x="8785710" y="522868"/>
            <a:ext cx="366435" cy="298811"/>
          </a:xfrm>
          <a:prstGeom prst="rect">
            <a:avLst/>
          </a:prstGeom>
          <a:noFill/>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400"/>
              <a:t>G’</a:t>
            </a:r>
          </a:p>
        </xdr:txBody>
      </xdr:sp>
      <xdr:sp macro="" textlink="">
        <xdr:nvSpPr>
          <xdr:cNvPr id="161" name="ZoneTexte 69"/>
          <xdr:cNvSpPr txBox="1"/>
        </xdr:nvSpPr>
        <xdr:spPr>
          <a:xfrm>
            <a:off x="8891187" y="929758"/>
            <a:ext cx="360096" cy="298811"/>
          </a:xfrm>
          <a:prstGeom prst="rect">
            <a:avLst/>
          </a:prstGeom>
          <a:noFill/>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400"/>
              <a:t>H’</a:t>
            </a:r>
          </a:p>
        </xdr:txBody>
      </xdr:sp>
      <xdr:sp macro="" textlink="">
        <xdr:nvSpPr>
          <xdr:cNvPr id="163" name="Forme libre 162"/>
          <xdr:cNvSpPr/>
        </xdr:nvSpPr>
        <xdr:spPr>
          <a:xfrm>
            <a:off x="8850287" y="2913724"/>
            <a:ext cx="320737" cy="38860"/>
          </a:xfrm>
          <a:custGeom>
            <a:avLst/>
            <a:gdLst>
              <a:gd name="connsiteX0" fmla="*/ 0 w 324395"/>
              <a:gd name="connsiteY0" fmla="*/ 837 h 40026"/>
              <a:gd name="connsiteX1" fmla="*/ 74023 w 324395"/>
              <a:gd name="connsiteY1" fmla="*/ 837 h 40026"/>
              <a:gd name="connsiteX2" fmla="*/ 174172 w 324395"/>
              <a:gd name="connsiteY2" fmla="*/ 9546 h 40026"/>
              <a:gd name="connsiteX3" fmla="*/ 274320 w 324395"/>
              <a:gd name="connsiteY3" fmla="*/ 26963 h 40026"/>
              <a:gd name="connsiteX4" fmla="*/ 324395 w 324395"/>
              <a:gd name="connsiteY4" fmla="*/ 40026 h 4002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24395" h="40026">
                <a:moveTo>
                  <a:pt x="0" y="837"/>
                </a:moveTo>
                <a:cubicBezTo>
                  <a:pt x="22497" y="111"/>
                  <a:pt x="44995" y="-614"/>
                  <a:pt x="74023" y="837"/>
                </a:cubicBezTo>
                <a:cubicBezTo>
                  <a:pt x="103051" y="2288"/>
                  <a:pt x="140789" y="5192"/>
                  <a:pt x="174172" y="9546"/>
                </a:cubicBezTo>
                <a:cubicBezTo>
                  <a:pt x="207555" y="13900"/>
                  <a:pt x="249283" y="21883"/>
                  <a:pt x="274320" y="26963"/>
                </a:cubicBezTo>
                <a:cubicBezTo>
                  <a:pt x="299357" y="32043"/>
                  <a:pt x="311876" y="36034"/>
                  <a:pt x="324395" y="40026"/>
                </a:cubicBezTo>
              </a:path>
            </a:pathLst>
          </a:custGeom>
          <a:ln>
            <a:solidFill>
              <a:schemeClr val="accent6"/>
            </a:solidFill>
            <a:headEnd type="stealth"/>
            <a:tailEnd type="stealth"/>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fr-FR"/>
          </a:p>
        </xdr:txBody>
      </xdr:sp>
      <xdr:sp macro="" textlink="">
        <xdr:nvSpPr>
          <xdr:cNvPr id="164" name="Forme libre 163"/>
          <xdr:cNvSpPr/>
        </xdr:nvSpPr>
        <xdr:spPr>
          <a:xfrm>
            <a:off x="8852440" y="2566281"/>
            <a:ext cx="679144" cy="144545"/>
          </a:xfrm>
          <a:custGeom>
            <a:avLst/>
            <a:gdLst>
              <a:gd name="connsiteX0" fmla="*/ 0 w 324395"/>
              <a:gd name="connsiteY0" fmla="*/ 837 h 40026"/>
              <a:gd name="connsiteX1" fmla="*/ 74023 w 324395"/>
              <a:gd name="connsiteY1" fmla="*/ 837 h 40026"/>
              <a:gd name="connsiteX2" fmla="*/ 174172 w 324395"/>
              <a:gd name="connsiteY2" fmla="*/ 9546 h 40026"/>
              <a:gd name="connsiteX3" fmla="*/ 274320 w 324395"/>
              <a:gd name="connsiteY3" fmla="*/ 26963 h 40026"/>
              <a:gd name="connsiteX4" fmla="*/ 324395 w 324395"/>
              <a:gd name="connsiteY4" fmla="*/ 40026 h 4002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24395" h="40026">
                <a:moveTo>
                  <a:pt x="0" y="837"/>
                </a:moveTo>
                <a:cubicBezTo>
                  <a:pt x="22497" y="111"/>
                  <a:pt x="44995" y="-614"/>
                  <a:pt x="74023" y="837"/>
                </a:cubicBezTo>
                <a:cubicBezTo>
                  <a:pt x="103051" y="2288"/>
                  <a:pt x="140789" y="5192"/>
                  <a:pt x="174172" y="9546"/>
                </a:cubicBezTo>
                <a:cubicBezTo>
                  <a:pt x="207555" y="13900"/>
                  <a:pt x="249283" y="21883"/>
                  <a:pt x="274320" y="26963"/>
                </a:cubicBezTo>
                <a:cubicBezTo>
                  <a:pt x="299357" y="32043"/>
                  <a:pt x="311876" y="36034"/>
                  <a:pt x="324395" y="40026"/>
                </a:cubicBezTo>
              </a:path>
            </a:pathLst>
          </a:custGeom>
          <a:ln>
            <a:solidFill>
              <a:schemeClr val="accent6"/>
            </a:solidFill>
            <a:headEnd type="stealth"/>
            <a:tailEnd type="stealth"/>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fr-FR"/>
          </a:p>
        </xdr:txBody>
      </xdr:sp>
      <xdr:sp macro="" textlink="">
        <xdr:nvSpPr>
          <xdr:cNvPr id="165" name="ZoneTexte 77"/>
          <xdr:cNvSpPr txBox="1"/>
        </xdr:nvSpPr>
        <xdr:spPr>
          <a:xfrm>
            <a:off x="8906255" y="2638697"/>
            <a:ext cx="282435" cy="298811"/>
          </a:xfrm>
          <a:prstGeom prst="rect">
            <a:avLst/>
          </a:prstGeom>
          <a:noFill/>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l-GR" sz="1400">
                <a:solidFill>
                  <a:schemeClr val="accent6">
                    <a:lumMod val="75000"/>
                  </a:schemeClr>
                </a:solidFill>
              </a:rPr>
              <a:t>β</a:t>
            </a:r>
            <a:endParaRPr lang="fr-FR" sz="1400">
              <a:solidFill>
                <a:schemeClr val="accent6">
                  <a:lumMod val="75000"/>
                </a:schemeClr>
              </a:solidFill>
            </a:endParaRPr>
          </a:p>
        </xdr:txBody>
      </xdr:sp>
      <xdr:sp macro="" textlink="">
        <xdr:nvSpPr>
          <xdr:cNvPr id="166" name="ZoneTexte 78"/>
          <xdr:cNvSpPr txBox="1"/>
        </xdr:nvSpPr>
        <xdr:spPr>
          <a:xfrm>
            <a:off x="9267891" y="2364971"/>
            <a:ext cx="331567" cy="298811"/>
          </a:xfrm>
          <a:prstGeom prst="rect">
            <a:avLst/>
          </a:prstGeom>
          <a:noFill/>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l-GR" sz="1400">
                <a:solidFill>
                  <a:schemeClr val="accent6">
                    <a:lumMod val="75000"/>
                  </a:schemeClr>
                </a:solidFill>
              </a:rPr>
              <a:t>β</a:t>
            </a:r>
            <a:r>
              <a:rPr lang="fr-FR" sz="1400">
                <a:solidFill>
                  <a:schemeClr val="accent6">
                    <a:lumMod val="75000"/>
                  </a:schemeClr>
                </a:solidFill>
              </a:rPr>
              <a:t>’</a:t>
            </a:r>
          </a:p>
        </xdr:txBody>
      </xdr:sp>
      <xdr:sp macro="" textlink="">
        <xdr:nvSpPr>
          <xdr:cNvPr id="167" name="ZoneTexte 79"/>
          <xdr:cNvSpPr txBox="1"/>
        </xdr:nvSpPr>
        <xdr:spPr>
          <a:xfrm rot="960702">
            <a:off x="11245370" y="1018676"/>
            <a:ext cx="775347" cy="268929"/>
          </a:xfrm>
          <a:prstGeom prst="rect">
            <a:avLst/>
          </a:prstGeom>
          <a:noFill/>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200">
                <a:solidFill>
                  <a:schemeClr val="accent1">
                    <a:lumMod val="75000"/>
                  </a:schemeClr>
                </a:solidFill>
              </a:rPr>
              <a:t>tangent</a:t>
            </a:r>
            <a:r>
              <a:rPr lang="fr-FR" sz="1200" baseline="-25000"/>
              <a:t>G</a:t>
            </a:r>
          </a:p>
        </xdr:txBody>
      </xdr:sp>
      <xdr:cxnSp macro="">
        <xdr:nvCxnSpPr>
          <xdr:cNvPr id="168" name="Connecteur droit avec flèche 167"/>
          <xdr:cNvCxnSpPr/>
        </xdr:nvCxnSpPr>
        <xdr:spPr>
          <a:xfrm>
            <a:off x="10360577" y="474474"/>
            <a:ext cx="0" cy="279610"/>
          </a:xfrm>
          <a:prstGeom prst="straightConnector1">
            <a:avLst/>
          </a:prstGeom>
          <a:ln>
            <a:solidFill>
              <a:schemeClr val="accent5">
                <a:lumMod val="75000"/>
              </a:schemeClr>
            </a:solidFill>
            <a:tailEnd type="stealth"/>
          </a:ln>
        </xdr:spPr>
        <xdr:style>
          <a:lnRef idx="1">
            <a:schemeClr val="accent1"/>
          </a:lnRef>
          <a:fillRef idx="0">
            <a:schemeClr val="accent1"/>
          </a:fillRef>
          <a:effectRef idx="0">
            <a:schemeClr val="accent1"/>
          </a:effectRef>
          <a:fontRef idx="minor">
            <a:schemeClr val="tx1"/>
          </a:fontRef>
        </xdr:style>
      </xdr:cxnSp>
      <xdr:cxnSp macro="">
        <xdr:nvCxnSpPr>
          <xdr:cNvPr id="169" name="Connecteur droit avec flèche 168"/>
          <xdr:cNvCxnSpPr/>
        </xdr:nvCxnSpPr>
        <xdr:spPr>
          <a:xfrm>
            <a:off x="10361554" y="970858"/>
            <a:ext cx="0" cy="279610"/>
          </a:xfrm>
          <a:prstGeom prst="straightConnector1">
            <a:avLst/>
          </a:prstGeom>
          <a:ln>
            <a:solidFill>
              <a:schemeClr val="accent5">
                <a:lumMod val="75000"/>
              </a:schemeClr>
            </a:solidFill>
            <a:headEnd type="stealth"/>
            <a:tailEnd type="none"/>
          </a:ln>
        </xdr:spPr>
        <xdr:style>
          <a:lnRef idx="1">
            <a:schemeClr val="accent1"/>
          </a:lnRef>
          <a:fillRef idx="0">
            <a:schemeClr val="accent1"/>
          </a:fillRef>
          <a:effectRef idx="0">
            <a:schemeClr val="accent1"/>
          </a:effectRef>
          <a:fontRef idx="minor">
            <a:schemeClr val="tx1"/>
          </a:fontRef>
        </xdr:style>
      </xdr:cxnSp>
      <xdr:sp macro="" textlink="">
        <xdr:nvSpPr>
          <xdr:cNvPr id="170" name="ZoneTexte 82"/>
          <xdr:cNvSpPr txBox="1"/>
        </xdr:nvSpPr>
        <xdr:spPr>
          <a:xfrm>
            <a:off x="10275819" y="219244"/>
            <a:ext cx="164832" cy="209168"/>
          </a:xfrm>
          <a:prstGeom prst="rect">
            <a:avLst/>
          </a:prstGeom>
        </xdr:spPr>
        <xdr:txBody>
          <a:bodyPr wrap="square" lIns="0" tIns="0" rIns="0" bIns="0"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400">
                <a:solidFill>
                  <a:schemeClr val="accent5">
                    <a:lumMod val="75000"/>
                  </a:schemeClr>
                </a:solidFill>
              </a:rPr>
              <a:t>T</a:t>
            </a:r>
            <a:r>
              <a:rPr lang="fr-FR" sz="1400" baseline="-25000">
                <a:solidFill>
                  <a:schemeClr val="accent5">
                    <a:lumMod val="75000"/>
                  </a:schemeClr>
                </a:solidFill>
              </a:rPr>
              <a:t>e</a:t>
            </a:r>
          </a:p>
        </xdr:txBody>
      </xdr:sp>
      <xdr:grpSp>
        <xdr:nvGrpSpPr>
          <xdr:cNvPr id="171" name="Groupe 170"/>
          <xdr:cNvGrpSpPr/>
        </xdr:nvGrpSpPr>
        <xdr:grpSpPr>
          <a:xfrm rot="900000">
            <a:off x="9766091" y="771456"/>
            <a:ext cx="39787" cy="39069"/>
            <a:chOff x="3938248" y="1229338"/>
            <a:chExt cx="40241" cy="40241"/>
          </a:xfrm>
        </xdr:grpSpPr>
        <xdr:cxnSp macro="">
          <xdr:nvCxnSpPr>
            <xdr:cNvPr id="211" name="Connecteur droit 210"/>
            <xdr:cNvCxnSpPr/>
          </xdr:nvCxnSpPr>
          <xdr:spPr>
            <a:xfrm rot="20700000" flipH="1">
              <a:off x="3969171" y="1229338"/>
              <a:ext cx="9318" cy="34774"/>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12" name="Connecteur droit 211"/>
            <xdr:cNvCxnSpPr/>
          </xdr:nvCxnSpPr>
          <xdr:spPr>
            <a:xfrm rot="20700000">
              <a:off x="3938248" y="1260261"/>
              <a:ext cx="34774" cy="9318"/>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grpSp>
      <xdr:cxnSp macro="">
        <xdr:nvCxnSpPr>
          <xdr:cNvPr id="172" name="Connecteur droit 171"/>
          <xdr:cNvCxnSpPr/>
        </xdr:nvCxnSpPr>
        <xdr:spPr>
          <a:xfrm>
            <a:off x="9770287" y="758999"/>
            <a:ext cx="1689060" cy="0"/>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173" name="Forme libre 172"/>
          <xdr:cNvSpPr/>
        </xdr:nvSpPr>
        <xdr:spPr>
          <a:xfrm rot="4896807">
            <a:off x="15081344" y="2284527"/>
            <a:ext cx="209707" cy="71188"/>
          </a:xfrm>
          <a:custGeom>
            <a:avLst/>
            <a:gdLst>
              <a:gd name="connsiteX0" fmla="*/ 0 w 324395"/>
              <a:gd name="connsiteY0" fmla="*/ 837 h 40026"/>
              <a:gd name="connsiteX1" fmla="*/ 74023 w 324395"/>
              <a:gd name="connsiteY1" fmla="*/ 837 h 40026"/>
              <a:gd name="connsiteX2" fmla="*/ 174172 w 324395"/>
              <a:gd name="connsiteY2" fmla="*/ 9546 h 40026"/>
              <a:gd name="connsiteX3" fmla="*/ 274320 w 324395"/>
              <a:gd name="connsiteY3" fmla="*/ 26963 h 40026"/>
              <a:gd name="connsiteX4" fmla="*/ 324395 w 324395"/>
              <a:gd name="connsiteY4" fmla="*/ 40026 h 4002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24395" h="40026">
                <a:moveTo>
                  <a:pt x="0" y="837"/>
                </a:moveTo>
                <a:cubicBezTo>
                  <a:pt x="22497" y="111"/>
                  <a:pt x="44995" y="-614"/>
                  <a:pt x="74023" y="837"/>
                </a:cubicBezTo>
                <a:cubicBezTo>
                  <a:pt x="103051" y="2288"/>
                  <a:pt x="140789" y="5192"/>
                  <a:pt x="174172" y="9546"/>
                </a:cubicBezTo>
                <a:cubicBezTo>
                  <a:pt x="207555" y="13900"/>
                  <a:pt x="249283" y="21883"/>
                  <a:pt x="274320" y="26963"/>
                </a:cubicBezTo>
                <a:cubicBezTo>
                  <a:pt x="299357" y="32043"/>
                  <a:pt x="311876" y="36034"/>
                  <a:pt x="324395" y="40026"/>
                </a:cubicBezTo>
              </a:path>
            </a:pathLst>
          </a:custGeom>
          <a:ln>
            <a:solidFill>
              <a:schemeClr val="accent6"/>
            </a:solidFill>
            <a:headEnd type="stealth"/>
            <a:tailEnd type="stealth"/>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fr-FR"/>
          </a:p>
        </xdr:txBody>
      </xdr:sp>
      <xdr:sp macro="" textlink="">
        <xdr:nvSpPr>
          <xdr:cNvPr id="174" name="ZoneTexte 89"/>
          <xdr:cNvSpPr txBox="1"/>
        </xdr:nvSpPr>
        <xdr:spPr>
          <a:xfrm>
            <a:off x="10197680" y="647761"/>
            <a:ext cx="317304" cy="358573"/>
          </a:xfrm>
          <a:prstGeom prst="rect">
            <a:avLst/>
          </a:prstGeom>
          <a:noFill/>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l-GR">
                <a:solidFill>
                  <a:schemeClr val="accent1"/>
                </a:solidFill>
              </a:rPr>
              <a:t>α</a:t>
            </a:r>
            <a:endParaRPr lang="fr-FR">
              <a:solidFill>
                <a:schemeClr val="accent1"/>
              </a:solidFill>
            </a:endParaRPr>
          </a:p>
        </xdr:txBody>
      </xdr:sp>
      <xdr:sp macro="" textlink="">
        <xdr:nvSpPr>
          <xdr:cNvPr id="175" name="Arc 174"/>
          <xdr:cNvSpPr/>
        </xdr:nvSpPr>
        <xdr:spPr>
          <a:xfrm rot="5400000">
            <a:off x="9529880" y="495852"/>
            <a:ext cx="524269" cy="533911"/>
          </a:xfrm>
          <a:prstGeom prst="arc">
            <a:avLst>
              <a:gd name="adj1" fmla="val 16200000"/>
              <a:gd name="adj2" fmla="val 5490819"/>
            </a:avLst>
          </a:prstGeom>
          <a:ln>
            <a:headEnd type="stealth"/>
            <a:tailEnd type="stealth"/>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fr-FR"/>
          </a:p>
        </xdr:txBody>
      </xdr:sp>
      <xdr:sp macro="" textlink="">
        <xdr:nvSpPr>
          <xdr:cNvPr id="176" name="Arc 175"/>
          <xdr:cNvSpPr/>
        </xdr:nvSpPr>
        <xdr:spPr>
          <a:xfrm rot="5400000">
            <a:off x="9402633" y="367423"/>
            <a:ext cx="768927" cy="783070"/>
          </a:xfrm>
          <a:prstGeom prst="arc">
            <a:avLst>
              <a:gd name="adj1" fmla="val 1105654"/>
              <a:gd name="adj2" fmla="val 5490819"/>
            </a:avLst>
          </a:prstGeom>
          <a:ln>
            <a:headEnd type="stealth"/>
            <a:tailEnd type="stealth"/>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fr-FR"/>
          </a:p>
        </xdr:txBody>
      </xdr:sp>
      <xdr:sp macro="" textlink="">
        <xdr:nvSpPr>
          <xdr:cNvPr id="177" name="ZoneTexte 93"/>
          <xdr:cNvSpPr txBox="1"/>
        </xdr:nvSpPr>
        <xdr:spPr>
          <a:xfrm>
            <a:off x="9576338" y="791371"/>
            <a:ext cx="442512" cy="239048"/>
          </a:xfrm>
          <a:prstGeom prst="rect">
            <a:avLst/>
          </a:prstGeom>
          <a:noFill/>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000">
                <a:solidFill>
                  <a:schemeClr val="accent1"/>
                </a:solidFill>
              </a:rPr>
              <a:t>180°</a:t>
            </a:r>
          </a:p>
        </xdr:txBody>
      </xdr:sp>
      <xdr:sp macro="" textlink="">
        <xdr:nvSpPr>
          <xdr:cNvPr id="178" name="ZoneTexte 94"/>
          <xdr:cNvSpPr txBox="1"/>
        </xdr:nvSpPr>
        <xdr:spPr>
          <a:xfrm>
            <a:off x="9288274" y="921925"/>
            <a:ext cx="265000" cy="298811"/>
          </a:xfrm>
          <a:prstGeom prst="rect">
            <a:avLst/>
          </a:prstGeom>
          <a:noFill/>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l-GR" sz="1400">
                <a:solidFill>
                  <a:schemeClr val="accent1"/>
                </a:solidFill>
              </a:rPr>
              <a:t>γ</a:t>
            </a:r>
            <a:endParaRPr lang="fr-FR" sz="1400">
              <a:solidFill>
                <a:schemeClr val="accent1"/>
              </a:solidFill>
            </a:endParaRPr>
          </a:p>
        </xdr:txBody>
      </xdr:sp>
      <xdr:sp macro="" textlink="">
        <xdr:nvSpPr>
          <xdr:cNvPr id="179" name="Arc 178"/>
          <xdr:cNvSpPr/>
        </xdr:nvSpPr>
        <xdr:spPr>
          <a:xfrm rot="5400000">
            <a:off x="9402645" y="371785"/>
            <a:ext cx="768927" cy="783070"/>
          </a:xfrm>
          <a:prstGeom prst="arc">
            <a:avLst>
              <a:gd name="adj1" fmla="val 17154484"/>
              <a:gd name="adj2" fmla="val 998377"/>
            </a:avLst>
          </a:prstGeom>
          <a:ln>
            <a:headEnd type="stealth"/>
            <a:tailEnd type="stealth"/>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fr-FR"/>
          </a:p>
        </xdr:txBody>
      </xdr:sp>
      <xdr:sp macro="" textlink="">
        <xdr:nvSpPr>
          <xdr:cNvPr id="180" name="Arc 179"/>
          <xdr:cNvSpPr/>
        </xdr:nvSpPr>
        <xdr:spPr>
          <a:xfrm rot="5400000">
            <a:off x="9293111" y="243344"/>
            <a:ext cx="1013584" cy="1032229"/>
          </a:xfrm>
          <a:prstGeom prst="arc">
            <a:avLst>
              <a:gd name="adj1" fmla="val 17196678"/>
              <a:gd name="adj2" fmla="val 18265217"/>
            </a:avLst>
          </a:prstGeom>
          <a:ln>
            <a:headEnd type="stealth"/>
            <a:tailEnd type="none"/>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fr-FR"/>
          </a:p>
        </xdr:txBody>
      </xdr:sp>
      <xdr:sp macro="" textlink="">
        <xdr:nvSpPr>
          <xdr:cNvPr id="181" name="Arc 180"/>
          <xdr:cNvSpPr/>
        </xdr:nvSpPr>
        <xdr:spPr>
          <a:xfrm rot="5400000">
            <a:off x="9262103" y="243356"/>
            <a:ext cx="1013584" cy="1032229"/>
          </a:xfrm>
          <a:prstGeom prst="arc">
            <a:avLst>
              <a:gd name="adj1" fmla="val 15174204"/>
              <a:gd name="adj2" fmla="val 16283029"/>
            </a:avLst>
          </a:prstGeom>
          <a:ln>
            <a:headEnd type="none"/>
            <a:tailEnd type="stealth"/>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fr-FR"/>
          </a:p>
        </xdr:txBody>
      </xdr:sp>
      <xdr:sp macro="" textlink="">
        <xdr:nvSpPr>
          <xdr:cNvPr id="182" name="ZoneTexte 98"/>
          <xdr:cNvSpPr txBox="1"/>
        </xdr:nvSpPr>
        <xdr:spPr>
          <a:xfrm rot="20461997">
            <a:off x="9797930" y="1052477"/>
            <a:ext cx="372775" cy="239048"/>
          </a:xfrm>
          <a:prstGeom prst="rect">
            <a:avLst/>
          </a:prstGeom>
          <a:noFill/>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000">
                <a:solidFill>
                  <a:schemeClr val="accent1"/>
                </a:solidFill>
              </a:rPr>
              <a:t>90°</a:t>
            </a:r>
          </a:p>
        </xdr:txBody>
      </xdr:sp>
      <xdr:sp macro="" textlink="">
        <xdr:nvSpPr>
          <xdr:cNvPr id="183" name="ZoneTexte 99"/>
          <xdr:cNvSpPr txBox="1"/>
        </xdr:nvSpPr>
        <xdr:spPr>
          <a:xfrm>
            <a:off x="9932663" y="1542487"/>
            <a:ext cx="1595453" cy="507977"/>
          </a:xfrm>
          <a:prstGeom prst="rect">
            <a:avLst/>
          </a:prstGeom>
          <a:noFill/>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400">
                <a:solidFill>
                  <a:schemeClr val="accent1"/>
                </a:solidFill>
              </a:rPr>
              <a:t>    </a:t>
            </a:r>
            <a:r>
              <a:rPr lang="el-GR" sz="1400">
                <a:solidFill>
                  <a:schemeClr val="accent1"/>
                </a:solidFill>
              </a:rPr>
              <a:t>γ</a:t>
            </a:r>
            <a:r>
              <a:rPr lang="fr-FR" sz="1400">
                <a:solidFill>
                  <a:schemeClr val="accent1"/>
                </a:solidFill>
              </a:rPr>
              <a:t>+90°+</a:t>
            </a:r>
            <a:r>
              <a:rPr lang="el-GR" sz="1400">
                <a:solidFill>
                  <a:schemeClr val="accent1"/>
                </a:solidFill>
              </a:rPr>
              <a:t>α</a:t>
            </a:r>
            <a:r>
              <a:rPr lang="fr-FR" sz="1400">
                <a:solidFill>
                  <a:schemeClr val="accent1"/>
                </a:solidFill>
              </a:rPr>
              <a:t>=180°</a:t>
            </a:r>
          </a:p>
          <a:p>
            <a:r>
              <a:rPr lang="fr-FR" sz="1400">
                <a:sym typeface="Wingdings" pitchFamily="2" charset="2"/>
              </a:rPr>
              <a:t> </a:t>
            </a:r>
            <a:r>
              <a:rPr lang="el-GR" sz="1400">
                <a:solidFill>
                  <a:schemeClr val="accent1"/>
                </a:solidFill>
              </a:rPr>
              <a:t>γ</a:t>
            </a:r>
            <a:r>
              <a:rPr lang="fr-FR" sz="1400">
                <a:solidFill>
                  <a:schemeClr val="accent1"/>
                </a:solidFill>
              </a:rPr>
              <a:t> = 90 -</a:t>
            </a:r>
            <a:r>
              <a:rPr lang="el-GR" sz="1400">
                <a:solidFill>
                  <a:schemeClr val="accent1"/>
                </a:solidFill>
              </a:rPr>
              <a:t> α</a:t>
            </a:r>
            <a:endParaRPr lang="fr-FR" sz="1400">
              <a:solidFill>
                <a:schemeClr val="accent1"/>
              </a:solidFill>
            </a:endParaRPr>
          </a:p>
        </xdr:txBody>
      </xdr:sp>
      <xdr:sp macro="" textlink="">
        <xdr:nvSpPr>
          <xdr:cNvPr id="184" name="ZoneTexte 100"/>
          <xdr:cNvSpPr txBox="1"/>
        </xdr:nvSpPr>
        <xdr:spPr>
          <a:xfrm>
            <a:off x="9591857" y="2727473"/>
            <a:ext cx="1612190" cy="507977"/>
          </a:xfrm>
          <a:prstGeom prst="rect">
            <a:avLst/>
          </a:prstGeom>
          <a:noFill/>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400">
                <a:solidFill>
                  <a:schemeClr val="accent1"/>
                </a:solidFill>
              </a:rPr>
              <a:t>   </a:t>
            </a:r>
            <a:r>
              <a:rPr lang="el-GR" sz="1400">
                <a:solidFill>
                  <a:schemeClr val="accent1"/>
                </a:solidFill>
              </a:rPr>
              <a:t>γ</a:t>
            </a:r>
            <a:r>
              <a:rPr lang="fr-FR" sz="1400">
                <a:solidFill>
                  <a:schemeClr val="accent1"/>
                </a:solidFill>
              </a:rPr>
              <a:t> + </a:t>
            </a:r>
            <a:r>
              <a:rPr lang="el-GR" sz="1400">
                <a:solidFill>
                  <a:schemeClr val="accent6">
                    <a:lumMod val="75000"/>
                  </a:schemeClr>
                </a:solidFill>
              </a:rPr>
              <a:t>β</a:t>
            </a:r>
            <a:r>
              <a:rPr lang="fr-FR" sz="1400"/>
              <a:t> +90°=180°</a:t>
            </a:r>
          </a:p>
          <a:p>
            <a:r>
              <a:rPr lang="fr-FR" sz="1400">
                <a:sym typeface="Wingdings" pitchFamily="2" charset="2"/>
              </a:rPr>
              <a:t> </a:t>
            </a:r>
            <a:r>
              <a:rPr lang="el-GR" sz="1400">
                <a:solidFill>
                  <a:schemeClr val="accent6">
                    <a:lumMod val="75000"/>
                  </a:schemeClr>
                </a:solidFill>
              </a:rPr>
              <a:t>β</a:t>
            </a:r>
            <a:r>
              <a:rPr lang="fr-FR" sz="1400">
                <a:solidFill>
                  <a:schemeClr val="accent6">
                    <a:lumMod val="75000"/>
                  </a:schemeClr>
                </a:solidFill>
              </a:rPr>
              <a:t> </a:t>
            </a:r>
            <a:r>
              <a:rPr lang="fr-FR" sz="1400"/>
              <a:t>=</a:t>
            </a:r>
            <a:r>
              <a:rPr lang="fr-FR" sz="1400">
                <a:solidFill>
                  <a:schemeClr val="accent6">
                    <a:lumMod val="75000"/>
                  </a:schemeClr>
                </a:solidFill>
              </a:rPr>
              <a:t> </a:t>
            </a:r>
            <a:r>
              <a:rPr lang="el-GR" sz="1400">
                <a:solidFill>
                  <a:schemeClr val="accent1"/>
                </a:solidFill>
              </a:rPr>
              <a:t>α</a:t>
            </a:r>
            <a:endParaRPr lang="fr-FR" sz="1400">
              <a:solidFill>
                <a:schemeClr val="accent6">
                  <a:lumMod val="75000"/>
                </a:schemeClr>
              </a:solidFill>
            </a:endParaRPr>
          </a:p>
        </xdr:txBody>
      </xdr:sp>
      <xdr:sp macro="" textlink="">
        <xdr:nvSpPr>
          <xdr:cNvPr id="185" name="ZoneTexte 104"/>
          <xdr:cNvSpPr txBox="1"/>
        </xdr:nvSpPr>
        <xdr:spPr>
          <a:xfrm rot="17100000">
            <a:off x="9054801" y="1770382"/>
            <a:ext cx="587037" cy="304307"/>
          </a:xfrm>
          <a:prstGeom prst="rect">
            <a:avLst/>
          </a:prstGeom>
          <a:noFill/>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400"/>
              <a:t>AG=r</a:t>
            </a:r>
          </a:p>
        </xdr:txBody>
      </xdr:sp>
      <xdr:sp macro="" textlink="">
        <xdr:nvSpPr>
          <xdr:cNvPr id="186" name="ZoneTexte 107"/>
          <xdr:cNvSpPr txBox="1"/>
        </xdr:nvSpPr>
        <xdr:spPr>
          <a:xfrm rot="17651418">
            <a:off x="9419548" y="1888752"/>
            <a:ext cx="580812" cy="304307"/>
          </a:xfrm>
          <a:prstGeom prst="rect">
            <a:avLst/>
          </a:prstGeom>
          <a:noFill/>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400"/>
              <a:t>AH=r</a:t>
            </a:r>
          </a:p>
        </xdr:txBody>
      </xdr:sp>
      <xdr:sp macro="" textlink="">
        <xdr:nvSpPr>
          <xdr:cNvPr id="187" name="Rectangle 186"/>
          <xdr:cNvSpPr/>
        </xdr:nvSpPr>
        <xdr:spPr>
          <a:xfrm>
            <a:off x="12854485" y="1564997"/>
            <a:ext cx="2241586" cy="640002"/>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sp macro="" textlink="">
        <xdr:nvSpPr>
          <xdr:cNvPr id="188" name="Forme libre 187"/>
          <xdr:cNvSpPr/>
        </xdr:nvSpPr>
        <xdr:spPr>
          <a:xfrm>
            <a:off x="12284225" y="1464687"/>
            <a:ext cx="2733650" cy="921168"/>
          </a:xfrm>
          <a:custGeom>
            <a:avLst/>
            <a:gdLst>
              <a:gd name="connsiteX0" fmla="*/ 78863 w 7372850"/>
              <a:gd name="connsiteY0" fmla="*/ 3596640 h 3596640"/>
              <a:gd name="connsiteX1" fmla="*/ 3683123 w 7372850"/>
              <a:gd name="connsiteY1" fmla="*/ 0 h 3596640"/>
              <a:gd name="connsiteX2" fmla="*/ 7295003 w 7372850"/>
              <a:gd name="connsiteY2" fmla="*/ 3596640 h 3596640"/>
              <a:gd name="connsiteX3" fmla="*/ 78863 w 7372850"/>
              <a:gd name="connsiteY3" fmla="*/ 3596640 h 3596640"/>
              <a:gd name="connsiteX0" fmla="*/ 78863 w 7373413"/>
              <a:gd name="connsiteY0" fmla="*/ 3596640 h 3596640"/>
              <a:gd name="connsiteX1" fmla="*/ 3683123 w 7373413"/>
              <a:gd name="connsiteY1" fmla="*/ 0 h 3596640"/>
              <a:gd name="connsiteX2" fmla="*/ 7295003 w 7373413"/>
              <a:gd name="connsiteY2" fmla="*/ 3596640 h 3596640"/>
              <a:gd name="connsiteX3" fmla="*/ 78863 w 7373413"/>
              <a:gd name="connsiteY3" fmla="*/ 3596640 h 3596640"/>
              <a:gd name="connsiteX0" fmla="*/ 161 w 7294711"/>
              <a:gd name="connsiteY0" fmla="*/ 3596640 h 4178663"/>
              <a:gd name="connsiteX1" fmla="*/ 3604421 w 7294711"/>
              <a:gd name="connsiteY1" fmla="*/ 0 h 4178663"/>
              <a:gd name="connsiteX2" fmla="*/ 7216301 w 7294711"/>
              <a:gd name="connsiteY2" fmla="*/ 3596640 h 4178663"/>
              <a:gd name="connsiteX3" fmla="*/ 161 w 7294711"/>
              <a:gd name="connsiteY3" fmla="*/ 3596640 h 4178663"/>
              <a:gd name="connsiteX0" fmla="*/ 161 w 7294711"/>
              <a:gd name="connsiteY0" fmla="*/ 3596640 h 4178663"/>
              <a:gd name="connsiteX1" fmla="*/ 3604421 w 7294711"/>
              <a:gd name="connsiteY1" fmla="*/ 0 h 4178663"/>
              <a:gd name="connsiteX2" fmla="*/ 7216301 w 7294711"/>
              <a:gd name="connsiteY2" fmla="*/ 3596640 h 4178663"/>
              <a:gd name="connsiteX3" fmla="*/ 161 w 7294711"/>
              <a:gd name="connsiteY3" fmla="*/ 3596640 h 4178663"/>
              <a:gd name="connsiteX0" fmla="*/ 161 w 7294711"/>
              <a:gd name="connsiteY0" fmla="*/ 3596640 h 3867631"/>
              <a:gd name="connsiteX1" fmla="*/ 3604421 w 7294711"/>
              <a:gd name="connsiteY1" fmla="*/ 0 h 3867631"/>
              <a:gd name="connsiteX2" fmla="*/ 7216301 w 7294711"/>
              <a:gd name="connsiteY2" fmla="*/ 3596640 h 3867631"/>
              <a:gd name="connsiteX3" fmla="*/ 161 w 7294711"/>
              <a:gd name="connsiteY3" fmla="*/ 3596640 h 3867631"/>
              <a:gd name="connsiteX0" fmla="*/ 161 w 7294711"/>
              <a:gd name="connsiteY0" fmla="*/ 3596640 h 3867631"/>
              <a:gd name="connsiteX1" fmla="*/ 3604421 w 7294711"/>
              <a:gd name="connsiteY1" fmla="*/ 0 h 3867631"/>
              <a:gd name="connsiteX2" fmla="*/ 7216301 w 7294711"/>
              <a:gd name="connsiteY2" fmla="*/ 3596640 h 3867631"/>
              <a:gd name="connsiteX3" fmla="*/ 161 w 7294711"/>
              <a:gd name="connsiteY3" fmla="*/ 3596640 h 3867631"/>
              <a:gd name="connsiteX0" fmla="*/ 161 w 7294711"/>
              <a:gd name="connsiteY0" fmla="*/ 3596640 h 3596640"/>
              <a:gd name="connsiteX1" fmla="*/ 3604421 w 7294711"/>
              <a:gd name="connsiteY1" fmla="*/ 0 h 3596640"/>
              <a:gd name="connsiteX2" fmla="*/ 7216301 w 7294711"/>
              <a:gd name="connsiteY2" fmla="*/ 3596640 h 3596640"/>
              <a:gd name="connsiteX3" fmla="*/ 161 w 7294711"/>
              <a:gd name="connsiteY3" fmla="*/ 3596640 h 3596640"/>
              <a:gd name="connsiteX0" fmla="*/ 161 w 7216301"/>
              <a:gd name="connsiteY0" fmla="*/ 3596640 h 3596640"/>
              <a:gd name="connsiteX1" fmla="*/ 3604421 w 7216301"/>
              <a:gd name="connsiteY1" fmla="*/ 0 h 3596640"/>
              <a:gd name="connsiteX2" fmla="*/ 7216301 w 7216301"/>
              <a:gd name="connsiteY2" fmla="*/ 3596640 h 3596640"/>
              <a:gd name="connsiteX3" fmla="*/ 161 w 7216301"/>
              <a:gd name="connsiteY3" fmla="*/ 3596640 h 3596640"/>
              <a:gd name="connsiteX0" fmla="*/ 0 w 7216140"/>
              <a:gd name="connsiteY0" fmla="*/ 3596640 h 3596640"/>
              <a:gd name="connsiteX1" fmla="*/ 3604260 w 7216140"/>
              <a:gd name="connsiteY1" fmla="*/ 0 h 3596640"/>
              <a:gd name="connsiteX2" fmla="*/ 7216140 w 7216140"/>
              <a:gd name="connsiteY2" fmla="*/ 3596640 h 3596640"/>
              <a:gd name="connsiteX3" fmla="*/ 0 w 7216140"/>
              <a:gd name="connsiteY3" fmla="*/ 3596640 h 3596640"/>
              <a:gd name="connsiteX0" fmla="*/ 0 w 7216140"/>
              <a:gd name="connsiteY0" fmla="*/ 3596640 h 3596640"/>
              <a:gd name="connsiteX1" fmla="*/ 3604260 w 7216140"/>
              <a:gd name="connsiteY1" fmla="*/ 0 h 3596640"/>
              <a:gd name="connsiteX2" fmla="*/ 7216140 w 7216140"/>
              <a:gd name="connsiteY2" fmla="*/ 3596640 h 3596640"/>
              <a:gd name="connsiteX3" fmla="*/ 0 w 7216140"/>
              <a:gd name="connsiteY3" fmla="*/ 3596640 h 3596640"/>
              <a:gd name="connsiteX0" fmla="*/ 0 w 7216140"/>
              <a:gd name="connsiteY0" fmla="*/ 3597366 h 3597366"/>
              <a:gd name="connsiteX1" fmla="*/ 3604260 w 7216140"/>
              <a:gd name="connsiteY1" fmla="*/ 726 h 3597366"/>
              <a:gd name="connsiteX2" fmla="*/ 7216140 w 7216140"/>
              <a:gd name="connsiteY2" fmla="*/ 3597366 h 3597366"/>
              <a:gd name="connsiteX3" fmla="*/ 0 w 7216140"/>
              <a:gd name="connsiteY3" fmla="*/ 3597366 h 3597366"/>
              <a:gd name="connsiteX0" fmla="*/ 0 w 7216140"/>
              <a:gd name="connsiteY0" fmla="*/ 3596644 h 3596644"/>
              <a:gd name="connsiteX1" fmla="*/ 3604260 w 7216140"/>
              <a:gd name="connsiteY1" fmla="*/ 4 h 3596644"/>
              <a:gd name="connsiteX2" fmla="*/ 7216140 w 7216140"/>
              <a:gd name="connsiteY2" fmla="*/ 3596644 h 3596644"/>
              <a:gd name="connsiteX3" fmla="*/ 0 w 7216140"/>
              <a:gd name="connsiteY3" fmla="*/ 3596644 h 3596644"/>
              <a:gd name="connsiteX0" fmla="*/ 0 w 7216140"/>
              <a:gd name="connsiteY0" fmla="*/ 3596644 h 3596644"/>
              <a:gd name="connsiteX1" fmla="*/ 3604260 w 7216140"/>
              <a:gd name="connsiteY1" fmla="*/ 4 h 3596644"/>
              <a:gd name="connsiteX2" fmla="*/ 7216140 w 7216140"/>
              <a:gd name="connsiteY2" fmla="*/ 3596644 h 3596644"/>
              <a:gd name="connsiteX3" fmla="*/ 0 w 7216140"/>
              <a:gd name="connsiteY3" fmla="*/ 3596644 h 3596644"/>
              <a:gd name="connsiteX0" fmla="*/ 256659 w 7472799"/>
              <a:gd name="connsiteY0" fmla="*/ 3792458 h 3792458"/>
              <a:gd name="connsiteX1" fmla="*/ 1823426 w 7472799"/>
              <a:gd name="connsiteY1" fmla="*/ 827688 h 3792458"/>
              <a:gd name="connsiteX2" fmla="*/ 3860919 w 7472799"/>
              <a:gd name="connsiteY2" fmla="*/ 195818 h 3792458"/>
              <a:gd name="connsiteX3" fmla="*/ 7472799 w 7472799"/>
              <a:gd name="connsiteY3" fmla="*/ 3792458 h 3792458"/>
              <a:gd name="connsiteX4" fmla="*/ 256659 w 7472799"/>
              <a:gd name="connsiteY4" fmla="*/ 3792458 h 3792458"/>
              <a:gd name="connsiteX0" fmla="*/ 597793 w 6217783"/>
              <a:gd name="connsiteY0" fmla="*/ 3815297 h 3815297"/>
              <a:gd name="connsiteX1" fmla="*/ 568410 w 6217783"/>
              <a:gd name="connsiteY1" fmla="*/ 827688 h 3815297"/>
              <a:gd name="connsiteX2" fmla="*/ 2605903 w 6217783"/>
              <a:gd name="connsiteY2" fmla="*/ 195818 h 3815297"/>
              <a:gd name="connsiteX3" fmla="*/ 6217783 w 6217783"/>
              <a:gd name="connsiteY3" fmla="*/ 3792458 h 3815297"/>
              <a:gd name="connsiteX4" fmla="*/ 597793 w 6217783"/>
              <a:gd name="connsiteY4" fmla="*/ 3815297 h 3815297"/>
              <a:gd name="connsiteX0" fmla="*/ 289422 w 5909412"/>
              <a:gd name="connsiteY0" fmla="*/ 3815297 h 3815297"/>
              <a:gd name="connsiteX1" fmla="*/ 260039 w 5909412"/>
              <a:gd name="connsiteY1" fmla="*/ 827688 h 3815297"/>
              <a:gd name="connsiteX2" fmla="*/ 2297532 w 5909412"/>
              <a:gd name="connsiteY2" fmla="*/ 195818 h 3815297"/>
              <a:gd name="connsiteX3" fmla="*/ 5909412 w 5909412"/>
              <a:gd name="connsiteY3" fmla="*/ 3792458 h 3815297"/>
              <a:gd name="connsiteX4" fmla="*/ 289422 w 5909412"/>
              <a:gd name="connsiteY4" fmla="*/ 3815297 h 3815297"/>
              <a:gd name="connsiteX0" fmla="*/ 277960 w 5913224"/>
              <a:gd name="connsiteY0" fmla="*/ 3784845 h 3792458"/>
              <a:gd name="connsiteX1" fmla="*/ 263851 w 5913224"/>
              <a:gd name="connsiteY1" fmla="*/ 827688 h 3792458"/>
              <a:gd name="connsiteX2" fmla="*/ 2301344 w 5913224"/>
              <a:gd name="connsiteY2" fmla="*/ 195818 h 3792458"/>
              <a:gd name="connsiteX3" fmla="*/ 5913224 w 5913224"/>
              <a:gd name="connsiteY3" fmla="*/ 3792458 h 3792458"/>
              <a:gd name="connsiteX4" fmla="*/ 277960 w 5913224"/>
              <a:gd name="connsiteY4" fmla="*/ 3784845 h 3792458"/>
              <a:gd name="connsiteX0" fmla="*/ 14109 w 5649373"/>
              <a:gd name="connsiteY0" fmla="*/ 3784845 h 3792458"/>
              <a:gd name="connsiteX1" fmla="*/ 0 w 5649373"/>
              <a:gd name="connsiteY1" fmla="*/ 827688 h 3792458"/>
              <a:gd name="connsiteX2" fmla="*/ 2037493 w 5649373"/>
              <a:gd name="connsiteY2" fmla="*/ 195818 h 3792458"/>
              <a:gd name="connsiteX3" fmla="*/ 5649373 w 5649373"/>
              <a:gd name="connsiteY3" fmla="*/ 3792458 h 3792458"/>
              <a:gd name="connsiteX4" fmla="*/ 14109 w 5649373"/>
              <a:gd name="connsiteY4" fmla="*/ 3784845 h 3792458"/>
              <a:gd name="connsiteX0" fmla="*/ 14109 w 5649373"/>
              <a:gd name="connsiteY0" fmla="*/ 3748826 h 3756439"/>
              <a:gd name="connsiteX1" fmla="*/ 0 w 5649373"/>
              <a:gd name="connsiteY1" fmla="*/ 791669 h 3756439"/>
              <a:gd name="connsiteX2" fmla="*/ 2037493 w 5649373"/>
              <a:gd name="connsiteY2" fmla="*/ 159799 h 3756439"/>
              <a:gd name="connsiteX3" fmla="*/ 5649373 w 5649373"/>
              <a:gd name="connsiteY3" fmla="*/ 3756439 h 3756439"/>
              <a:gd name="connsiteX4" fmla="*/ 14109 w 5649373"/>
              <a:gd name="connsiteY4" fmla="*/ 3748826 h 3756439"/>
              <a:gd name="connsiteX0" fmla="*/ 14109 w 5649373"/>
              <a:gd name="connsiteY0" fmla="*/ 3589148 h 3596761"/>
              <a:gd name="connsiteX1" fmla="*/ 0 w 5649373"/>
              <a:gd name="connsiteY1" fmla="*/ 631991 h 3596761"/>
              <a:gd name="connsiteX2" fmla="*/ 2037493 w 5649373"/>
              <a:gd name="connsiteY2" fmla="*/ 121 h 3596761"/>
              <a:gd name="connsiteX3" fmla="*/ 5649373 w 5649373"/>
              <a:gd name="connsiteY3" fmla="*/ 3596761 h 3596761"/>
              <a:gd name="connsiteX4" fmla="*/ 14109 w 5649373"/>
              <a:gd name="connsiteY4" fmla="*/ 3589148 h 3596761"/>
              <a:gd name="connsiteX0" fmla="*/ 14109 w 5649373"/>
              <a:gd name="connsiteY0" fmla="*/ 3589161 h 3596774"/>
              <a:gd name="connsiteX1" fmla="*/ 0 w 5649373"/>
              <a:gd name="connsiteY1" fmla="*/ 632004 h 3596774"/>
              <a:gd name="connsiteX2" fmla="*/ 2037493 w 5649373"/>
              <a:gd name="connsiteY2" fmla="*/ 134 h 3596774"/>
              <a:gd name="connsiteX3" fmla="*/ 5649373 w 5649373"/>
              <a:gd name="connsiteY3" fmla="*/ 3596774 h 3596774"/>
              <a:gd name="connsiteX4" fmla="*/ 14109 w 5649373"/>
              <a:gd name="connsiteY4" fmla="*/ 3589161 h 3596774"/>
              <a:gd name="connsiteX0" fmla="*/ 14109 w 5649373"/>
              <a:gd name="connsiteY0" fmla="*/ 3589194 h 3596807"/>
              <a:gd name="connsiteX1" fmla="*/ 0 w 5649373"/>
              <a:gd name="connsiteY1" fmla="*/ 632037 h 3596807"/>
              <a:gd name="connsiteX2" fmla="*/ 2037493 w 5649373"/>
              <a:gd name="connsiteY2" fmla="*/ 167 h 3596807"/>
              <a:gd name="connsiteX3" fmla="*/ 5649373 w 5649373"/>
              <a:gd name="connsiteY3" fmla="*/ 3596807 h 3596807"/>
              <a:gd name="connsiteX4" fmla="*/ 14109 w 5649373"/>
              <a:gd name="connsiteY4" fmla="*/ 3589194 h 3596807"/>
              <a:gd name="connsiteX0" fmla="*/ 14109 w 5649373"/>
              <a:gd name="connsiteY0" fmla="*/ 3589464 h 3597077"/>
              <a:gd name="connsiteX1" fmla="*/ 0 w 5649373"/>
              <a:gd name="connsiteY1" fmla="*/ 632307 h 3597077"/>
              <a:gd name="connsiteX2" fmla="*/ 2037493 w 5649373"/>
              <a:gd name="connsiteY2" fmla="*/ 437 h 3597077"/>
              <a:gd name="connsiteX3" fmla="*/ 5649373 w 5649373"/>
              <a:gd name="connsiteY3" fmla="*/ 3597077 h 3597077"/>
              <a:gd name="connsiteX4" fmla="*/ 14109 w 5649373"/>
              <a:gd name="connsiteY4" fmla="*/ 3589464 h 3597077"/>
              <a:gd name="connsiteX0" fmla="*/ 14109 w 5649373"/>
              <a:gd name="connsiteY0" fmla="*/ 3589204 h 3596817"/>
              <a:gd name="connsiteX1" fmla="*/ 0 w 5649373"/>
              <a:gd name="connsiteY1" fmla="*/ 632047 h 3596817"/>
              <a:gd name="connsiteX2" fmla="*/ 2037493 w 5649373"/>
              <a:gd name="connsiteY2" fmla="*/ 177 h 3596817"/>
              <a:gd name="connsiteX3" fmla="*/ 5649373 w 5649373"/>
              <a:gd name="connsiteY3" fmla="*/ 3596817 h 3596817"/>
              <a:gd name="connsiteX4" fmla="*/ 14109 w 5649373"/>
              <a:gd name="connsiteY4" fmla="*/ 3589204 h 3596817"/>
              <a:gd name="connsiteX0" fmla="*/ 14109 w 5649373"/>
              <a:gd name="connsiteY0" fmla="*/ 3589238 h 3596851"/>
              <a:gd name="connsiteX1" fmla="*/ 0 w 5649373"/>
              <a:gd name="connsiteY1" fmla="*/ 632081 h 3596851"/>
              <a:gd name="connsiteX2" fmla="*/ 2037493 w 5649373"/>
              <a:gd name="connsiteY2" fmla="*/ 211 h 3596851"/>
              <a:gd name="connsiteX3" fmla="*/ 5649373 w 5649373"/>
              <a:gd name="connsiteY3" fmla="*/ 3596851 h 3596851"/>
              <a:gd name="connsiteX4" fmla="*/ 14109 w 5649373"/>
              <a:gd name="connsiteY4" fmla="*/ 3589238 h 3596851"/>
              <a:gd name="connsiteX0" fmla="*/ 14109 w 5649373"/>
              <a:gd name="connsiteY0" fmla="*/ 3589220 h 3596833"/>
              <a:gd name="connsiteX1" fmla="*/ 0 w 5649373"/>
              <a:gd name="connsiteY1" fmla="*/ 632063 h 3596833"/>
              <a:gd name="connsiteX2" fmla="*/ 2037493 w 5649373"/>
              <a:gd name="connsiteY2" fmla="*/ 193 h 3596833"/>
              <a:gd name="connsiteX3" fmla="*/ 5649373 w 5649373"/>
              <a:gd name="connsiteY3" fmla="*/ 3596833 h 3596833"/>
              <a:gd name="connsiteX4" fmla="*/ 14109 w 5649373"/>
              <a:gd name="connsiteY4" fmla="*/ 3589220 h 3596833"/>
              <a:gd name="connsiteX0" fmla="*/ 14109 w 4236513"/>
              <a:gd name="connsiteY0" fmla="*/ 4312826 h 4312826"/>
              <a:gd name="connsiteX1" fmla="*/ 0 w 4236513"/>
              <a:gd name="connsiteY1" fmla="*/ 1355669 h 4312826"/>
              <a:gd name="connsiteX2" fmla="*/ 2037493 w 4236513"/>
              <a:gd name="connsiteY2" fmla="*/ 723799 h 4312826"/>
              <a:gd name="connsiteX3" fmla="*/ 4236513 w 4236513"/>
              <a:gd name="connsiteY3" fmla="*/ 1442764 h 4312826"/>
              <a:gd name="connsiteX4" fmla="*/ 14109 w 4236513"/>
              <a:gd name="connsiteY4" fmla="*/ 4312826 h 4312826"/>
              <a:gd name="connsiteX0" fmla="*/ 14109 w 4236513"/>
              <a:gd name="connsiteY0" fmla="*/ 3589776 h 3589776"/>
              <a:gd name="connsiteX1" fmla="*/ 0 w 4236513"/>
              <a:gd name="connsiteY1" fmla="*/ 632619 h 3589776"/>
              <a:gd name="connsiteX2" fmla="*/ 2037493 w 4236513"/>
              <a:gd name="connsiteY2" fmla="*/ 749 h 3589776"/>
              <a:gd name="connsiteX3" fmla="*/ 4236513 w 4236513"/>
              <a:gd name="connsiteY3" fmla="*/ 719714 h 3589776"/>
              <a:gd name="connsiteX4" fmla="*/ 14109 w 4236513"/>
              <a:gd name="connsiteY4" fmla="*/ 3589776 h 3589776"/>
              <a:gd name="connsiteX0" fmla="*/ 2037935 w 4236513"/>
              <a:gd name="connsiteY0" fmla="*/ 742552 h 845441"/>
              <a:gd name="connsiteX1" fmla="*/ 0 w 4236513"/>
              <a:gd name="connsiteY1" fmla="*/ 632619 h 845441"/>
              <a:gd name="connsiteX2" fmla="*/ 2037493 w 4236513"/>
              <a:gd name="connsiteY2" fmla="*/ 749 h 845441"/>
              <a:gd name="connsiteX3" fmla="*/ 4236513 w 4236513"/>
              <a:gd name="connsiteY3" fmla="*/ 719714 h 845441"/>
              <a:gd name="connsiteX4" fmla="*/ 2037935 w 4236513"/>
              <a:gd name="connsiteY4" fmla="*/ 742552 h 845441"/>
              <a:gd name="connsiteX0" fmla="*/ 2037935 w 4236513"/>
              <a:gd name="connsiteY0" fmla="*/ 742552 h 845441"/>
              <a:gd name="connsiteX1" fmla="*/ 0 w 4236513"/>
              <a:gd name="connsiteY1" fmla="*/ 632619 h 845441"/>
              <a:gd name="connsiteX2" fmla="*/ 2037493 w 4236513"/>
              <a:gd name="connsiteY2" fmla="*/ 749 h 845441"/>
              <a:gd name="connsiteX3" fmla="*/ 4236513 w 4236513"/>
              <a:gd name="connsiteY3" fmla="*/ 719714 h 845441"/>
              <a:gd name="connsiteX4" fmla="*/ 2037935 w 4236513"/>
              <a:gd name="connsiteY4" fmla="*/ 742552 h 845441"/>
              <a:gd name="connsiteX0" fmla="*/ 275071 w 2473649"/>
              <a:gd name="connsiteY0" fmla="*/ 741824 h 741824"/>
              <a:gd name="connsiteX1" fmla="*/ 274629 w 2473649"/>
              <a:gd name="connsiteY1" fmla="*/ 21 h 741824"/>
              <a:gd name="connsiteX2" fmla="*/ 2473649 w 2473649"/>
              <a:gd name="connsiteY2" fmla="*/ 718986 h 741824"/>
              <a:gd name="connsiteX3" fmla="*/ 275071 w 2473649"/>
              <a:gd name="connsiteY3" fmla="*/ 741824 h 741824"/>
              <a:gd name="connsiteX0" fmla="*/ 276052 w 2472395"/>
              <a:gd name="connsiteY0" fmla="*/ 715066 h 718966"/>
              <a:gd name="connsiteX1" fmla="*/ 273375 w 2472395"/>
              <a:gd name="connsiteY1" fmla="*/ 1 h 718966"/>
              <a:gd name="connsiteX2" fmla="*/ 2472395 w 2472395"/>
              <a:gd name="connsiteY2" fmla="*/ 718966 h 718966"/>
              <a:gd name="connsiteX3" fmla="*/ 276052 w 2472395"/>
              <a:gd name="connsiteY3" fmla="*/ 715066 h 718966"/>
              <a:gd name="connsiteX0" fmla="*/ 164170 w 2360513"/>
              <a:gd name="connsiteY0" fmla="*/ 715066 h 718966"/>
              <a:gd name="connsiteX1" fmla="*/ 161493 w 2360513"/>
              <a:gd name="connsiteY1" fmla="*/ 1 h 718966"/>
              <a:gd name="connsiteX2" fmla="*/ 2360513 w 2360513"/>
              <a:gd name="connsiteY2" fmla="*/ 718966 h 718966"/>
              <a:gd name="connsiteX3" fmla="*/ 164170 w 2360513"/>
              <a:gd name="connsiteY3" fmla="*/ 715066 h 718966"/>
              <a:gd name="connsiteX0" fmla="*/ 164170 w 2360513"/>
              <a:gd name="connsiteY0" fmla="*/ 715066 h 718966"/>
              <a:gd name="connsiteX1" fmla="*/ 161493 w 2360513"/>
              <a:gd name="connsiteY1" fmla="*/ 1 h 718966"/>
              <a:gd name="connsiteX2" fmla="*/ 2360513 w 2360513"/>
              <a:gd name="connsiteY2" fmla="*/ 718966 h 718966"/>
              <a:gd name="connsiteX3" fmla="*/ 164170 w 2360513"/>
              <a:gd name="connsiteY3" fmla="*/ 715066 h 718966"/>
              <a:gd name="connsiteX0" fmla="*/ 2677 w 2199020"/>
              <a:gd name="connsiteY0" fmla="*/ 715065 h 718965"/>
              <a:gd name="connsiteX1" fmla="*/ 0 w 2199020"/>
              <a:gd name="connsiteY1" fmla="*/ 0 h 718965"/>
              <a:gd name="connsiteX2" fmla="*/ 2199020 w 2199020"/>
              <a:gd name="connsiteY2" fmla="*/ 718965 h 718965"/>
              <a:gd name="connsiteX3" fmla="*/ 2677 w 2199020"/>
              <a:gd name="connsiteY3" fmla="*/ 715065 h 718965"/>
              <a:gd name="connsiteX0" fmla="*/ 2677 w 2161021"/>
              <a:gd name="connsiteY0" fmla="*/ 715065 h 718965"/>
              <a:gd name="connsiteX1" fmla="*/ 0 w 2161021"/>
              <a:gd name="connsiteY1" fmla="*/ 0 h 718965"/>
              <a:gd name="connsiteX2" fmla="*/ 2161021 w 2161021"/>
              <a:gd name="connsiteY2" fmla="*/ 718965 h 718965"/>
              <a:gd name="connsiteX3" fmla="*/ 2677 w 2161021"/>
              <a:gd name="connsiteY3" fmla="*/ 715065 h 718965"/>
              <a:gd name="connsiteX0" fmla="*/ 2677 w 2161021"/>
              <a:gd name="connsiteY0" fmla="*/ 715065 h 718965"/>
              <a:gd name="connsiteX1" fmla="*/ 0 w 2161021"/>
              <a:gd name="connsiteY1" fmla="*/ 0 h 718965"/>
              <a:gd name="connsiteX2" fmla="*/ 2161021 w 2161021"/>
              <a:gd name="connsiteY2" fmla="*/ 718965 h 718965"/>
              <a:gd name="connsiteX3" fmla="*/ 2677 w 2161021"/>
              <a:gd name="connsiteY3" fmla="*/ 715065 h 718965"/>
              <a:gd name="connsiteX0" fmla="*/ 2677 w 2167726"/>
              <a:gd name="connsiteY0" fmla="*/ 715065 h 716737"/>
              <a:gd name="connsiteX1" fmla="*/ 0 w 2167726"/>
              <a:gd name="connsiteY1" fmla="*/ 0 h 716737"/>
              <a:gd name="connsiteX2" fmla="*/ 2167726 w 2167726"/>
              <a:gd name="connsiteY2" fmla="*/ 716737 h 716737"/>
              <a:gd name="connsiteX3" fmla="*/ 2677 w 2167726"/>
              <a:gd name="connsiteY3" fmla="*/ 715065 h 716737"/>
              <a:gd name="connsiteX0" fmla="*/ 2677 w 2167726"/>
              <a:gd name="connsiteY0" fmla="*/ 703924 h 705596"/>
              <a:gd name="connsiteX1" fmla="*/ 0 w 2167726"/>
              <a:gd name="connsiteY1" fmla="*/ 0 h 705596"/>
              <a:gd name="connsiteX2" fmla="*/ 2167726 w 2167726"/>
              <a:gd name="connsiteY2" fmla="*/ 705596 h 705596"/>
              <a:gd name="connsiteX3" fmla="*/ 2677 w 2167726"/>
              <a:gd name="connsiteY3" fmla="*/ 703924 h 705596"/>
              <a:gd name="connsiteX0" fmla="*/ 2677 w 2167726"/>
              <a:gd name="connsiteY0" fmla="*/ 703924 h 705596"/>
              <a:gd name="connsiteX1" fmla="*/ 0 w 2167726"/>
              <a:gd name="connsiteY1" fmla="*/ 0 h 705596"/>
              <a:gd name="connsiteX2" fmla="*/ 2167726 w 2167726"/>
              <a:gd name="connsiteY2" fmla="*/ 705596 h 705596"/>
              <a:gd name="connsiteX3" fmla="*/ 2677 w 2167726"/>
              <a:gd name="connsiteY3" fmla="*/ 703924 h 705596"/>
              <a:gd name="connsiteX0" fmla="*/ 2677 w 2167726"/>
              <a:gd name="connsiteY0" fmla="*/ 703924 h 705596"/>
              <a:gd name="connsiteX1" fmla="*/ 0 w 2167726"/>
              <a:gd name="connsiteY1" fmla="*/ 0 h 705596"/>
              <a:gd name="connsiteX2" fmla="*/ 2167726 w 2167726"/>
              <a:gd name="connsiteY2" fmla="*/ 705596 h 705596"/>
              <a:gd name="connsiteX3" fmla="*/ 2677 w 2167726"/>
              <a:gd name="connsiteY3" fmla="*/ 703924 h 705596"/>
              <a:gd name="connsiteX0" fmla="*/ 2677 w 2167726"/>
              <a:gd name="connsiteY0" fmla="*/ 703924 h 705596"/>
              <a:gd name="connsiteX1" fmla="*/ 0 w 2167726"/>
              <a:gd name="connsiteY1" fmla="*/ 0 h 705596"/>
              <a:gd name="connsiteX2" fmla="*/ 2167726 w 2167726"/>
              <a:gd name="connsiteY2" fmla="*/ 705596 h 705596"/>
              <a:gd name="connsiteX3" fmla="*/ 2677 w 2167726"/>
              <a:gd name="connsiteY3" fmla="*/ 703924 h 705596"/>
              <a:gd name="connsiteX0" fmla="*/ 610847 w 2167726"/>
              <a:gd name="connsiteY0" fmla="*/ 706015 h 706015"/>
              <a:gd name="connsiteX1" fmla="*/ 0 w 2167726"/>
              <a:gd name="connsiteY1" fmla="*/ 0 h 706015"/>
              <a:gd name="connsiteX2" fmla="*/ 2167726 w 2167726"/>
              <a:gd name="connsiteY2" fmla="*/ 705596 h 706015"/>
              <a:gd name="connsiteX3" fmla="*/ 610847 w 2167726"/>
              <a:gd name="connsiteY3" fmla="*/ 706015 h 706015"/>
              <a:gd name="connsiteX0" fmla="*/ 580 w 1557459"/>
              <a:gd name="connsiteY0" fmla="*/ 651663 h 651663"/>
              <a:gd name="connsiteX1" fmla="*/ 0 w 1557459"/>
              <a:gd name="connsiteY1" fmla="*/ 0 h 651663"/>
              <a:gd name="connsiteX2" fmla="*/ 1557459 w 1557459"/>
              <a:gd name="connsiteY2" fmla="*/ 651244 h 651663"/>
              <a:gd name="connsiteX3" fmla="*/ 580 w 1557459"/>
              <a:gd name="connsiteY3" fmla="*/ 651663 h 651663"/>
              <a:gd name="connsiteX0" fmla="*/ 580 w 1557459"/>
              <a:gd name="connsiteY0" fmla="*/ 651663 h 651663"/>
              <a:gd name="connsiteX1" fmla="*/ 0 w 1557459"/>
              <a:gd name="connsiteY1" fmla="*/ 0 h 651663"/>
              <a:gd name="connsiteX2" fmla="*/ 1557459 w 1557459"/>
              <a:gd name="connsiteY2" fmla="*/ 651244 h 651663"/>
              <a:gd name="connsiteX3" fmla="*/ 580 w 1557459"/>
              <a:gd name="connsiteY3" fmla="*/ 651663 h 651663"/>
              <a:gd name="connsiteX0" fmla="*/ 0 w 1558976"/>
              <a:gd name="connsiteY0" fmla="*/ 392442 h 651244"/>
              <a:gd name="connsiteX1" fmla="*/ 1517 w 1558976"/>
              <a:gd name="connsiteY1" fmla="*/ 0 h 651244"/>
              <a:gd name="connsiteX2" fmla="*/ 1558976 w 1558976"/>
              <a:gd name="connsiteY2" fmla="*/ 651244 h 651244"/>
              <a:gd name="connsiteX3" fmla="*/ 0 w 1558976"/>
              <a:gd name="connsiteY3" fmla="*/ 392442 h 651244"/>
              <a:gd name="connsiteX0" fmla="*/ 0 w 1154228"/>
              <a:gd name="connsiteY0" fmla="*/ 392442 h 396203"/>
              <a:gd name="connsiteX1" fmla="*/ 1517 w 1154228"/>
              <a:gd name="connsiteY1" fmla="*/ 0 h 396203"/>
              <a:gd name="connsiteX2" fmla="*/ 1154228 w 1154228"/>
              <a:gd name="connsiteY2" fmla="*/ 396203 h 396203"/>
              <a:gd name="connsiteX3" fmla="*/ 0 w 1154228"/>
              <a:gd name="connsiteY3" fmla="*/ 392442 h 396203"/>
              <a:gd name="connsiteX0" fmla="*/ 0 w 1154228"/>
              <a:gd name="connsiteY0" fmla="*/ 392442 h 396203"/>
              <a:gd name="connsiteX1" fmla="*/ 1517 w 1154228"/>
              <a:gd name="connsiteY1" fmla="*/ 0 h 396203"/>
              <a:gd name="connsiteX2" fmla="*/ 1154228 w 1154228"/>
              <a:gd name="connsiteY2" fmla="*/ 396203 h 396203"/>
              <a:gd name="connsiteX3" fmla="*/ 0 w 1154228"/>
              <a:gd name="connsiteY3" fmla="*/ 392442 h 396203"/>
              <a:gd name="connsiteX0" fmla="*/ 0 w 1154228"/>
              <a:gd name="connsiteY0" fmla="*/ 392442 h 396203"/>
              <a:gd name="connsiteX1" fmla="*/ 1517 w 1154228"/>
              <a:gd name="connsiteY1" fmla="*/ 0 h 396203"/>
              <a:gd name="connsiteX2" fmla="*/ 1154228 w 1154228"/>
              <a:gd name="connsiteY2" fmla="*/ 396203 h 396203"/>
              <a:gd name="connsiteX3" fmla="*/ 0 w 1154228"/>
              <a:gd name="connsiteY3" fmla="*/ 392442 h 396203"/>
              <a:gd name="connsiteX0" fmla="*/ 0 w 1150409"/>
              <a:gd name="connsiteY0" fmla="*/ 392442 h 392442"/>
              <a:gd name="connsiteX1" fmla="*/ 1517 w 1150409"/>
              <a:gd name="connsiteY1" fmla="*/ 0 h 392442"/>
              <a:gd name="connsiteX2" fmla="*/ 1150409 w 1150409"/>
              <a:gd name="connsiteY2" fmla="*/ 390493 h 392442"/>
              <a:gd name="connsiteX3" fmla="*/ 0 w 1150409"/>
              <a:gd name="connsiteY3" fmla="*/ 392442 h 392442"/>
              <a:gd name="connsiteX0" fmla="*/ 143588 w 1148892"/>
              <a:gd name="connsiteY0" fmla="*/ 339152 h 390493"/>
              <a:gd name="connsiteX1" fmla="*/ 0 w 1148892"/>
              <a:gd name="connsiteY1" fmla="*/ 0 h 390493"/>
              <a:gd name="connsiteX2" fmla="*/ 1148892 w 1148892"/>
              <a:gd name="connsiteY2" fmla="*/ 390493 h 390493"/>
              <a:gd name="connsiteX3" fmla="*/ 143588 w 1148892"/>
              <a:gd name="connsiteY3" fmla="*/ 339152 h 390493"/>
              <a:gd name="connsiteX0" fmla="*/ 6120 w 1011424"/>
              <a:gd name="connsiteY0" fmla="*/ 310604 h 361945"/>
              <a:gd name="connsiteX1" fmla="*/ 0 w 1011424"/>
              <a:gd name="connsiteY1" fmla="*/ 0 h 361945"/>
              <a:gd name="connsiteX2" fmla="*/ 1011424 w 1011424"/>
              <a:gd name="connsiteY2" fmla="*/ 361945 h 361945"/>
              <a:gd name="connsiteX3" fmla="*/ 6120 w 1011424"/>
              <a:gd name="connsiteY3" fmla="*/ 310604 h 361945"/>
              <a:gd name="connsiteX0" fmla="*/ 6120 w 912142"/>
              <a:gd name="connsiteY0" fmla="*/ 310604 h 310604"/>
              <a:gd name="connsiteX1" fmla="*/ 0 w 912142"/>
              <a:gd name="connsiteY1" fmla="*/ 0 h 310604"/>
              <a:gd name="connsiteX2" fmla="*/ 912142 w 912142"/>
              <a:gd name="connsiteY2" fmla="*/ 306751 h 310604"/>
              <a:gd name="connsiteX3" fmla="*/ 6120 w 912142"/>
              <a:gd name="connsiteY3" fmla="*/ 310604 h 310604"/>
              <a:gd name="connsiteX0" fmla="*/ 6120 w 912142"/>
              <a:gd name="connsiteY0" fmla="*/ 310604 h 310604"/>
              <a:gd name="connsiteX1" fmla="*/ 0 w 912142"/>
              <a:gd name="connsiteY1" fmla="*/ 0 h 310604"/>
              <a:gd name="connsiteX2" fmla="*/ 912142 w 912142"/>
              <a:gd name="connsiteY2" fmla="*/ 306751 h 310604"/>
              <a:gd name="connsiteX3" fmla="*/ 6120 w 912142"/>
              <a:gd name="connsiteY3" fmla="*/ 310604 h 310604"/>
              <a:gd name="connsiteX0" fmla="*/ 6120 w 912142"/>
              <a:gd name="connsiteY0" fmla="*/ 310604 h 310604"/>
              <a:gd name="connsiteX1" fmla="*/ 0 w 912142"/>
              <a:gd name="connsiteY1" fmla="*/ 0 h 310604"/>
              <a:gd name="connsiteX2" fmla="*/ 912142 w 912142"/>
              <a:gd name="connsiteY2" fmla="*/ 306751 h 310604"/>
              <a:gd name="connsiteX3" fmla="*/ 6120 w 912142"/>
              <a:gd name="connsiteY3" fmla="*/ 310604 h 310604"/>
              <a:gd name="connsiteX0" fmla="*/ 6120 w 912142"/>
              <a:gd name="connsiteY0" fmla="*/ 310604 h 310604"/>
              <a:gd name="connsiteX1" fmla="*/ 0 w 912142"/>
              <a:gd name="connsiteY1" fmla="*/ 0 h 310604"/>
              <a:gd name="connsiteX2" fmla="*/ 912142 w 912142"/>
              <a:gd name="connsiteY2" fmla="*/ 306751 h 310604"/>
              <a:gd name="connsiteX3" fmla="*/ 6120 w 912142"/>
              <a:gd name="connsiteY3" fmla="*/ 310604 h 310604"/>
              <a:gd name="connsiteX0" fmla="*/ 6120 w 912142"/>
              <a:gd name="connsiteY0" fmla="*/ 310604 h 310604"/>
              <a:gd name="connsiteX1" fmla="*/ 0 w 912142"/>
              <a:gd name="connsiteY1" fmla="*/ 0 h 310604"/>
              <a:gd name="connsiteX2" fmla="*/ 912142 w 912142"/>
              <a:gd name="connsiteY2" fmla="*/ 306751 h 310604"/>
              <a:gd name="connsiteX3" fmla="*/ 6120 w 912142"/>
              <a:gd name="connsiteY3" fmla="*/ 310604 h 310604"/>
              <a:gd name="connsiteX0" fmla="*/ 6120 w 912142"/>
              <a:gd name="connsiteY0" fmla="*/ 310604 h 310604"/>
              <a:gd name="connsiteX1" fmla="*/ 0 w 912142"/>
              <a:gd name="connsiteY1" fmla="*/ 0 h 310604"/>
              <a:gd name="connsiteX2" fmla="*/ 912142 w 912142"/>
              <a:gd name="connsiteY2" fmla="*/ 306751 h 310604"/>
              <a:gd name="connsiteX3" fmla="*/ 6120 w 912142"/>
              <a:gd name="connsiteY3" fmla="*/ 310604 h 310604"/>
              <a:gd name="connsiteX0" fmla="*/ 6120 w 912142"/>
              <a:gd name="connsiteY0" fmla="*/ 310604 h 310604"/>
              <a:gd name="connsiteX1" fmla="*/ 0 w 912142"/>
              <a:gd name="connsiteY1" fmla="*/ 0 h 310604"/>
              <a:gd name="connsiteX2" fmla="*/ 912142 w 912142"/>
              <a:gd name="connsiteY2" fmla="*/ 306751 h 310604"/>
              <a:gd name="connsiteX3" fmla="*/ 6120 w 912142"/>
              <a:gd name="connsiteY3" fmla="*/ 310604 h 310604"/>
              <a:gd name="connsiteX0" fmla="*/ 1949 w 907971"/>
              <a:gd name="connsiteY0" fmla="*/ 310604 h 310604"/>
              <a:gd name="connsiteX1" fmla="*/ 0 w 907971"/>
              <a:gd name="connsiteY1" fmla="*/ 0 h 310604"/>
              <a:gd name="connsiteX2" fmla="*/ 907971 w 907971"/>
              <a:gd name="connsiteY2" fmla="*/ 306751 h 310604"/>
              <a:gd name="connsiteX3" fmla="*/ 1949 w 907971"/>
              <a:gd name="connsiteY3" fmla="*/ 310604 h 310604"/>
              <a:gd name="connsiteX0" fmla="*/ 1949 w 907971"/>
              <a:gd name="connsiteY0" fmla="*/ 310604 h 310604"/>
              <a:gd name="connsiteX1" fmla="*/ 0 w 907971"/>
              <a:gd name="connsiteY1" fmla="*/ 0 h 310604"/>
              <a:gd name="connsiteX2" fmla="*/ 907971 w 907971"/>
              <a:gd name="connsiteY2" fmla="*/ 306751 h 310604"/>
              <a:gd name="connsiteX3" fmla="*/ 1949 w 907971"/>
              <a:gd name="connsiteY3" fmla="*/ 310604 h 310604"/>
              <a:gd name="connsiteX0" fmla="*/ 1949 w 907971"/>
              <a:gd name="connsiteY0" fmla="*/ 310604 h 310604"/>
              <a:gd name="connsiteX1" fmla="*/ 0 w 907971"/>
              <a:gd name="connsiteY1" fmla="*/ 0 h 310604"/>
              <a:gd name="connsiteX2" fmla="*/ 907971 w 907971"/>
              <a:gd name="connsiteY2" fmla="*/ 306751 h 310604"/>
              <a:gd name="connsiteX3" fmla="*/ 1949 w 907971"/>
              <a:gd name="connsiteY3" fmla="*/ 310604 h 310604"/>
            </a:gdLst>
            <a:ahLst/>
            <a:cxnLst>
              <a:cxn ang="0">
                <a:pos x="connsiteX0" y="connsiteY0"/>
              </a:cxn>
              <a:cxn ang="0">
                <a:pos x="connsiteX1" y="connsiteY1"/>
              </a:cxn>
              <a:cxn ang="0">
                <a:pos x="connsiteX2" y="connsiteY2"/>
              </a:cxn>
              <a:cxn ang="0">
                <a:pos x="connsiteX3" y="connsiteY3"/>
              </a:cxn>
            </a:cxnLst>
            <a:rect l="l" t="t" r="r" b="b"/>
            <a:pathLst>
              <a:path w="907971" h="310604">
                <a:moveTo>
                  <a:pt x="1949" y="310604"/>
                </a:moveTo>
                <a:cubicBezTo>
                  <a:pt x="-1467" y="103555"/>
                  <a:pt x="1338" y="357532"/>
                  <a:pt x="0" y="0"/>
                </a:cubicBezTo>
                <a:cubicBezTo>
                  <a:pt x="219187" y="37919"/>
                  <a:pt x="516191" y="109721"/>
                  <a:pt x="907971" y="306751"/>
                </a:cubicBezTo>
                <a:lnTo>
                  <a:pt x="1949" y="310604"/>
                </a:lnTo>
                <a:close/>
              </a:path>
            </a:pathLst>
          </a:custGeom>
          <a:solidFill>
            <a:schemeClr val="bg1">
              <a:lumMod val="95000"/>
            </a:schemeClr>
          </a:solidFill>
          <a:ln w="317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xnSp macro="">
        <xdr:nvCxnSpPr>
          <xdr:cNvPr id="189" name="Connecteur droit 188"/>
          <xdr:cNvCxnSpPr/>
        </xdr:nvCxnSpPr>
        <xdr:spPr>
          <a:xfrm>
            <a:off x="11791946" y="1298551"/>
            <a:ext cx="2853644" cy="750821"/>
          </a:xfrm>
          <a:prstGeom prst="line">
            <a:avLst/>
          </a:prstGeom>
          <a:ln w="3175"/>
        </xdr:spPr>
        <xdr:style>
          <a:lnRef idx="1">
            <a:schemeClr val="accent1"/>
          </a:lnRef>
          <a:fillRef idx="0">
            <a:schemeClr val="accent1"/>
          </a:fillRef>
          <a:effectRef idx="0">
            <a:schemeClr val="accent1"/>
          </a:effectRef>
          <a:fontRef idx="minor">
            <a:schemeClr val="tx1"/>
          </a:fontRef>
        </xdr:style>
      </xdr:cxnSp>
      <xdr:cxnSp macro="">
        <xdr:nvCxnSpPr>
          <xdr:cNvPr id="190" name="Connecteur droit 189"/>
          <xdr:cNvCxnSpPr/>
        </xdr:nvCxnSpPr>
        <xdr:spPr>
          <a:xfrm>
            <a:off x="12096620" y="1569017"/>
            <a:ext cx="760403" cy="0"/>
          </a:xfrm>
          <a:prstGeom prst="line">
            <a:avLst/>
          </a:prstGeom>
          <a:ln>
            <a:solidFill>
              <a:schemeClr val="tx1">
                <a:lumMod val="75000"/>
                <a:lumOff val="25000"/>
              </a:schemeClr>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192" name="Connecteur droit 191"/>
          <xdr:cNvCxnSpPr/>
        </xdr:nvCxnSpPr>
        <xdr:spPr>
          <a:xfrm>
            <a:off x="12847198" y="1568794"/>
            <a:ext cx="2302936"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93" name="Connecteur droit 192"/>
          <xdr:cNvCxnSpPr/>
        </xdr:nvCxnSpPr>
        <xdr:spPr>
          <a:xfrm flipH="1">
            <a:off x="12606752" y="1569282"/>
            <a:ext cx="253037" cy="927294"/>
          </a:xfrm>
          <a:prstGeom prst="line">
            <a:avLst/>
          </a:prstGeom>
          <a:ln>
            <a:solidFill>
              <a:schemeClr val="accent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194" name="Connecteur droit 193"/>
          <xdr:cNvCxnSpPr/>
        </xdr:nvCxnSpPr>
        <xdr:spPr>
          <a:xfrm flipH="1">
            <a:off x="14494393" y="2199486"/>
            <a:ext cx="136085" cy="290771"/>
          </a:xfrm>
          <a:prstGeom prst="line">
            <a:avLst/>
          </a:prstGeom>
          <a:ln>
            <a:solidFill>
              <a:schemeClr val="accent6"/>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195" name="Connecteur droit 194"/>
          <xdr:cNvCxnSpPr/>
        </xdr:nvCxnSpPr>
        <xdr:spPr>
          <a:xfrm flipV="1">
            <a:off x="12139492" y="2199202"/>
            <a:ext cx="2498468" cy="1621"/>
          </a:xfrm>
          <a:prstGeom prst="line">
            <a:avLst/>
          </a:prstGeom>
          <a:ln>
            <a:solidFill>
              <a:schemeClr val="tx1">
                <a:lumMod val="75000"/>
                <a:lumOff val="25000"/>
              </a:schemeClr>
            </a:solidFill>
            <a:prstDash val="sysDash"/>
          </a:ln>
        </xdr:spPr>
        <xdr:style>
          <a:lnRef idx="1">
            <a:schemeClr val="accent1"/>
          </a:lnRef>
          <a:fillRef idx="0">
            <a:schemeClr val="accent1"/>
          </a:fillRef>
          <a:effectRef idx="0">
            <a:schemeClr val="accent1"/>
          </a:effectRef>
          <a:fontRef idx="minor">
            <a:schemeClr val="tx1"/>
          </a:fontRef>
        </xdr:style>
      </xdr:cxnSp>
      <xdr:sp macro="" textlink="">
        <xdr:nvSpPr>
          <xdr:cNvPr id="196" name="ZoneTexte 170"/>
          <xdr:cNvSpPr txBox="1"/>
        </xdr:nvSpPr>
        <xdr:spPr>
          <a:xfrm>
            <a:off x="12477410" y="1528997"/>
            <a:ext cx="317304" cy="298811"/>
          </a:xfrm>
          <a:prstGeom prst="rect">
            <a:avLst/>
          </a:prstGeom>
          <a:noFill/>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400"/>
              <a:t>G</a:t>
            </a:r>
          </a:p>
        </xdr:txBody>
      </xdr:sp>
      <xdr:sp macro="" textlink="">
        <xdr:nvSpPr>
          <xdr:cNvPr id="197" name="ZoneTexte 68"/>
          <xdr:cNvSpPr txBox="1"/>
        </xdr:nvSpPr>
        <xdr:spPr>
          <a:xfrm>
            <a:off x="10404547" y="964026"/>
            <a:ext cx="310964" cy="298811"/>
          </a:xfrm>
          <a:prstGeom prst="rect">
            <a:avLst/>
          </a:prstGeom>
          <a:noFill/>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400"/>
              <a:t>H</a:t>
            </a:r>
          </a:p>
        </xdr:txBody>
      </xdr:sp>
      <xdr:cxnSp macro="">
        <xdr:nvCxnSpPr>
          <xdr:cNvPr id="198" name="Connecteur droit 197"/>
          <xdr:cNvCxnSpPr/>
        </xdr:nvCxnSpPr>
        <xdr:spPr>
          <a:xfrm flipH="1" flipV="1">
            <a:off x="12618887" y="1224402"/>
            <a:ext cx="2623324" cy="1256371"/>
          </a:xfrm>
          <a:prstGeom prst="line">
            <a:avLst/>
          </a:prstGeom>
          <a:ln>
            <a:solidFill>
              <a:schemeClr val="accent6"/>
            </a:solidFill>
          </a:ln>
        </xdr:spPr>
        <xdr:style>
          <a:lnRef idx="1">
            <a:schemeClr val="accent1"/>
          </a:lnRef>
          <a:fillRef idx="0">
            <a:schemeClr val="accent1"/>
          </a:fillRef>
          <a:effectRef idx="0">
            <a:schemeClr val="accent1"/>
          </a:effectRef>
          <a:fontRef idx="minor">
            <a:schemeClr val="tx1"/>
          </a:fontRef>
        </xdr:style>
      </xdr:cxnSp>
      <xdr:sp macro="" textlink="">
        <xdr:nvSpPr>
          <xdr:cNvPr id="199" name="ZoneTexte 175"/>
          <xdr:cNvSpPr txBox="1"/>
        </xdr:nvSpPr>
        <xdr:spPr>
          <a:xfrm rot="1560000">
            <a:off x="12573746" y="1151841"/>
            <a:ext cx="770593" cy="268929"/>
          </a:xfrm>
          <a:prstGeom prst="rect">
            <a:avLst/>
          </a:prstGeom>
          <a:noFill/>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200">
                <a:solidFill>
                  <a:schemeClr val="accent6"/>
                </a:solidFill>
              </a:rPr>
              <a:t>tangent</a:t>
            </a:r>
            <a:r>
              <a:rPr lang="fr-FR" sz="1200" baseline="-25000"/>
              <a:t>H</a:t>
            </a:r>
          </a:p>
        </xdr:txBody>
      </xdr:sp>
      <xdr:cxnSp macro="">
        <xdr:nvCxnSpPr>
          <xdr:cNvPr id="201" name="Connecteur droit 200"/>
          <xdr:cNvCxnSpPr/>
        </xdr:nvCxnSpPr>
        <xdr:spPr>
          <a:xfrm>
            <a:off x="14642488" y="2202215"/>
            <a:ext cx="605100" cy="0"/>
          </a:xfrm>
          <a:prstGeom prst="line">
            <a:avLst/>
          </a:prstGeom>
          <a:ln>
            <a:solidFill>
              <a:schemeClr val="accent6"/>
            </a:solidFill>
          </a:ln>
        </xdr:spPr>
        <xdr:style>
          <a:lnRef idx="1">
            <a:schemeClr val="accent1"/>
          </a:lnRef>
          <a:fillRef idx="0">
            <a:schemeClr val="accent1"/>
          </a:fillRef>
          <a:effectRef idx="0">
            <a:schemeClr val="accent1"/>
          </a:effectRef>
          <a:fontRef idx="minor">
            <a:schemeClr val="tx1"/>
          </a:fontRef>
        </xdr:style>
      </xdr:cxnSp>
      <xdr:sp macro="" textlink="">
        <xdr:nvSpPr>
          <xdr:cNvPr id="202" name="ZoneTexte 181"/>
          <xdr:cNvSpPr txBox="1"/>
        </xdr:nvSpPr>
        <xdr:spPr>
          <a:xfrm>
            <a:off x="15203073" y="2200571"/>
            <a:ext cx="331567" cy="298811"/>
          </a:xfrm>
          <a:prstGeom prst="rect">
            <a:avLst/>
          </a:prstGeom>
          <a:noFill/>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l-GR" sz="1400">
                <a:solidFill>
                  <a:schemeClr val="accent6">
                    <a:lumMod val="75000"/>
                  </a:schemeClr>
                </a:solidFill>
              </a:rPr>
              <a:t>β</a:t>
            </a:r>
            <a:r>
              <a:rPr lang="fr-FR" sz="1400">
                <a:solidFill>
                  <a:schemeClr val="accent6">
                    <a:lumMod val="75000"/>
                  </a:schemeClr>
                </a:solidFill>
              </a:rPr>
              <a:t>’</a:t>
            </a:r>
          </a:p>
        </xdr:txBody>
      </xdr:sp>
      <xdr:sp macro="" textlink="">
        <xdr:nvSpPr>
          <xdr:cNvPr id="203" name="Forme libre 202"/>
          <xdr:cNvSpPr/>
        </xdr:nvSpPr>
        <xdr:spPr>
          <a:xfrm rot="5400000">
            <a:off x="13704353" y="1681722"/>
            <a:ext cx="244659" cy="35594"/>
          </a:xfrm>
          <a:custGeom>
            <a:avLst/>
            <a:gdLst>
              <a:gd name="connsiteX0" fmla="*/ 0 w 324395"/>
              <a:gd name="connsiteY0" fmla="*/ 837 h 40026"/>
              <a:gd name="connsiteX1" fmla="*/ 74023 w 324395"/>
              <a:gd name="connsiteY1" fmla="*/ 837 h 40026"/>
              <a:gd name="connsiteX2" fmla="*/ 174172 w 324395"/>
              <a:gd name="connsiteY2" fmla="*/ 9546 h 40026"/>
              <a:gd name="connsiteX3" fmla="*/ 274320 w 324395"/>
              <a:gd name="connsiteY3" fmla="*/ 26963 h 40026"/>
              <a:gd name="connsiteX4" fmla="*/ 324395 w 324395"/>
              <a:gd name="connsiteY4" fmla="*/ 40026 h 4002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24395" h="40026">
                <a:moveTo>
                  <a:pt x="0" y="837"/>
                </a:moveTo>
                <a:cubicBezTo>
                  <a:pt x="22497" y="111"/>
                  <a:pt x="44995" y="-614"/>
                  <a:pt x="74023" y="837"/>
                </a:cubicBezTo>
                <a:cubicBezTo>
                  <a:pt x="103051" y="2288"/>
                  <a:pt x="140789" y="5192"/>
                  <a:pt x="174172" y="9546"/>
                </a:cubicBezTo>
                <a:cubicBezTo>
                  <a:pt x="207555" y="13900"/>
                  <a:pt x="249283" y="21883"/>
                  <a:pt x="274320" y="26963"/>
                </a:cubicBezTo>
                <a:cubicBezTo>
                  <a:pt x="299357" y="32043"/>
                  <a:pt x="311876" y="36034"/>
                  <a:pt x="324395" y="40026"/>
                </a:cubicBezTo>
              </a:path>
            </a:pathLst>
          </a:custGeom>
          <a:ln>
            <a:solidFill>
              <a:schemeClr val="accent1"/>
            </a:solidFill>
            <a:headEnd type="stealth"/>
            <a:tailEnd type="stealth"/>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fr-FR"/>
          </a:p>
        </xdr:txBody>
      </xdr:sp>
      <xdr:sp macro="" textlink="">
        <xdr:nvSpPr>
          <xdr:cNvPr id="204" name="ZoneTexte 183"/>
          <xdr:cNvSpPr txBox="1"/>
        </xdr:nvSpPr>
        <xdr:spPr>
          <a:xfrm>
            <a:off x="13889380" y="1528123"/>
            <a:ext cx="317304" cy="358573"/>
          </a:xfrm>
          <a:prstGeom prst="rect">
            <a:avLst/>
          </a:prstGeom>
          <a:noFill/>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l-GR">
                <a:solidFill>
                  <a:schemeClr val="accent1"/>
                </a:solidFill>
              </a:rPr>
              <a:t>α</a:t>
            </a:r>
            <a:endParaRPr lang="fr-FR">
              <a:solidFill>
                <a:schemeClr val="accent1"/>
              </a:solidFill>
            </a:endParaRPr>
          </a:p>
        </xdr:txBody>
      </xdr:sp>
      <xdr:cxnSp macro="">
        <xdr:nvCxnSpPr>
          <xdr:cNvPr id="205" name="Connecteur droit 204"/>
          <xdr:cNvCxnSpPr/>
        </xdr:nvCxnSpPr>
        <xdr:spPr>
          <a:xfrm>
            <a:off x="12858449" y="1565986"/>
            <a:ext cx="0" cy="64362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sp macro="" textlink="">
        <xdr:nvSpPr>
          <xdr:cNvPr id="206" name="ZoneTexte 186"/>
          <xdr:cNvSpPr txBox="1"/>
        </xdr:nvSpPr>
        <xdr:spPr>
          <a:xfrm>
            <a:off x="12749058" y="2150429"/>
            <a:ext cx="401304" cy="298811"/>
          </a:xfrm>
          <a:prstGeom prst="rect">
            <a:avLst/>
          </a:prstGeom>
          <a:noFill/>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400"/>
              <a:t>H</a:t>
            </a:r>
            <a:r>
              <a:rPr lang="fr-FR" sz="1400" baseline="-25000"/>
              <a:t>G</a:t>
            </a:r>
          </a:p>
        </xdr:txBody>
      </xdr:sp>
      <xdr:sp macro="" textlink="">
        <xdr:nvSpPr>
          <xdr:cNvPr id="357" name="ZoneTexte 356"/>
          <xdr:cNvSpPr txBox="1"/>
        </xdr:nvSpPr>
        <xdr:spPr>
          <a:xfrm>
            <a:off x="8695045" y="4154048"/>
            <a:ext cx="287927" cy="3065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fr-FR" sz="1400"/>
              <a:t>A</a:t>
            </a:r>
          </a:p>
        </xdr:txBody>
      </xdr:sp>
      <xdr:sp macro="" textlink="">
        <xdr:nvSpPr>
          <xdr:cNvPr id="359" name="ZoneTexte 76"/>
          <xdr:cNvSpPr txBox="1"/>
        </xdr:nvSpPr>
        <xdr:spPr>
          <a:xfrm>
            <a:off x="14271184" y="2133600"/>
            <a:ext cx="313840" cy="230911"/>
          </a:xfrm>
          <a:prstGeom prst="rect">
            <a:avLst/>
          </a:prstGeom>
          <a:noFill/>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400"/>
              <a:t>H</a:t>
            </a:r>
          </a:p>
        </xdr:txBody>
      </xdr:sp>
    </xdr:grpSp>
    <xdr:clientData/>
  </xdr:twoCellAnchor>
  <xdr:twoCellAnchor editAs="oneCell">
    <xdr:from>
      <xdr:col>2</xdr:col>
      <xdr:colOff>881743</xdr:colOff>
      <xdr:row>21</xdr:row>
      <xdr:rowOff>10885</xdr:rowOff>
    </xdr:from>
    <xdr:to>
      <xdr:col>3</xdr:col>
      <xdr:colOff>883732</xdr:colOff>
      <xdr:row>22</xdr:row>
      <xdr:rowOff>71037</xdr:rowOff>
    </xdr:to>
    <xdr:pic>
      <xdr:nvPicPr>
        <xdr:cNvPr id="362" name="Image 361"/>
        <xdr:cNvPicPr>
          <a:picLocks noChangeAspect="1"/>
        </xdr:cNvPicPr>
      </xdr:nvPicPr>
      <xdr:blipFill>
        <a:blip xmlns:r="http://schemas.openxmlformats.org/officeDocument/2006/relationships" r:embed="rId1"/>
        <a:stretch>
          <a:fillRect/>
        </a:stretch>
      </xdr:blipFill>
      <xdr:spPr>
        <a:xfrm>
          <a:off x="5529943" y="3222171"/>
          <a:ext cx="889175" cy="288752"/>
        </a:xfrm>
        <a:prstGeom prst="rect">
          <a:avLst/>
        </a:prstGeom>
      </xdr:spPr>
    </xdr:pic>
    <xdr:clientData/>
  </xdr:twoCellAnchor>
  <xdr:twoCellAnchor editAs="oneCell">
    <xdr:from>
      <xdr:col>3</xdr:col>
      <xdr:colOff>108861</xdr:colOff>
      <xdr:row>24</xdr:row>
      <xdr:rowOff>10886</xdr:rowOff>
    </xdr:from>
    <xdr:to>
      <xdr:col>3</xdr:col>
      <xdr:colOff>859975</xdr:colOff>
      <xdr:row>25</xdr:row>
      <xdr:rowOff>13607</xdr:rowOff>
    </xdr:to>
    <xdr:pic>
      <xdr:nvPicPr>
        <xdr:cNvPr id="2" name="Image 1"/>
        <xdr:cNvPicPr>
          <a:picLocks noChangeAspect="1"/>
        </xdr:cNvPicPr>
      </xdr:nvPicPr>
      <xdr:blipFill>
        <a:blip xmlns:r="http://schemas.openxmlformats.org/officeDocument/2006/relationships" r:embed="rId2"/>
        <a:stretch>
          <a:fillRect/>
        </a:stretch>
      </xdr:blipFill>
      <xdr:spPr>
        <a:xfrm>
          <a:off x="5682347" y="4005943"/>
          <a:ext cx="751114" cy="18777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881743</xdr:colOff>
      <xdr:row>21</xdr:row>
      <xdr:rowOff>10885</xdr:rowOff>
    </xdr:from>
    <xdr:to>
      <xdr:col>3</xdr:col>
      <xdr:colOff>792292</xdr:colOff>
      <xdr:row>22</xdr:row>
      <xdr:rowOff>25317</xdr:rowOff>
    </xdr:to>
    <xdr:pic>
      <xdr:nvPicPr>
        <xdr:cNvPr id="2" name="Image 1"/>
        <xdr:cNvPicPr>
          <a:picLocks noChangeAspect="1"/>
        </xdr:cNvPicPr>
      </xdr:nvPicPr>
      <xdr:blipFill>
        <a:blip xmlns:r="http://schemas.openxmlformats.org/officeDocument/2006/relationships" r:embed="rId1"/>
        <a:stretch>
          <a:fillRect/>
        </a:stretch>
      </xdr:blipFill>
      <xdr:spPr>
        <a:xfrm>
          <a:off x="5529943" y="3378925"/>
          <a:ext cx="885909" cy="288752"/>
        </a:xfrm>
        <a:prstGeom prst="rect">
          <a:avLst/>
        </a:prstGeom>
      </xdr:spPr>
    </xdr:pic>
    <xdr:clientData/>
  </xdr:twoCellAnchor>
  <xdr:twoCellAnchor editAs="oneCell">
    <xdr:from>
      <xdr:col>3</xdr:col>
      <xdr:colOff>108861</xdr:colOff>
      <xdr:row>24</xdr:row>
      <xdr:rowOff>10886</xdr:rowOff>
    </xdr:from>
    <xdr:to>
      <xdr:col>3</xdr:col>
      <xdr:colOff>791395</xdr:colOff>
      <xdr:row>25</xdr:row>
      <xdr:rowOff>13607</xdr:rowOff>
    </xdr:to>
    <xdr:pic>
      <xdr:nvPicPr>
        <xdr:cNvPr id="3" name="Image 2"/>
        <xdr:cNvPicPr>
          <a:picLocks noChangeAspect="1"/>
        </xdr:cNvPicPr>
      </xdr:nvPicPr>
      <xdr:blipFill>
        <a:blip xmlns:r="http://schemas.openxmlformats.org/officeDocument/2006/relationships" r:embed="rId2"/>
        <a:stretch>
          <a:fillRect/>
        </a:stretch>
      </xdr:blipFill>
      <xdr:spPr>
        <a:xfrm>
          <a:off x="5679081" y="3973286"/>
          <a:ext cx="751114" cy="185601"/>
        </a:xfrm>
        <a:prstGeom prst="rect">
          <a:avLst/>
        </a:prstGeom>
      </xdr:spPr>
    </xdr:pic>
    <xdr:clientData/>
  </xdr:twoCellAnchor>
  <xdr:twoCellAnchor editAs="absolute">
    <xdr:from>
      <xdr:col>3</xdr:col>
      <xdr:colOff>1691640</xdr:colOff>
      <xdr:row>0</xdr:row>
      <xdr:rowOff>175260</xdr:rowOff>
    </xdr:from>
    <xdr:to>
      <xdr:col>5</xdr:col>
      <xdr:colOff>4365837</xdr:colOff>
      <xdr:row>24</xdr:row>
      <xdr:rowOff>31616</xdr:rowOff>
    </xdr:to>
    <xdr:grpSp>
      <xdr:nvGrpSpPr>
        <xdr:cNvPr id="4" name="Groupe 3"/>
        <xdr:cNvGrpSpPr>
          <a:grpSpLocks noChangeAspect="1"/>
        </xdr:cNvGrpSpPr>
      </xdr:nvGrpSpPr>
      <xdr:grpSpPr>
        <a:xfrm>
          <a:off x="5852160" y="175260"/>
          <a:ext cx="4800177" cy="4626476"/>
          <a:chOff x="1040984" y="226450"/>
          <a:chExt cx="4800177" cy="4626476"/>
        </a:xfrm>
      </xdr:grpSpPr>
      <xdr:grpSp>
        <xdr:nvGrpSpPr>
          <xdr:cNvPr id="5" name="Groupe 4"/>
          <xdr:cNvGrpSpPr>
            <a:grpSpLocks noChangeAspect="1"/>
          </xdr:cNvGrpSpPr>
        </xdr:nvGrpSpPr>
        <xdr:grpSpPr>
          <a:xfrm>
            <a:off x="2333791" y="717251"/>
            <a:ext cx="2465352" cy="554584"/>
            <a:chOff x="5044772" y="1071580"/>
            <a:chExt cx="2238933" cy="554584"/>
          </a:xfrm>
        </xdr:grpSpPr>
        <xdr:sp macro="" textlink="">
          <xdr:nvSpPr>
            <xdr:cNvPr id="42" name="Rectangle 41"/>
            <xdr:cNvSpPr/>
          </xdr:nvSpPr>
          <xdr:spPr>
            <a:xfrm>
              <a:off x="5050287" y="1071580"/>
              <a:ext cx="2233418" cy="554260"/>
            </a:xfrm>
            <a:prstGeom prst="rect">
              <a:avLst/>
            </a:prstGeom>
            <a:pattFill prst="pct20">
              <a:fgClr>
                <a:schemeClr val="bg1">
                  <a:lumMod val="50000"/>
                </a:schemeClr>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sz="1200"/>
            </a:p>
          </xdr:txBody>
        </xdr:sp>
        <xdr:sp macro="" textlink="">
          <xdr:nvSpPr>
            <xdr:cNvPr id="43" name="Forme libre 42"/>
            <xdr:cNvSpPr/>
          </xdr:nvSpPr>
          <xdr:spPr>
            <a:xfrm>
              <a:off x="5044772" y="1072210"/>
              <a:ext cx="1206769" cy="553954"/>
            </a:xfrm>
            <a:custGeom>
              <a:avLst/>
              <a:gdLst>
                <a:gd name="connsiteX0" fmla="*/ 0 w 800100"/>
                <a:gd name="connsiteY0" fmla="*/ 0 h 367665"/>
                <a:gd name="connsiteX1" fmla="*/ 415290 w 800100"/>
                <a:gd name="connsiteY1" fmla="*/ 146685 h 367665"/>
                <a:gd name="connsiteX2" fmla="*/ 800100 w 800100"/>
                <a:gd name="connsiteY2" fmla="*/ 367665 h 367665"/>
                <a:gd name="connsiteX0" fmla="*/ 0 w 800100"/>
                <a:gd name="connsiteY0" fmla="*/ 0 h 367665"/>
                <a:gd name="connsiteX1" fmla="*/ 415290 w 800100"/>
                <a:gd name="connsiteY1" fmla="*/ 146685 h 367665"/>
                <a:gd name="connsiteX2" fmla="*/ 800100 w 800100"/>
                <a:gd name="connsiteY2" fmla="*/ 367665 h 367665"/>
                <a:gd name="connsiteX3" fmla="*/ 0 w 800100"/>
                <a:gd name="connsiteY3" fmla="*/ 0 h 367665"/>
                <a:gd name="connsiteX0" fmla="*/ 0 w 800100"/>
                <a:gd name="connsiteY0" fmla="*/ 0 h 367665"/>
                <a:gd name="connsiteX1" fmla="*/ 415290 w 800100"/>
                <a:gd name="connsiteY1" fmla="*/ 146685 h 367665"/>
                <a:gd name="connsiteX2" fmla="*/ 800100 w 800100"/>
                <a:gd name="connsiteY2" fmla="*/ 367665 h 367665"/>
                <a:gd name="connsiteX3" fmla="*/ 0 w 800100"/>
                <a:gd name="connsiteY3" fmla="*/ 0 h 367665"/>
                <a:gd name="connsiteX0" fmla="*/ 0 w 800100"/>
                <a:gd name="connsiteY0" fmla="*/ 0 h 367665"/>
                <a:gd name="connsiteX1" fmla="*/ 415290 w 800100"/>
                <a:gd name="connsiteY1" fmla="*/ 146685 h 367665"/>
                <a:gd name="connsiteX2" fmla="*/ 800100 w 800100"/>
                <a:gd name="connsiteY2" fmla="*/ 367665 h 367665"/>
                <a:gd name="connsiteX3" fmla="*/ 0 w 800100"/>
                <a:gd name="connsiteY3" fmla="*/ 0 h 367665"/>
                <a:gd name="connsiteX0" fmla="*/ 0 w 800100"/>
                <a:gd name="connsiteY0" fmla="*/ 0 h 367665"/>
                <a:gd name="connsiteX1" fmla="*/ 415290 w 800100"/>
                <a:gd name="connsiteY1" fmla="*/ 146685 h 367665"/>
                <a:gd name="connsiteX2" fmla="*/ 800100 w 800100"/>
                <a:gd name="connsiteY2" fmla="*/ 367665 h 367665"/>
                <a:gd name="connsiteX3" fmla="*/ 0 w 800100"/>
                <a:gd name="connsiteY3" fmla="*/ 0 h 367665"/>
                <a:gd name="connsiteX0" fmla="*/ 0 w 800100"/>
                <a:gd name="connsiteY0" fmla="*/ 0 h 367665"/>
                <a:gd name="connsiteX1" fmla="*/ 415290 w 800100"/>
                <a:gd name="connsiteY1" fmla="*/ 146685 h 367665"/>
                <a:gd name="connsiteX2" fmla="*/ 800100 w 800100"/>
                <a:gd name="connsiteY2" fmla="*/ 367665 h 367665"/>
                <a:gd name="connsiteX3" fmla="*/ 0 w 800100"/>
                <a:gd name="connsiteY3" fmla="*/ 0 h 367665"/>
                <a:gd name="connsiteX0" fmla="*/ 0 w 800100"/>
                <a:gd name="connsiteY0" fmla="*/ 0 h 367665"/>
                <a:gd name="connsiteX1" fmla="*/ 415290 w 800100"/>
                <a:gd name="connsiteY1" fmla="*/ 146685 h 367665"/>
                <a:gd name="connsiteX2" fmla="*/ 800100 w 800100"/>
                <a:gd name="connsiteY2" fmla="*/ 367665 h 367665"/>
                <a:gd name="connsiteX3" fmla="*/ 0 w 800100"/>
                <a:gd name="connsiteY3" fmla="*/ 0 h 367665"/>
                <a:gd name="connsiteX0" fmla="*/ 0 w 800100"/>
                <a:gd name="connsiteY0" fmla="*/ 0 h 367665"/>
                <a:gd name="connsiteX1" fmla="*/ 415290 w 800100"/>
                <a:gd name="connsiteY1" fmla="*/ 146685 h 367665"/>
                <a:gd name="connsiteX2" fmla="*/ 800100 w 800100"/>
                <a:gd name="connsiteY2" fmla="*/ 367665 h 367665"/>
                <a:gd name="connsiteX3" fmla="*/ 383430 w 800100"/>
                <a:gd name="connsiteY3" fmla="*/ 178505 h 367665"/>
                <a:gd name="connsiteX4" fmla="*/ 0 w 800100"/>
                <a:gd name="connsiteY4" fmla="*/ 0 h 367665"/>
                <a:gd name="connsiteX0" fmla="*/ 0 w 800100"/>
                <a:gd name="connsiteY0" fmla="*/ 0 h 372306"/>
                <a:gd name="connsiteX1" fmla="*/ 415290 w 800100"/>
                <a:gd name="connsiteY1" fmla="*/ 146685 h 372306"/>
                <a:gd name="connsiteX2" fmla="*/ 800100 w 800100"/>
                <a:gd name="connsiteY2" fmla="*/ 367665 h 372306"/>
                <a:gd name="connsiteX3" fmla="*/ 5301 w 800100"/>
                <a:gd name="connsiteY3" fmla="*/ 372306 h 372306"/>
                <a:gd name="connsiteX4" fmla="*/ 0 w 800100"/>
                <a:gd name="connsiteY4" fmla="*/ 0 h 372306"/>
                <a:gd name="connsiteX0" fmla="*/ 0 w 800100"/>
                <a:gd name="connsiteY0" fmla="*/ 0 h 371043"/>
                <a:gd name="connsiteX1" fmla="*/ 415290 w 800100"/>
                <a:gd name="connsiteY1" fmla="*/ 146685 h 371043"/>
                <a:gd name="connsiteX2" fmla="*/ 800100 w 800100"/>
                <a:gd name="connsiteY2" fmla="*/ 367665 h 371043"/>
                <a:gd name="connsiteX3" fmla="*/ 1512 w 800100"/>
                <a:gd name="connsiteY3" fmla="*/ 371043 h 371043"/>
                <a:gd name="connsiteX4" fmla="*/ 0 w 800100"/>
                <a:gd name="connsiteY4" fmla="*/ 0 h 371043"/>
                <a:gd name="connsiteX0" fmla="*/ 0 w 800100"/>
                <a:gd name="connsiteY0" fmla="*/ 0 h 371043"/>
                <a:gd name="connsiteX1" fmla="*/ 415290 w 800100"/>
                <a:gd name="connsiteY1" fmla="*/ 146685 h 371043"/>
                <a:gd name="connsiteX2" fmla="*/ 800100 w 800100"/>
                <a:gd name="connsiteY2" fmla="*/ 368941 h 371043"/>
                <a:gd name="connsiteX3" fmla="*/ 1512 w 800100"/>
                <a:gd name="connsiteY3" fmla="*/ 371043 h 371043"/>
                <a:gd name="connsiteX4" fmla="*/ 0 w 800100"/>
                <a:gd name="connsiteY4" fmla="*/ 0 h 37104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800100" h="371043">
                  <a:moveTo>
                    <a:pt x="0" y="0"/>
                  </a:moveTo>
                  <a:cubicBezTo>
                    <a:pt x="151765" y="43180"/>
                    <a:pt x="290195" y="90170"/>
                    <a:pt x="415290" y="146685"/>
                  </a:cubicBezTo>
                  <a:cubicBezTo>
                    <a:pt x="560705" y="214630"/>
                    <a:pt x="679450" y="287661"/>
                    <a:pt x="800100" y="368941"/>
                  </a:cubicBezTo>
                  <a:lnTo>
                    <a:pt x="1512" y="371043"/>
                  </a:lnTo>
                  <a:lnTo>
                    <a:pt x="0" y="0"/>
                  </a:lnTo>
                  <a:close/>
                </a:path>
              </a:pathLst>
            </a:custGeom>
            <a:solidFill>
              <a:schemeClr val="bg1">
                <a:lumMod val="95000"/>
              </a:schemeClr>
            </a:solidFill>
            <a:ln>
              <a:no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fr-FR"/>
            </a:p>
          </xdr:txBody>
        </xdr:sp>
      </xdr:grpSp>
      <xdr:sp macro="" textlink="">
        <xdr:nvSpPr>
          <xdr:cNvPr id="6" name="Forme libre 5"/>
          <xdr:cNvSpPr/>
        </xdr:nvSpPr>
        <xdr:spPr>
          <a:xfrm rot="21360000">
            <a:off x="2491673" y="649526"/>
            <a:ext cx="1952625" cy="554355"/>
          </a:xfrm>
          <a:custGeom>
            <a:avLst/>
            <a:gdLst>
              <a:gd name="connsiteX0" fmla="*/ 0 w 1952625"/>
              <a:gd name="connsiteY0" fmla="*/ 0 h 554355"/>
              <a:gd name="connsiteX1" fmla="*/ 1952625 w 1952625"/>
              <a:gd name="connsiteY1" fmla="*/ 1905 h 554355"/>
              <a:gd name="connsiteX2" fmla="*/ 1952625 w 1952625"/>
              <a:gd name="connsiteY2" fmla="*/ 552450 h 554355"/>
              <a:gd name="connsiteX3" fmla="*/ 1209675 w 1952625"/>
              <a:gd name="connsiteY3" fmla="*/ 554355 h 554355"/>
              <a:gd name="connsiteX4" fmla="*/ 651510 w 1952625"/>
              <a:gd name="connsiteY4" fmla="*/ 228600 h 554355"/>
              <a:gd name="connsiteX5" fmla="*/ 0 w 1952625"/>
              <a:gd name="connsiteY5" fmla="*/ 0 h 554355"/>
              <a:gd name="connsiteX0" fmla="*/ 0 w 1952625"/>
              <a:gd name="connsiteY0" fmla="*/ 0 h 554355"/>
              <a:gd name="connsiteX1" fmla="*/ 1952625 w 1952625"/>
              <a:gd name="connsiteY1" fmla="*/ 1905 h 554355"/>
              <a:gd name="connsiteX2" fmla="*/ 1952625 w 1952625"/>
              <a:gd name="connsiteY2" fmla="*/ 552450 h 554355"/>
              <a:gd name="connsiteX3" fmla="*/ 1209675 w 1952625"/>
              <a:gd name="connsiteY3" fmla="*/ 554355 h 554355"/>
              <a:gd name="connsiteX4" fmla="*/ 651510 w 1952625"/>
              <a:gd name="connsiteY4" fmla="*/ 228600 h 554355"/>
              <a:gd name="connsiteX5" fmla="*/ 0 w 1952625"/>
              <a:gd name="connsiteY5" fmla="*/ 0 h 554355"/>
              <a:gd name="connsiteX0" fmla="*/ 0 w 1952625"/>
              <a:gd name="connsiteY0" fmla="*/ 0 h 554355"/>
              <a:gd name="connsiteX1" fmla="*/ 1952625 w 1952625"/>
              <a:gd name="connsiteY1" fmla="*/ 1905 h 554355"/>
              <a:gd name="connsiteX2" fmla="*/ 1952625 w 1952625"/>
              <a:gd name="connsiteY2" fmla="*/ 552450 h 554355"/>
              <a:gd name="connsiteX3" fmla="*/ 1209675 w 1952625"/>
              <a:gd name="connsiteY3" fmla="*/ 554355 h 554355"/>
              <a:gd name="connsiteX4" fmla="*/ 651510 w 1952625"/>
              <a:gd name="connsiteY4" fmla="*/ 228600 h 554355"/>
              <a:gd name="connsiteX5" fmla="*/ 0 w 1952625"/>
              <a:gd name="connsiteY5" fmla="*/ 0 h 554355"/>
              <a:gd name="connsiteX0" fmla="*/ 0 w 1952625"/>
              <a:gd name="connsiteY0" fmla="*/ 0 h 554355"/>
              <a:gd name="connsiteX1" fmla="*/ 1952625 w 1952625"/>
              <a:gd name="connsiteY1" fmla="*/ 1905 h 554355"/>
              <a:gd name="connsiteX2" fmla="*/ 1952625 w 1952625"/>
              <a:gd name="connsiteY2" fmla="*/ 552450 h 554355"/>
              <a:gd name="connsiteX3" fmla="*/ 1209675 w 1952625"/>
              <a:gd name="connsiteY3" fmla="*/ 554355 h 554355"/>
              <a:gd name="connsiteX4" fmla="*/ 647700 w 1952625"/>
              <a:gd name="connsiteY4" fmla="*/ 236220 h 554355"/>
              <a:gd name="connsiteX5" fmla="*/ 0 w 1952625"/>
              <a:gd name="connsiteY5" fmla="*/ 0 h 554355"/>
              <a:gd name="connsiteX0" fmla="*/ 0 w 1952625"/>
              <a:gd name="connsiteY0" fmla="*/ 0 h 554355"/>
              <a:gd name="connsiteX1" fmla="*/ 1952625 w 1952625"/>
              <a:gd name="connsiteY1" fmla="*/ 1905 h 554355"/>
              <a:gd name="connsiteX2" fmla="*/ 1952625 w 1952625"/>
              <a:gd name="connsiteY2" fmla="*/ 552450 h 554355"/>
              <a:gd name="connsiteX3" fmla="*/ 1203960 w 1952625"/>
              <a:gd name="connsiteY3" fmla="*/ 554355 h 554355"/>
              <a:gd name="connsiteX4" fmla="*/ 647700 w 1952625"/>
              <a:gd name="connsiteY4" fmla="*/ 236220 h 554355"/>
              <a:gd name="connsiteX5" fmla="*/ 0 w 1952625"/>
              <a:gd name="connsiteY5" fmla="*/ 0 h 554355"/>
              <a:gd name="connsiteX0" fmla="*/ 0 w 1952625"/>
              <a:gd name="connsiteY0" fmla="*/ 0 h 554355"/>
              <a:gd name="connsiteX1" fmla="*/ 1952625 w 1952625"/>
              <a:gd name="connsiteY1" fmla="*/ 1905 h 554355"/>
              <a:gd name="connsiteX2" fmla="*/ 1952625 w 1952625"/>
              <a:gd name="connsiteY2" fmla="*/ 552450 h 554355"/>
              <a:gd name="connsiteX3" fmla="*/ 1203960 w 1952625"/>
              <a:gd name="connsiteY3" fmla="*/ 554355 h 554355"/>
              <a:gd name="connsiteX4" fmla="*/ 647700 w 1952625"/>
              <a:gd name="connsiteY4" fmla="*/ 236220 h 554355"/>
              <a:gd name="connsiteX5" fmla="*/ 0 w 1952625"/>
              <a:gd name="connsiteY5" fmla="*/ 0 h 554355"/>
              <a:gd name="connsiteX0" fmla="*/ 0 w 1952625"/>
              <a:gd name="connsiteY0" fmla="*/ 0 h 554355"/>
              <a:gd name="connsiteX1" fmla="*/ 1952625 w 1952625"/>
              <a:gd name="connsiteY1" fmla="*/ 1905 h 554355"/>
              <a:gd name="connsiteX2" fmla="*/ 1952625 w 1952625"/>
              <a:gd name="connsiteY2" fmla="*/ 552450 h 554355"/>
              <a:gd name="connsiteX3" fmla="*/ 1203960 w 1952625"/>
              <a:gd name="connsiteY3" fmla="*/ 554355 h 554355"/>
              <a:gd name="connsiteX4" fmla="*/ 647700 w 1952625"/>
              <a:gd name="connsiteY4" fmla="*/ 236220 h 554355"/>
              <a:gd name="connsiteX5" fmla="*/ 0 w 1952625"/>
              <a:gd name="connsiteY5" fmla="*/ 0 h 554355"/>
              <a:gd name="connsiteX0" fmla="*/ 0 w 1952625"/>
              <a:gd name="connsiteY0" fmla="*/ 0 h 554355"/>
              <a:gd name="connsiteX1" fmla="*/ 1952625 w 1952625"/>
              <a:gd name="connsiteY1" fmla="*/ 1905 h 554355"/>
              <a:gd name="connsiteX2" fmla="*/ 1952625 w 1952625"/>
              <a:gd name="connsiteY2" fmla="*/ 552450 h 554355"/>
              <a:gd name="connsiteX3" fmla="*/ 1203960 w 1952625"/>
              <a:gd name="connsiteY3" fmla="*/ 554355 h 554355"/>
              <a:gd name="connsiteX4" fmla="*/ 647700 w 1952625"/>
              <a:gd name="connsiteY4" fmla="*/ 236220 h 554355"/>
              <a:gd name="connsiteX5" fmla="*/ 0 w 1952625"/>
              <a:gd name="connsiteY5" fmla="*/ 0 h 554355"/>
              <a:gd name="connsiteX0" fmla="*/ 0 w 1952625"/>
              <a:gd name="connsiteY0" fmla="*/ 0 h 554355"/>
              <a:gd name="connsiteX1" fmla="*/ 1952625 w 1952625"/>
              <a:gd name="connsiteY1" fmla="*/ 1905 h 554355"/>
              <a:gd name="connsiteX2" fmla="*/ 1952625 w 1952625"/>
              <a:gd name="connsiteY2" fmla="*/ 552450 h 554355"/>
              <a:gd name="connsiteX3" fmla="*/ 1203960 w 1952625"/>
              <a:gd name="connsiteY3" fmla="*/ 554355 h 554355"/>
              <a:gd name="connsiteX4" fmla="*/ 647700 w 1952625"/>
              <a:gd name="connsiteY4" fmla="*/ 236220 h 554355"/>
              <a:gd name="connsiteX5" fmla="*/ 0 w 1952625"/>
              <a:gd name="connsiteY5" fmla="*/ 0 h 554355"/>
              <a:gd name="connsiteX0" fmla="*/ 0 w 1952625"/>
              <a:gd name="connsiteY0" fmla="*/ 0 h 554355"/>
              <a:gd name="connsiteX1" fmla="*/ 1952625 w 1952625"/>
              <a:gd name="connsiteY1" fmla="*/ 1905 h 554355"/>
              <a:gd name="connsiteX2" fmla="*/ 1952625 w 1952625"/>
              <a:gd name="connsiteY2" fmla="*/ 552450 h 554355"/>
              <a:gd name="connsiteX3" fmla="*/ 1203960 w 1952625"/>
              <a:gd name="connsiteY3" fmla="*/ 554355 h 554355"/>
              <a:gd name="connsiteX4" fmla="*/ 662555 w 1952625"/>
              <a:gd name="connsiteY4" fmla="*/ 222458 h 554355"/>
              <a:gd name="connsiteX5" fmla="*/ 0 w 1952625"/>
              <a:gd name="connsiteY5" fmla="*/ 0 h 55435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952625" h="554355">
                <a:moveTo>
                  <a:pt x="0" y="0"/>
                </a:moveTo>
                <a:lnTo>
                  <a:pt x="1952625" y="1905"/>
                </a:lnTo>
                <a:lnTo>
                  <a:pt x="1952625" y="552450"/>
                </a:lnTo>
                <a:lnTo>
                  <a:pt x="1203960" y="554355"/>
                </a:lnTo>
                <a:cubicBezTo>
                  <a:pt x="1023620" y="436245"/>
                  <a:pt x="879090" y="329138"/>
                  <a:pt x="662555" y="222458"/>
                </a:cubicBezTo>
                <a:cubicBezTo>
                  <a:pt x="462530" y="132923"/>
                  <a:pt x="224790" y="72390"/>
                  <a:pt x="0" y="0"/>
                </a:cubicBezTo>
                <a:close/>
              </a:path>
            </a:pathLst>
          </a:custGeom>
          <a:solidFill>
            <a:schemeClr val="tx1">
              <a:lumMod val="50000"/>
              <a:lumOff val="50000"/>
            </a:schemeClr>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sp macro="" textlink="">
        <xdr:nvSpPr>
          <xdr:cNvPr id="7" name="ZoneTexte 75"/>
          <xdr:cNvSpPr txBox="1"/>
        </xdr:nvSpPr>
        <xdr:spPr>
          <a:xfrm>
            <a:off x="1424299" y="4120479"/>
            <a:ext cx="270785" cy="256631"/>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050"/>
              <a:t>A</a:t>
            </a:r>
          </a:p>
        </xdr:txBody>
      </xdr:sp>
      <xdr:sp macro="" textlink="">
        <xdr:nvSpPr>
          <xdr:cNvPr id="8" name="Forme libre 7"/>
          <xdr:cNvSpPr/>
        </xdr:nvSpPr>
        <xdr:spPr>
          <a:xfrm>
            <a:off x="1356236" y="607624"/>
            <a:ext cx="3737539" cy="3531489"/>
          </a:xfrm>
          <a:custGeom>
            <a:avLst/>
            <a:gdLst>
              <a:gd name="connsiteX0" fmla="*/ 78863 w 7372850"/>
              <a:gd name="connsiteY0" fmla="*/ 3596640 h 3596640"/>
              <a:gd name="connsiteX1" fmla="*/ 3683123 w 7372850"/>
              <a:gd name="connsiteY1" fmla="*/ 0 h 3596640"/>
              <a:gd name="connsiteX2" fmla="*/ 7295003 w 7372850"/>
              <a:gd name="connsiteY2" fmla="*/ 3596640 h 3596640"/>
              <a:gd name="connsiteX3" fmla="*/ 78863 w 7372850"/>
              <a:gd name="connsiteY3" fmla="*/ 3596640 h 3596640"/>
              <a:gd name="connsiteX0" fmla="*/ 78863 w 7373413"/>
              <a:gd name="connsiteY0" fmla="*/ 3596640 h 3596640"/>
              <a:gd name="connsiteX1" fmla="*/ 3683123 w 7373413"/>
              <a:gd name="connsiteY1" fmla="*/ 0 h 3596640"/>
              <a:gd name="connsiteX2" fmla="*/ 7295003 w 7373413"/>
              <a:gd name="connsiteY2" fmla="*/ 3596640 h 3596640"/>
              <a:gd name="connsiteX3" fmla="*/ 78863 w 7373413"/>
              <a:gd name="connsiteY3" fmla="*/ 3596640 h 3596640"/>
              <a:gd name="connsiteX0" fmla="*/ 161 w 7294711"/>
              <a:gd name="connsiteY0" fmla="*/ 3596640 h 4178663"/>
              <a:gd name="connsiteX1" fmla="*/ 3604421 w 7294711"/>
              <a:gd name="connsiteY1" fmla="*/ 0 h 4178663"/>
              <a:gd name="connsiteX2" fmla="*/ 7216301 w 7294711"/>
              <a:gd name="connsiteY2" fmla="*/ 3596640 h 4178663"/>
              <a:gd name="connsiteX3" fmla="*/ 161 w 7294711"/>
              <a:gd name="connsiteY3" fmla="*/ 3596640 h 4178663"/>
              <a:gd name="connsiteX0" fmla="*/ 161 w 7294711"/>
              <a:gd name="connsiteY0" fmla="*/ 3596640 h 4178663"/>
              <a:gd name="connsiteX1" fmla="*/ 3604421 w 7294711"/>
              <a:gd name="connsiteY1" fmla="*/ 0 h 4178663"/>
              <a:gd name="connsiteX2" fmla="*/ 7216301 w 7294711"/>
              <a:gd name="connsiteY2" fmla="*/ 3596640 h 4178663"/>
              <a:gd name="connsiteX3" fmla="*/ 161 w 7294711"/>
              <a:gd name="connsiteY3" fmla="*/ 3596640 h 4178663"/>
              <a:gd name="connsiteX0" fmla="*/ 161 w 7294711"/>
              <a:gd name="connsiteY0" fmla="*/ 3596640 h 3867631"/>
              <a:gd name="connsiteX1" fmla="*/ 3604421 w 7294711"/>
              <a:gd name="connsiteY1" fmla="*/ 0 h 3867631"/>
              <a:gd name="connsiteX2" fmla="*/ 7216301 w 7294711"/>
              <a:gd name="connsiteY2" fmla="*/ 3596640 h 3867631"/>
              <a:gd name="connsiteX3" fmla="*/ 161 w 7294711"/>
              <a:gd name="connsiteY3" fmla="*/ 3596640 h 3867631"/>
              <a:gd name="connsiteX0" fmla="*/ 161 w 7294711"/>
              <a:gd name="connsiteY0" fmla="*/ 3596640 h 3867631"/>
              <a:gd name="connsiteX1" fmla="*/ 3604421 w 7294711"/>
              <a:gd name="connsiteY1" fmla="*/ 0 h 3867631"/>
              <a:gd name="connsiteX2" fmla="*/ 7216301 w 7294711"/>
              <a:gd name="connsiteY2" fmla="*/ 3596640 h 3867631"/>
              <a:gd name="connsiteX3" fmla="*/ 161 w 7294711"/>
              <a:gd name="connsiteY3" fmla="*/ 3596640 h 3867631"/>
              <a:gd name="connsiteX0" fmla="*/ 161 w 7294711"/>
              <a:gd name="connsiteY0" fmla="*/ 3596640 h 3596640"/>
              <a:gd name="connsiteX1" fmla="*/ 3604421 w 7294711"/>
              <a:gd name="connsiteY1" fmla="*/ 0 h 3596640"/>
              <a:gd name="connsiteX2" fmla="*/ 7216301 w 7294711"/>
              <a:gd name="connsiteY2" fmla="*/ 3596640 h 3596640"/>
              <a:gd name="connsiteX3" fmla="*/ 161 w 7294711"/>
              <a:gd name="connsiteY3" fmla="*/ 3596640 h 3596640"/>
              <a:gd name="connsiteX0" fmla="*/ 161 w 7216301"/>
              <a:gd name="connsiteY0" fmla="*/ 3596640 h 3596640"/>
              <a:gd name="connsiteX1" fmla="*/ 3604421 w 7216301"/>
              <a:gd name="connsiteY1" fmla="*/ 0 h 3596640"/>
              <a:gd name="connsiteX2" fmla="*/ 7216301 w 7216301"/>
              <a:gd name="connsiteY2" fmla="*/ 3596640 h 3596640"/>
              <a:gd name="connsiteX3" fmla="*/ 161 w 7216301"/>
              <a:gd name="connsiteY3" fmla="*/ 3596640 h 3596640"/>
              <a:gd name="connsiteX0" fmla="*/ 0 w 7216140"/>
              <a:gd name="connsiteY0" fmla="*/ 3596640 h 3596640"/>
              <a:gd name="connsiteX1" fmla="*/ 3604260 w 7216140"/>
              <a:gd name="connsiteY1" fmla="*/ 0 h 3596640"/>
              <a:gd name="connsiteX2" fmla="*/ 7216140 w 7216140"/>
              <a:gd name="connsiteY2" fmla="*/ 3596640 h 3596640"/>
              <a:gd name="connsiteX3" fmla="*/ 0 w 7216140"/>
              <a:gd name="connsiteY3" fmla="*/ 3596640 h 3596640"/>
              <a:gd name="connsiteX0" fmla="*/ 0 w 7216140"/>
              <a:gd name="connsiteY0" fmla="*/ 3596640 h 3596640"/>
              <a:gd name="connsiteX1" fmla="*/ 3604260 w 7216140"/>
              <a:gd name="connsiteY1" fmla="*/ 0 h 3596640"/>
              <a:gd name="connsiteX2" fmla="*/ 7216140 w 7216140"/>
              <a:gd name="connsiteY2" fmla="*/ 3596640 h 3596640"/>
              <a:gd name="connsiteX3" fmla="*/ 0 w 7216140"/>
              <a:gd name="connsiteY3" fmla="*/ 3596640 h 3596640"/>
              <a:gd name="connsiteX0" fmla="*/ 0 w 7216140"/>
              <a:gd name="connsiteY0" fmla="*/ 3597366 h 3597366"/>
              <a:gd name="connsiteX1" fmla="*/ 3604260 w 7216140"/>
              <a:gd name="connsiteY1" fmla="*/ 726 h 3597366"/>
              <a:gd name="connsiteX2" fmla="*/ 7216140 w 7216140"/>
              <a:gd name="connsiteY2" fmla="*/ 3597366 h 3597366"/>
              <a:gd name="connsiteX3" fmla="*/ 0 w 7216140"/>
              <a:gd name="connsiteY3" fmla="*/ 3597366 h 3597366"/>
              <a:gd name="connsiteX0" fmla="*/ 0 w 7216140"/>
              <a:gd name="connsiteY0" fmla="*/ 3596644 h 3596644"/>
              <a:gd name="connsiteX1" fmla="*/ 3604260 w 7216140"/>
              <a:gd name="connsiteY1" fmla="*/ 4 h 3596644"/>
              <a:gd name="connsiteX2" fmla="*/ 7216140 w 7216140"/>
              <a:gd name="connsiteY2" fmla="*/ 3596644 h 3596644"/>
              <a:gd name="connsiteX3" fmla="*/ 0 w 7216140"/>
              <a:gd name="connsiteY3" fmla="*/ 3596644 h 3596644"/>
              <a:gd name="connsiteX0" fmla="*/ 0 w 7216140"/>
              <a:gd name="connsiteY0" fmla="*/ 3596644 h 3596644"/>
              <a:gd name="connsiteX1" fmla="*/ 3604260 w 7216140"/>
              <a:gd name="connsiteY1" fmla="*/ 4 h 3596644"/>
              <a:gd name="connsiteX2" fmla="*/ 7216140 w 7216140"/>
              <a:gd name="connsiteY2" fmla="*/ 3596644 h 3596644"/>
              <a:gd name="connsiteX3" fmla="*/ 0 w 7216140"/>
              <a:gd name="connsiteY3" fmla="*/ 3596644 h 3596644"/>
              <a:gd name="connsiteX0" fmla="*/ 256659 w 7472799"/>
              <a:gd name="connsiteY0" fmla="*/ 3792458 h 3792458"/>
              <a:gd name="connsiteX1" fmla="*/ 1823426 w 7472799"/>
              <a:gd name="connsiteY1" fmla="*/ 827688 h 3792458"/>
              <a:gd name="connsiteX2" fmla="*/ 3860919 w 7472799"/>
              <a:gd name="connsiteY2" fmla="*/ 195818 h 3792458"/>
              <a:gd name="connsiteX3" fmla="*/ 7472799 w 7472799"/>
              <a:gd name="connsiteY3" fmla="*/ 3792458 h 3792458"/>
              <a:gd name="connsiteX4" fmla="*/ 256659 w 7472799"/>
              <a:gd name="connsiteY4" fmla="*/ 3792458 h 3792458"/>
              <a:gd name="connsiteX0" fmla="*/ 597793 w 6217783"/>
              <a:gd name="connsiteY0" fmla="*/ 3815297 h 3815297"/>
              <a:gd name="connsiteX1" fmla="*/ 568410 w 6217783"/>
              <a:gd name="connsiteY1" fmla="*/ 827688 h 3815297"/>
              <a:gd name="connsiteX2" fmla="*/ 2605903 w 6217783"/>
              <a:gd name="connsiteY2" fmla="*/ 195818 h 3815297"/>
              <a:gd name="connsiteX3" fmla="*/ 6217783 w 6217783"/>
              <a:gd name="connsiteY3" fmla="*/ 3792458 h 3815297"/>
              <a:gd name="connsiteX4" fmla="*/ 597793 w 6217783"/>
              <a:gd name="connsiteY4" fmla="*/ 3815297 h 3815297"/>
              <a:gd name="connsiteX0" fmla="*/ 289422 w 5909412"/>
              <a:gd name="connsiteY0" fmla="*/ 3815297 h 3815297"/>
              <a:gd name="connsiteX1" fmla="*/ 260039 w 5909412"/>
              <a:gd name="connsiteY1" fmla="*/ 827688 h 3815297"/>
              <a:gd name="connsiteX2" fmla="*/ 2297532 w 5909412"/>
              <a:gd name="connsiteY2" fmla="*/ 195818 h 3815297"/>
              <a:gd name="connsiteX3" fmla="*/ 5909412 w 5909412"/>
              <a:gd name="connsiteY3" fmla="*/ 3792458 h 3815297"/>
              <a:gd name="connsiteX4" fmla="*/ 289422 w 5909412"/>
              <a:gd name="connsiteY4" fmla="*/ 3815297 h 3815297"/>
              <a:gd name="connsiteX0" fmla="*/ 277960 w 5913224"/>
              <a:gd name="connsiteY0" fmla="*/ 3784845 h 3792458"/>
              <a:gd name="connsiteX1" fmla="*/ 263851 w 5913224"/>
              <a:gd name="connsiteY1" fmla="*/ 827688 h 3792458"/>
              <a:gd name="connsiteX2" fmla="*/ 2301344 w 5913224"/>
              <a:gd name="connsiteY2" fmla="*/ 195818 h 3792458"/>
              <a:gd name="connsiteX3" fmla="*/ 5913224 w 5913224"/>
              <a:gd name="connsiteY3" fmla="*/ 3792458 h 3792458"/>
              <a:gd name="connsiteX4" fmla="*/ 277960 w 5913224"/>
              <a:gd name="connsiteY4" fmla="*/ 3784845 h 3792458"/>
              <a:gd name="connsiteX0" fmla="*/ 14109 w 5649373"/>
              <a:gd name="connsiteY0" fmla="*/ 3784845 h 3792458"/>
              <a:gd name="connsiteX1" fmla="*/ 0 w 5649373"/>
              <a:gd name="connsiteY1" fmla="*/ 827688 h 3792458"/>
              <a:gd name="connsiteX2" fmla="*/ 2037493 w 5649373"/>
              <a:gd name="connsiteY2" fmla="*/ 195818 h 3792458"/>
              <a:gd name="connsiteX3" fmla="*/ 5649373 w 5649373"/>
              <a:gd name="connsiteY3" fmla="*/ 3792458 h 3792458"/>
              <a:gd name="connsiteX4" fmla="*/ 14109 w 5649373"/>
              <a:gd name="connsiteY4" fmla="*/ 3784845 h 3792458"/>
              <a:gd name="connsiteX0" fmla="*/ 14109 w 5649373"/>
              <a:gd name="connsiteY0" fmla="*/ 3748826 h 3756439"/>
              <a:gd name="connsiteX1" fmla="*/ 0 w 5649373"/>
              <a:gd name="connsiteY1" fmla="*/ 791669 h 3756439"/>
              <a:gd name="connsiteX2" fmla="*/ 2037493 w 5649373"/>
              <a:gd name="connsiteY2" fmla="*/ 159799 h 3756439"/>
              <a:gd name="connsiteX3" fmla="*/ 5649373 w 5649373"/>
              <a:gd name="connsiteY3" fmla="*/ 3756439 h 3756439"/>
              <a:gd name="connsiteX4" fmla="*/ 14109 w 5649373"/>
              <a:gd name="connsiteY4" fmla="*/ 3748826 h 3756439"/>
              <a:gd name="connsiteX0" fmla="*/ 14109 w 5649373"/>
              <a:gd name="connsiteY0" fmla="*/ 3589148 h 3596761"/>
              <a:gd name="connsiteX1" fmla="*/ 0 w 5649373"/>
              <a:gd name="connsiteY1" fmla="*/ 631991 h 3596761"/>
              <a:gd name="connsiteX2" fmla="*/ 2037493 w 5649373"/>
              <a:gd name="connsiteY2" fmla="*/ 121 h 3596761"/>
              <a:gd name="connsiteX3" fmla="*/ 5649373 w 5649373"/>
              <a:gd name="connsiteY3" fmla="*/ 3596761 h 3596761"/>
              <a:gd name="connsiteX4" fmla="*/ 14109 w 5649373"/>
              <a:gd name="connsiteY4" fmla="*/ 3589148 h 3596761"/>
              <a:gd name="connsiteX0" fmla="*/ 14109 w 5649373"/>
              <a:gd name="connsiteY0" fmla="*/ 3589161 h 3596774"/>
              <a:gd name="connsiteX1" fmla="*/ 0 w 5649373"/>
              <a:gd name="connsiteY1" fmla="*/ 632004 h 3596774"/>
              <a:gd name="connsiteX2" fmla="*/ 2037493 w 5649373"/>
              <a:gd name="connsiteY2" fmla="*/ 134 h 3596774"/>
              <a:gd name="connsiteX3" fmla="*/ 5649373 w 5649373"/>
              <a:gd name="connsiteY3" fmla="*/ 3596774 h 3596774"/>
              <a:gd name="connsiteX4" fmla="*/ 14109 w 5649373"/>
              <a:gd name="connsiteY4" fmla="*/ 3589161 h 3596774"/>
              <a:gd name="connsiteX0" fmla="*/ 14109 w 5649373"/>
              <a:gd name="connsiteY0" fmla="*/ 3589194 h 3596807"/>
              <a:gd name="connsiteX1" fmla="*/ 0 w 5649373"/>
              <a:gd name="connsiteY1" fmla="*/ 632037 h 3596807"/>
              <a:gd name="connsiteX2" fmla="*/ 2037493 w 5649373"/>
              <a:gd name="connsiteY2" fmla="*/ 167 h 3596807"/>
              <a:gd name="connsiteX3" fmla="*/ 5649373 w 5649373"/>
              <a:gd name="connsiteY3" fmla="*/ 3596807 h 3596807"/>
              <a:gd name="connsiteX4" fmla="*/ 14109 w 5649373"/>
              <a:gd name="connsiteY4" fmla="*/ 3589194 h 3596807"/>
              <a:gd name="connsiteX0" fmla="*/ 14109 w 5649373"/>
              <a:gd name="connsiteY0" fmla="*/ 3589464 h 3597077"/>
              <a:gd name="connsiteX1" fmla="*/ 0 w 5649373"/>
              <a:gd name="connsiteY1" fmla="*/ 632307 h 3597077"/>
              <a:gd name="connsiteX2" fmla="*/ 2037493 w 5649373"/>
              <a:gd name="connsiteY2" fmla="*/ 437 h 3597077"/>
              <a:gd name="connsiteX3" fmla="*/ 5649373 w 5649373"/>
              <a:gd name="connsiteY3" fmla="*/ 3597077 h 3597077"/>
              <a:gd name="connsiteX4" fmla="*/ 14109 w 5649373"/>
              <a:gd name="connsiteY4" fmla="*/ 3589464 h 3597077"/>
              <a:gd name="connsiteX0" fmla="*/ 14109 w 5649373"/>
              <a:gd name="connsiteY0" fmla="*/ 3589204 h 3596817"/>
              <a:gd name="connsiteX1" fmla="*/ 0 w 5649373"/>
              <a:gd name="connsiteY1" fmla="*/ 632047 h 3596817"/>
              <a:gd name="connsiteX2" fmla="*/ 2037493 w 5649373"/>
              <a:gd name="connsiteY2" fmla="*/ 177 h 3596817"/>
              <a:gd name="connsiteX3" fmla="*/ 5649373 w 5649373"/>
              <a:gd name="connsiteY3" fmla="*/ 3596817 h 3596817"/>
              <a:gd name="connsiteX4" fmla="*/ 14109 w 5649373"/>
              <a:gd name="connsiteY4" fmla="*/ 3589204 h 3596817"/>
              <a:gd name="connsiteX0" fmla="*/ 14109 w 5649373"/>
              <a:gd name="connsiteY0" fmla="*/ 3589238 h 3596851"/>
              <a:gd name="connsiteX1" fmla="*/ 0 w 5649373"/>
              <a:gd name="connsiteY1" fmla="*/ 632081 h 3596851"/>
              <a:gd name="connsiteX2" fmla="*/ 2037493 w 5649373"/>
              <a:gd name="connsiteY2" fmla="*/ 211 h 3596851"/>
              <a:gd name="connsiteX3" fmla="*/ 5649373 w 5649373"/>
              <a:gd name="connsiteY3" fmla="*/ 3596851 h 3596851"/>
              <a:gd name="connsiteX4" fmla="*/ 14109 w 5649373"/>
              <a:gd name="connsiteY4" fmla="*/ 3589238 h 3596851"/>
              <a:gd name="connsiteX0" fmla="*/ 14109 w 5649373"/>
              <a:gd name="connsiteY0" fmla="*/ 3589220 h 3596833"/>
              <a:gd name="connsiteX1" fmla="*/ 0 w 5649373"/>
              <a:gd name="connsiteY1" fmla="*/ 632063 h 3596833"/>
              <a:gd name="connsiteX2" fmla="*/ 2037493 w 5649373"/>
              <a:gd name="connsiteY2" fmla="*/ 193 h 3596833"/>
              <a:gd name="connsiteX3" fmla="*/ 5649373 w 5649373"/>
              <a:gd name="connsiteY3" fmla="*/ 3596833 h 3596833"/>
              <a:gd name="connsiteX4" fmla="*/ 14109 w 5649373"/>
              <a:gd name="connsiteY4" fmla="*/ 3589220 h 3596833"/>
              <a:gd name="connsiteX0" fmla="*/ 350140 w 5649373"/>
              <a:gd name="connsiteY0" fmla="*/ 3596833 h 3596833"/>
              <a:gd name="connsiteX1" fmla="*/ 0 w 5649373"/>
              <a:gd name="connsiteY1" fmla="*/ 632063 h 3596833"/>
              <a:gd name="connsiteX2" fmla="*/ 2037493 w 5649373"/>
              <a:gd name="connsiteY2" fmla="*/ 193 h 3596833"/>
              <a:gd name="connsiteX3" fmla="*/ 5649373 w 5649373"/>
              <a:gd name="connsiteY3" fmla="*/ 3596833 h 3596833"/>
              <a:gd name="connsiteX4" fmla="*/ 350140 w 5649373"/>
              <a:gd name="connsiteY4" fmla="*/ 3596833 h 3596833"/>
              <a:gd name="connsiteX0" fmla="*/ 121 w 5299354"/>
              <a:gd name="connsiteY0" fmla="*/ 3818274 h 3818274"/>
              <a:gd name="connsiteX1" fmla="*/ 8924 w 5299354"/>
              <a:gd name="connsiteY1" fmla="*/ 663182 h 3818274"/>
              <a:gd name="connsiteX2" fmla="*/ 1687474 w 5299354"/>
              <a:gd name="connsiteY2" fmla="*/ 221634 h 3818274"/>
              <a:gd name="connsiteX3" fmla="*/ 5299354 w 5299354"/>
              <a:gd name="connsiteY3" fmla="*/ 3818274 h 3818274"/>
              <a:gd name="connsiteX4" fmla="*/ 121 w 5299354"/>
              <a:gd name="connsiteY4" fmla="*/ 3818274 h 3818274"/>
              <a:gd name="connsiteX0" fmla="*/ 8168 w 5307401"/>
              <a:gd name="connsiteY0" fmla="*/ 3815841 h 3815841"/>
              <a:gd name="connsiteX1" fmla="*/ 0 w 5307401"/>
              <a:gd name="connsiteY1" fmla="*/ 669208 h 3815841"/>
              <a:gd name="connsiteX2" fmla="*/ 1695521 w 5307401"/>
              <a:gd name="connsiteY2" fmla="*/ 219201 h 3815841"/>
              <a:gd name="connsiteX3" fmla="*/ 5307401 w 5307401"/>
              <a:gd name="connsiteY3" fmla="*/ 3815841 h 3815841"/>
              <a:gd name="connsiteX4" fmla="*/ 8168 w 5307401"/>
              <a:gd name="connsiteY4" fmla="*/ 3815841 h 3815841"/>
              <a:gd name="connsiteX0" fmla="*/ 8168 w 5307401"/>
              <a:gd name="connsiteY0" fmla="*/ 3815841 h 3815841"/>
              <a:gd name="connsiteX1" fmla="*/ 0 w 5307401"/>
              <a:gd name="connsiteY1" fmla="*/ 669208 h 3815841"/>
              <a:gd name="connsiteX2" fmla="*/ 1695521 w 5307401"/>
              <a:gd name="connsiteY2" fmla="*/ 219201 h 3815841"/>
              <a:gd name="connsiteX3" fmla="*/ 5307401 w 5307401"/>
              <a:gd name="connsiteY3" fmla="*/ 3815841 h 3815841"/>
              <a:gd name="connsiteX4" fmla="*/ 8168 w 5307401"/>
              <a:gd name="connsiteY4" fmla="*/ 3815841 h 3815841"/>
              <a:gd name="connsiteX0" fmla="*/ 8168 w 5307401"/>
              <a:gd name="connsiteY0" fmla="*/ 3800865 h 3800865"/>
              <a:gd name="connsiteX1" fmla="*/ 0 w 5307401"/>
              <a:gd name="connsiteY1" fmla="*/ 654232 h 3800865"/>
              <a:gd name="connsiteX2" fmla="*/ 1695521 w 5307401"/>
              <a:gd name="connsiteY2" fmla="*/ 204225 h 3800865"/>
              <a:gd name="connsiteX3" fmla="*/ 5307401 w 5307401"/>
              <a:gd name="connsiteY3" fmla="*/ 3800865 h 3800865"/>
              <a:gd name="connsiteX4" fmla="*/ 8168 w 5307401"/>
              <a:gd name="connsiteY4" fmla="*/ 3800865 h 3800865"/>
              <a:gd name="connsiteX0" fmla="*/ 8168 w 5307401"/>
              <a:gd name="connsiteY0" fmla="*/ 3806484 h 3806484"/>
              <a:gd name="connsiteX1" fmla="*/ 0 w 5307401"/>
              <a:gd name="connsiteY1" fmla="*/ 638704 h 3806484"/>
              <a:gd name="connsiteX2" fmla="*/ 1695521 w 5307401"/>
              <a:gd name="connsiteY2" fmla="*/ 209844 h 3806484"/>
              <a:gd name="connsiteX3" fmla="*/ 5307401 w 5307401"/>
              <a:gd name="connsiteY3" fmla="*/ 3806484 h 3806484"/>
              <a:gd name="connsiteX4" fmla="*/ 8168 w 5307401"/>
              <a:gd name="connsiteY4" fmla="*/ 3806484 h 3806484"/>
              <a:gd name="connsiteX0" fmla="*/ 8168 w 5307401"/>
              <a:gd name="connsiteY0" fmla="*/ 3805023 h 3805023"/>
              <a:gd name="connsiteX1" fmla="*/ 0 w 5307401"/>
              <a:gd name="connsiteY1" fmla="*/ 637243 h 3805023"/>
              <a:gd name="connsiteX2" fmla="*/ 1695521 w 5307401"/>
              <a:gd name="connsiteY2" fmla="*/ 208383 h 3805023"/>
              <a:gd name="connsiteX3" fmla="*/ 5307401 w 5307401"/>
              <a:gd name="connsiteY3" fmla="*/ 3805023 h 3805023"/>
              <a:gd name="connsiteX4" fmla="*/ 8168 w 5307401"/>
              <a:gd name="connsiteY4" fmla="*/ 3805023 h 3805023"/>
              <a:gd name="connsiteX0" fmla="*/ 8168 w 5307401"/>
              <a:gd name="connsiteY0" fmla="*/ 3596641 h 3596641"/>
              <a:gd name="connsiteX1" fmla="*/ 0 w 5307401"/>
              <a:gd name="connsiteY1" fmla="*/ 428861 h 3596641"/>
              <a:gd name="connsiteX2" fmla="*/ 1695521 w 5307401"/>
              <a:gd name="connsiteY2" fmla="*/ 1 h 3596641"/>
              <a:gd name="connsiteX3" fmla="*/ 5307401 w 5307401"/>
              <a:gd name="connsiteY3" fmla="*/ 3596641 h 3596641"/>
              <a:gd name="connsiteX4" fmla="*/ 8168 w 5307401"/>
              <a:gd name="connsiteY4" fmla="*/ 3596641 h 3596641"/>
              <a:gd name="connsiteX0" fmla="*/ 8168 w 5307401"/>
              <a:gd name="connsiteY0" fmla="*/ 3596796 h 3596796"/>
              <a:gd name="connsiteX1" fmla="*/ 0 w 5307401"/>
              <a:gd name="connsiteY1" fmla="*/ 429016 h 3596796"/>
              <a:gd name="connsiteX2" fmla="*/ 1695521 w 5307401"/>
              <a:gd name="connsiteY2" fmla="*/ 156 h 3596796"/>
              <a:gd name="connsiteX3" fmla="*/ 5307401 w 5307401"/>
              <a:gd name="connsiteY3" fmla="*/ 3596796 h 3596796"/>
              <a:gd name="connsiteX4" fmla="*/ 8168 w 5307401"/>
              <a:gd name="connsiteY4" fmla="*/ 3596796 h 3596796"/>
              <a:gd name="connsiteX0" fmla="*/ 8168 w 5307401"/>
              <a:gd name="connsiteY0" fmla="*/ 3596925 h 3596925"/>
              <a:gd name="connsiteX1" fmla="*/ 0 w 5307401"/>
              <a:gd name="connsiteY1" fmla="*/ 429145 h 3596925"/>
              <a:gd name="connsiteX2" fmla="*/ 1695521 w 5307401"/>
              <a:gd name="connsiteY2" fmla="*/ 285 h 3596925"/>
              <a:gd name="connsiteX3" fmla="*/ 5307401 w 5307401"/>
              <a:gd name="connsiteY3" fmla="*/ 3596925 h 3596925"/>
              <a:gd name="connsiteX4" fmla="*/ 8168 w 5307401"/>
              <a:gd name="connsiteY4" fmla="*/ 3596925 h 3596925"/>
              <a:gd name="connsiteX0" fmla="*/ 8168 w 5307401"/>
              <a:gd name="connsiteY0" fmla="*/ 3597906 h 3597906"/>
              <a:gd name="connsiteX1" fmla="*/ 0 w 5307401"/>
              <a:gd name="connsiteY1" fmla="*/ 430126 h 3597906"/>
              <a:gd name="connsiteX2" fmla="*/ 1695521 w 5307401"/>
              <a:gd name="connsiteY2" fmla="*/ 1266 h 3597906"/>
              <a:gd name="connsiteX3" fmla="*/ 5307401 w 5307401"/>
              <a:gd name="connsiteY3" fmla="*/ 3597906 h 3597906"/>
              <a:gd name="connsiteX4" fmla="*/ 8168 w 5307401"/>
              <a:gd name="connsiteY4" fmla="*/ 3597906 h 3597906"/>
              <a:gd name="connsiteX0" fmla="*/ 8168 w 5307401"/>
              <a:gd name="connsiteY0" fmla="*/ 3596655 h 3596655"/>
              <a:gd name="connsiteX1" fmla="*/ 0 w 5307401"/>
              <a:gd name="connsiteY1" fmla="*/ 428875 h 3596655"/>
              <a:gd name="connsiteX2" fmla="*/ 1695521 w 5307401"/>
              <a:gd name="connsiteY2" fmla="*/ 15 h 3596655"/>
              <a:gd name="connsiteX3" fmla="*/ 5307401 w 5307401"/>
              <a:gd name="connsiteY3" fmla="*/ 3596655 h 3596655"/>
              <a:gd name="connsiteX4" fmla="*/ 8168 w 5307401"/>
              <a:gd name="connsiteY4" fmla="*/ 3596655 h 3596655"/>
              <a:gd name="connsiteX0" fmla="*/ 3 w 5299236"/>
              <a:gd name="connsiteY0" fmla="*/ 3731755 h 3731755"/>
              <a:gd name="connsiteX1" fmla="*/ 1481066 w 5299236"/>
              <a:gd name="connsiteY1" fmla="*/ 168104 h 3731755"/>
              <a:gd name="connsiteX2" fmla="*/ 1687356 w 5299236"/>
              <a:gd name="connsiteY2" fmla="*/ 135115 h 3731755"/>
              <a:gd name="connsiteX3" fmla="*/ 5299236 w 5299236"/>
              <a:gd name="connsiteY3" fmla="*/ 3731755 h 3731755"/>
              <a:gd name="connsiteX4" fmla="*/ 3 w 5299236"/>
              <a:gd name="connsiteY4" fmla="*/ 3731755 h 3731755"/>
              <a:gd name="connsiteX0" fmla="*/ 904 w 3818584"/>
              <a:gd name="connsiteY0" fmla="*/ 3731755 h 3731755"/>
              <a:gd name="connsiteX1" fmla="*/ 414 w 3818584"/>
              <a:gd name="connsiteY1" fmla="*/ 168104 h 3731755"/>
              <a:gd name="connsiteX2" fmla="*/ 206704 w 3818584"/>
              <a:gd name="connsiteY2" fmla="*/ 135115 h 3731755"/>
              <a:gd name="connsiteX3" fmla="*/ 3818584 w 3818584"/>
              <a:gd name="connsiteY3" fmla="*/ 3731755 h 3731755"/>
              <a:gd name="connsiteX4" fmla="*/ 904 w 3818584"/>
              <a:gd name="connsiteY4" fmla="*/ 3731755 h 3731755"/>
              <a:gd name="connsiteX0" fmla="*/ 904 w 3818584"/>
              <a:gd name="connsiteY0" fmla="*/ 3747428 h 3747428"/>
              <a:gd name="connsiteX1" fmla="*/ 414 w 3818584"/>
              <a:gd name="connsiteY1" fmla="*/ 162025 h 3747428"/>
              <a:gd name="connsiteX2" fmla="*/ 206704 w 3818584"/>
              <a:gd name="connsiteY2" fmla="*/ 150788 h 3747428"/>
              <a:gd name="connsiteX3" fmla="*/ 3818584 w 3818584"/>
              <a:gd name="connsiteY3" fmla="*/ 3747428 h 3747428"/>
              <a:gd name="connsiteX4" fmla="*/ 904 w 3818584"/>
              <a:gd name="connsiteY4" fmla="*/ 3747428 h 3747428"/>
              <a:gd name="connsiteX0" fmla="*/ 50857 w 3868537"/>
              <a:gd name="connsiteY0" fmla="*/ 3596877 h 3596877"/>
              <a:gd name="connsiteX1" fmla="*/ 50367 w 3868537"/>
              <a:gd name="connsiteY1" fmla="*/ 11474 h 3596877"/>
              <a:gd name="connsiteX2" fmla="*/ 256657 w 3868537"/>
              <a:gd name="connsiteY2" fmla="*/ 237 h 3596877"/>
              <a:gd name="connsiteX3" fmla="*/ 3868537 w 3868537"/>
              <a:gd name="connsiteY3" fmla="*/ 3596877 h 3596877"/>
              <a:gd name="connsiteX4" fmla="*/ 50857 w 3868537"/>
              <a:gd name="connsiteY4" fmla="*/ 3596877 h 3596877"/>
              <a:gd name="connsiteX0" fmla="*/ 66464 w 3884144"/>
              <a:gd name="connsiteY0" fmla="*/ 3596877 h 3596877"/>
              <a:gd name="connsiteX1" fmla="*/ 65974 w 3884144"/>
              <a:gd name="connsiteY1" fmla="*/ 11474 h 3596877"/>
              <a:gd name="connsiteX2" fmla="*/ 248704 w 3884144"/>
              <a:gd name="connsiteY2" fmla="*/ 237 h 3596877"/>
              <a:gd name="connsiteX3" fmla="*/ 3884144 w 3884144"/>
              <a:gd name="connsiteY3" fmla="*/ 3596877 h 3596877"/>
              <a:gd name="connsiteX4" fmla="*/ 66464 w 3884144"/>
              <a:gd name="connsiteY4" fmla="*/ 3596877 h 3596877"/>
              <a:gd name="connsiteX0" fmla="*/ 904 w 3818584"/>
              <a:gd name="connsiteY0" fmla="*/ 3596640 h 3596640"/>
              <a:gd name="connsiteX1" fmla="*/ 414 w 3818584"/>
              <a:gd name="connsiteY1" fmla="*/ 11237 h 3596640"/>
              <a:gd name="connsiteX2" fmla="*/ 183144 w 3818584"/>
              <a:gd name="connsiteY2" fmla="*/ 0 h 3596640"/>
              <a:gd name="connsiteX3" fmla="*/ 3818584 w 3818584"/>
              <a:gd name="connsiteY3" fmla="*/ 3596640 h 3596640"/>
              <a:gd name="connsiteX4" fmla="*/ 904 w 3818584"/>
              <a:gd name="connsiteY4" fmla="*/ 3596640 h 3596640"/>
              <a:gd name="connsiteX0" fmla="*/ 2846 w 3820526"/>
              <a:gd name="connsiteY0" fmla="*/ 3635895 h 3635895"/>
              <a:gd name="connsiteX1" fmla="*/ 0 w 3820526"/>
              <a:gd name="connsiteY1" fmla="*/ 1174 h 3635895"/>
              <a:gd name="connsiteX2" fmla="*/ 185086 w 3820526"/>
              <a:gd name="connsiteY2" fmla="*/ 39255 h 3635895"/>
              <a:gd name="connsiteX3" fmla="*/ 3820526 w 3820526"/>
              <a:gd name="connsiteY3" fmla="*/ 3635895 h 3635895"/>
              <a:gd name="connsiteX4" fmla="*/ 2846 w 3820526"/>
              <a:gd name="connsiteY4" fmla="*/ 3635895 h 3635895"/>
              <a:gd name="connsiteX0" fmla="*/ 904 w 3818584"/>
              <a:gd name="connsiteY0" fmla="*/ 3596640 h 3596640"/>
              <a:gd name="connsiteX1" fmla="*/ 414 w 3818584"/>
              <a:gd name="connsiteY1" fmla="*/ 11237 h 3596640"/>
              <a:gd name="connsiteX2" fmla="*/ 183144 w 3818584"/>
              <a:gd name="connsiteY2" fmla="*/ 0 h 3596640"/>
              <a:gd name="connsiteX3" fmla="*/ 3818584 w 3818584"/>
              <a:gd name="connsiteY3" fmla="*/ 3596640 h 3596640"/>
              <a:gd name="connsiteX4" fmla="*/ 904 w 3818584"/>
              <a:gd name="connsiteY4" fmla="*/ 3596640 h 3596640"/>
              <a:gd name="connsiteX0" fmla="*/ 2845 w 3820525"/>
              <a:gd name="connsiteY0" fmla="*/ 3608962 h 3608962"/>
              <a:gd name="connsiteX1" fmla="*/ 0 w 3820525"/>
              <a:gd name="connsiteY1" fmla="*/ 2422 h 3608962"/>
              <a:gd name="connsiteX2" fmla="*/ 185085 w 3820525"/>
              <a:gd name="connsiteY2" fmla="*/ 12322 h 3608962"/>
              <a:gd name="connsiteX3" fmla="*/ 3820525 w 3820525"/>
              <a:gd name="connsiteY3" fmla="*/ 3608962 h 3608962"/>
              <a:gd name="connsiteX4" fmla="*/ 2845 w 3820525"/>
              <a:gd name="connsiteY4" fmla="*/ 3608962 h 3608962"/>
              <a:gd name="connsiteX0" fmla="*/ 904 w 3818584"/>
              <a:gd name="connsiteY0" fmla="*/ 3597621 h 3597621"/>
              <a:gd name="connsiteX1" fmla="*/ 415 w 3818584"/>
              <a:gd name="connsiteY1" fmla="*/ 5172 h 3597621"/>
              <a:gd name="connsiteX2" fmla="*/ 183144 w 3818584"/>
              <a:gd name="connsiteY2" fmla="*/ 981 h 3597621"/>
              <a:gd name="connsiteX3" fmla="*/ 3818584 w 3818584"/>
              <a:gd name="connsiteY3" fmla="*/ 3597621 h 3597621"/>
              <a:gd name="connsiteX4" fmla="*/ 904 w 3818584"/>
              <a:gd name="connsiteY4" fmla="*/ 3597621 h 3597621"/>
              <a:gd name="connsiteX0" fmla="*/ 904 w 3818584"/>
              <a:gd name="connsiteY0" fmla="*/ 3596640 h 3596640"/>
              <a:gd name="connsiteX1" fmla="*/ 415 w 3818584"/>
              <a:gd name="connsiteY1" fmla="*/ 4191 h 3596640"/>
              <a:gd name="connsiteX2" fmla="*/ 183144 w 3818584"/>
              <a:gd name="connsiteY2" fmla="*/ 0 h 3596640"/>
              <a:gd name="connsiteX3" fmla="*/ 3818584 w 3818584"/>
              <a:gd name="connsiteY3" fmla="*/ 3596640 h 3596640"/>
              <a:gd name="connsiteX4" fmla="*/ 904 w 3818584"/>
              <a:gd name="connsiteY4" fmla="*/ 3596640 h 359664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818584" h="3596640">
                <a:moveTo>
                  <a:pt x="904" y="3596640"/>
                </a:moveTo>
                <a:cubicBezTo>
                  <a:pt x="-1297" y="2904577"/>
                  <a:pt x="1337" y="699216"/>
                  <a:pt x="415" y="4191"/>
                </a:cubicBezTo>
                <a:cubicBezTo>
                  <a:pt x="57833" y="1983"/>
                  <a:pt x="138989" y="1167"/>
                  <a:pt x="183144" y="0"/>
                </a:cubicBezTo>
                <a:cubicBezTo>
                  <a:pt x="1432521" y="2905"/>
                  <a:pt x="3687774" y="833120"/>
                  <a:pt x="3818584" y="3596640"/>
                </a:cubicBezTo>
                <a:lnTo>
                  <a:pt x="904" y="3596640"/>
                </a:lnTo>
                <a:close/>
              </a:path>
            </a:pathLst>
          </a:custGeom>
          <a:solidFill>
            <a:schemeClr val="bg1">
              <a:lumMod val="95000"/>
            </a:schemeClr>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sz="1200"/>
          </a:p>
        </xdr:txBody>
      </xdr:sp>
      <xdr:cxnSp macro="">
        <xdr:nvCxnSpPr>
          <xdr:cNvPr id="9" name="Connecteur droit 8"/>
          <xdr:cNvCxnSpPr>
            <a:endCxn id="25" idx="0"/>
          </xdr:cNvCxnSpPr>
        </xdr:nvCxnSpPr>
        <xdr:spPr>
          <a:xfrm flipH="1">
            <a:off x="1364960" y="735330"/>
            <a:ext cx="1096302" cy="4114132"/>
          </a:xfrm>
          <a:prstGeom prst="line">
            <a:avLst/>
          </a:prstGeom>
          <a:ln>
            <a:solidFill>
              <a:schemeClr val="accent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10" name="Connecteur droit 9"/>
          <xdr:cNvCxnSpPr/>
        </xdr:nvCxnSpPr>
        <xdr:spPr>
          <a:xfrm>
            <a:off x="1330036" y="408709"/>
            <a:ext cx="3163638" cy="853863"/>
          </a:xfrm>
          <a:prstGeom prst="line">
            <a:avLst/>
          </a:prstGeom>
          <a:ln w="3175"/>
        </xdr:spPr>
        <xdr:style>
          <a:lnRef idx="1">
            <a:schemeClr val="accent1"/>
          </a:lnRef>
          <a:fillRef idx="0">
            <a:schemeClr val="accent1"/>
          </a:fillRef>
          <a:effectRef idx="0">
            <a:schemeClr val="accent1"/>
          </a:effectRef>
          <a:fontRef idx="minor">
            <a:schemeClr val="tx1"/>
          </a:fontRef>
        </xdr:style>
      </xdr:cxnSp>
      <xdr:cxnSp macro="">
        <xdr:nvCxnSpPr>
          <xdr:cNvPr id="11" name="Connecteur droit 10"/>
          <xdr:cNvCxnSpPr/>
        </xdr:nvCxnSpPr>
        <xdr:spPr>
          <a:xfrm>
            <a:off x="1559526" y="715966"/>
            <a:ext cx="918188" cy="0"/>
          </a:xfrm>
          <a:prstGeom prst="line">
            <a:avLst/>
          </a:prstGeom>
          <a:ln>
            <a:solidFill>
              <a:schemeClr val="tx1">
                <a:lumMod val="75000"/>
                <a:lumOff val="25000"/>
              </a:schemeClr>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12" name="Connecteur droit 11"/>
          <xdr:cNvCxnSpPr/>
        </xdr:nvCxnSpPr>
        <xdr:spPr>
          <a:xfrm flipV="1">
            <a:off x="1559428" y="1264582"/>
            <a:ext cx="2065076" cy="537"/>
          </a:xfrm>
          <a:prstGeom prst="line">
            <a:avLst/>
          </a:prstGeom>
          <a:ln>
            <a:solidFill>
              <a:schemeClr val="tx1">
                <a:lumMod val="75000"/>
                <a:lumOff val="25000"/>
              </a:schemeClr>
            </a:solidFill>
            <a:prstDash val="sysDash"/>
          </a:ln>
        </xdr:spPr>
        <xdr:style>
          <a:lnRef idx="1">
            <a:schemeClr val="accent1"/>
          </a:lnRef>
          <a:fillRef idx="0">
            <a:schemeClr val="accent1"/>
          </a:fillRef>
          <a:effectRef idx="0">
            <a:schemeClr val="accent1"/>
          </a:effectRef>
          <a:fontRef idx="minor">
            <a:schemeClr val="tx1"/>
          </a:fontRef>
        </xdr:style>
      </xdr:cxnSp>
      <xdr:grpSp>
        <xdr:nvGrpSpPr>
          <xdr:cNvPr id="13" name="Groupe 12"/>
          <xdr:cNvGrpSpPr/>
        </xdr:nvGrpSpPr>
        <xdr:grpSpPr>
          <a:xfrm>
            <a:off x="1626910" y="720242"/>
            <a:ext cx="36195" cy="35506"/>
            <a:chOff x="3937635" y="1228725"/>
            <a:chExt cx="36195" cy="36195"/>
          </a:xfrm>
        </xdr:grpSpPr>
        <xdr:cxnSp macro="">
          <xdr:nvCxnSpPr>
            <xdr:cNvPr id="40" name="Connecteur droit 39"/>
            <xdr:cNvCxnSpPr/>
          </xdr:nvCxnSpPr>
          <xdr:spPr>
            <a:xfrm>
              <a:off x="3973830" y="1228725"/>
              <a:ext cx="0" cy="36000"/>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41" name="Connecteur droit 40"/>
            <xdr:cNvCxnSpPr/>
          </xdr:nvCxnSpPr>
          <xdr:spPr>
            <a:xfrm>
              <a:off x="3937635" y="1264920"/>
              <a:ext cx="36000" cy="0"/>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grpSp>
      <xdr:grpSp>
        <xdr:nvGrpSpPr>
          <xdr:cNvPr id="14" name="Groupe 13"/>
          <xdr:cNvGrpSpPr/>
        </xdr:nvGrpSpPr>
        <xdr:grpSpPr>
          <a:xfrm>
            <a:off x="1625041" y="1270213"/>
            <a:ext cx="36195" cy="35506"/>
            <a:chOff x="3937635" y="1228725"/>
            <a:chExt cx="36195" cy="36195"/>
          </a:xfrm>
        </xdr:grpSpPr>
        <xdr:cxnSp macro="">
          <xdr:nvCxnSpPr>
            <xdr:cNvPr id="38" name="Connecteur droit 37"/>
            <xdr:cNvCxnSpPr/>
          </xdr:nvCxnSpPr>
          <xdr:spPr>
            <a:xfrm>
              <a:off x="3973830" y="1228725"/>
              <a:ext cx="0" cy="36000"/>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39" name="Connecteur droit 38"/>
            <xdr:cNvCxnSpPr/>
          </xdr:nvCxnSpPr>
          <xdr:spPr>
            <a:xfrm>
              <a:off x="3937635" y="1264920"/>
              <a:ext cx="36000" cy="0"/>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grpSp>
      <xdr:cxnSp macro="">
        <xdr:nvCxnSpPr>
          <xdr:cNvPr id="15" name="Connecteur droit 14"/>
          <xdr:cNvCxnSpPr/>
        </xdr:nvCxnSpPr>
        <xdr:spPr>
          <a:xfrm flipH="1" flipV="1">
            <a:off x="1549339" y="594306"/>
            <a:ext cx="4485" cy="3517714"/>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6" name="Connecteur droit 15"/>
          <xdr:cNvCxnSpPr/>
        </xdr:nvCxnSpPr>
        <xdr:spPr>
          <a:xfrm flipH="1">
            <a:off x="1556669" y="1262357"/>
            <a:ext cx="2077490" cy="2859049"/>
          </a:xfrm>
          <a:prstGeom prst="line">
            <a:avLst/>
          </a:prstGeom>
          <a:ln>
            <a:solidFill>
              <a:schemeClr val="accent6"/>
            </a:solidFill>
            <a:prstDash val="sysDash"/>
          </a:ln>
        </xdr:spPr>
        <xdr:style>
          <a:lnRef idx="1">
            <a:schemeClr val="accent1"/>
          </a:lnRef>
          <a:fillRef idx="0">
            <a:schemeClr val="accent1"/>
          </a:fillRef>
          <a:effectRef idx="0">
            <a:schemeClr val="accent1"/>
          </a:effectRef>
          <a:fontRef idx="minor">
            <a:schemeClr val="tx1"/>
          </a:fontRef>
        </xdr:style>
      </xdr:cxnSp>
      <xdr:sp macro="" textlink="">
        <xdr:nvSpPr>
          <xdr:cNvPr id="17" name="ZoneTexte 66"/>
          <xdr:cNvSpPr txBox="1"/>
        </xdr:nvSpPr>
        <xdr:spPr>
          <a:xfrm>
            <a:off x="1043328" y="530118"/>
            <a:ext cx="324249" cy="256631"/>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050"/>
              <a:t>G’</a:t>
            </a:r>
          </a:p>
        </xdr:txBody>
      </xdr:sp>
      <xdr:sp macro="" textlink="">
        <xdr:nvSpPr>
          <xdr:cNvPr id="18" name="ZoneTexte 69"/>
          <xdr:cNvSpPr txBox="1"/>
        </xdr:nvSpPr>
        <xdr:spPr>
          <a:xfrm>
            <a:off x="1040984" y="1066054"/>
            <a:ext cx="319531" cy="256631"/>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050"/>
              <a:t>H’</a:t>
            </a:r>
          </a:p>
        </xdr:txBody>
      </xdr:sp>
      <xdr:sp macro="" textlink="">
        <xdr:nvSpPr>
          <xdr:cNvPr id="19" name="ZoneTexte 79"/>
          <xdr:cNvSpPr txBox="1"/>
        </xdr:nvSpPr>
        <xdr:spPr>
          <a:xfrm rot="929892">
            <a:off x="1279672" y="226450"/>
            <a:ext cx="681597" cy="246221"/>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000">
                <a:solidFill>
                  <a:schemeClr val="accent1">
                    <a:lumMod val="75000"/>
                  </a:schemeClr>
                </a:solidFill>
              </a:rPr>
              <a:t>tangent</a:t>
            </a:r>
            <a:r>
              <a:rPr lang="fr-FR" sz="1000" baseline="-25000"/>
              <a:t>G</a:t>
            </a:r>
          </a:p>
        </xdr:txBody>
      </xdr:sp>
      <xdr:cxnSp macro="">
        <xdr:nvCxnSpPr>
          <xdr:cNvPr id="20" name="Connecteur droit 19"/>
          <xdr:cNvCxnSpPr/>
        </xdr:nvCxnSpPr>
        <xdr:spPr>
          <a:xfrm>
            <a:off x="2463403" y="716377"/>
            <a:ext cx="3052118" cy="0"/>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21" name="ZoneTexte 104"/>
          <xdr:cNvSpPr txBox="1"/>
        </xdr:nvSpPr>
        <xdr:spPr>
          <a:xfrm rot="17100000">
            <a:off x="1792200" y="1765091"/>
            <a:ext cx="505086" cy="256631"/>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050"/>
              <a:t>AG=r</a:t>
            </a:r>
          </a:p>
        </xdr:txBody>
      </xdr:sp>
      <xdr:sp macro="" textlink="">
        <xdr:nvSpPr>
          <xdr:cNvPr id="22" name="ZoneTexte 121"/>
          <xdr:cNvSpPr txBox="1"/>
        </xdr:nvSpPr>
        <xdr:spPr>
          <a:xfrm>
            <a:off x="2255307" y="373712"/>
            <a:ext cx="422514" cy="373473"/>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050"/>
              <a:t>G</a:t>
            </a:r>
          </a:p>
        </xdr:txBody>
      </xdr:sp>
      <xdr:cxnSp macro="">
        <xdr:nvCxnSpPr>
          <xdr:cNvPr id="23" name="Connecteur droit 22"/>
          <xdr:cNvCxnSpPr/>
        </xdr:nvCxnSpPr>
        <xdr:spPr>
          <a:xfrm>
            <a:off x="2462934" y="721576"/>
            <a:ext cx="1182432" cy="543583"/>
          </a:xfrm>
          <a:prstGeom prst="line">
            <a:avLst/>
          </a:prstGeom>
          <a:ln>
            <a:solidFill>
              <a:schemeClr val="accent3"/>
            </a:solidFill>
            <a:prstDash val="sysDash"/>
          </a:ln>
        </xdr:spPr>
        <xdr:style>
          <a:lnRef idx="1">
            <a:schemeClr val="accent1"/>
          </a:lnRef>
          <a:fillRef idx="0">
            <a:schemeClr val="accent1"/>
          </a:fillRef>
          <a:effectRef idx="0">
            <a:schemeClr val="accent1"/>
          </a:effectRef>
          <a:fontRef idx="minor">
            <a:schemeClr val="tx1"/>
          </a:fontRef>
        </xdr:style>
      </xdr:cxnSp>
      <xdr:sp macro="" textlink="">
        <xdr:nvSpPr>
          <xdr:cNvPr id="24" name="ZoneTexte 17"/>
          <xdr:cNvSpPr txBox="1"/>
        </xdr:nvSpPr>
        <xdr:spPr>
          <a:xfrm>
            <a:off x="2727379" y="882406"/>
            <a:ext cx="427229" cy="452694"/>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400">
                <a:solidFill>
                  <a:schemeClr val="accent3"/>
                </a:solidFill>
              </a:rPr>
              <a:t>d</a:t>
            </a:r>
          </a:p>
        </xdr:txBody>
      </xdr:sp>
      <xdr:sp macro="" textlink="">
        <xdr:nvSpPr>
          <xdr:cNvPr id="25" name="Forme libre 24"/>
          <xdr:cNvSpPr>
            <a:spLocks noChangeAspect="1"/>
          </xdr:cNvSpPr>
        </xdr:nvSpPr>
        <xdr:spPr>
          <a:xfrm>
            <a:off x="1363900" y="619032"/>
            <a:ext cx="4477261" cy="4230430"/>
          </a:xfrm>
          <a:custGeom>
            <a:avLst/>
            <a:gdLst>
              <a:gd name="connsiteX0" fmla="*/ 78863 w 7372850"/>
              <a:gd name="connsiteY0" fmla="*/ 3596640 h 3596640"/>
              <a:gd name="connsiteX1" fmla="*/ 3683123 w 7372850"/>
              <a:gd name="connsiteY1" fmla="*/ 0 h 3596640"/>
              <a:gd name="connsiteX2" fmla="*/ 7295003 w 7372850"/>
              <a:gd name="connsiteY2" fmla="*/ 3596640 h 3596640"/>
              <a:gd name="connsiteX3" fmla="*/ 78863 w 7372850"/>
              <a:gd name="connsiteY3" fmla="*/ 3596640 h 3596640"/>
              <a:gd name="connsiteX0" fmla="*/ 78863 w 7373413"/>
              <a:gd name="connsiteY0" fmla="*/ 3596640 h 3596640"/>
              <a:gd name="connsiteX1" fmla="*/ 3683123 w 7373413"/>
              <a:gd name="connsiteY1" fmla="*/ 0 h 3596640"/>
              <a:gd name="connsiteX2" fmla="*/ 7295003 w 7373413"/>
              <a:gd name="connsiteY2" fmla="*/ 3596640 h 3596640"/>
              <a:gd name="connsiteX3" fmla="*/ 78863 w 7373413"/>
              <a:gd name="connsiteY3" fmla="*/ 3596640 h 3596640"/>
              <a:gd name="connsiteX0" fmla="*/ 161 w 7294711"/>
              <a:gd name="connsiteY0" fmla="*/ 3596640 h 4178663"/>
              <a:gd name="connsiteX1" fmla="*/ 3604421 w 7294711"/>
              <a:gd name="connsiteY1" fmla="*/ 0 h 4178663"/>
              <a:gd name="connsiteX2" fmla="*/ 7216301 w 7294711"/>
              <a:gd name="connsiteY2" fmla="*/ 3596640 h 4178663"/>
              <a:gd name="connsiteX3" fmla="*/ 161 w 7294711"/>
              <a:gd name="connsiteY3" fmla="*/ 3596640 h 4178663"/>
              <a:gd name="connsiteX0" fmla="*/ 161 w 7294711"/>
              <a:gd name="connsiteY0" fmla="*/ 3596640 h 4178663"/>
              <a:gd name="connsiteX1" fmla="*/ 3604421 w 7294711"/>
              <a:gd name="connsiteY1" fmla="*/ 0 h 4178663"/>
              <a:gd name="connsiteX2" fmla="*/ 7216301 w 7294711"/>
              <a:gd name="connsiteY2" fmla="*/ 3596640 h 4178663"/>
              <a:gd name="connsiteX3" fmla="*/ 161 w 7294711"/>
              <a:gd name="connsiteY3" fmla="*/ 3596640 h 4178663"/>
              <a:gd name="connsiteX0" fmla="*/ 161 w 7294711"/>
              <a:gd name="connsiteY0" fmla="*/ 3596640 h 3867631"/>
              <a:gd name="connsiteX1" fmla="*/ 3604421 w 7294711"/>
              <a:gd name="connsiteY1" fmla="*/ 0 h 3867631"/>
              <a:gd name="connsiteX2" fmla="*/ 7216301 w 7294711"/>
              <a:gd name="connsiteY2" fmla="*/ 3596640 h 3867631"/>
              <a:gd name="connsiteX3" fmla="*/ 161 w 7294711"/>
              <a:gd name="connsiteY3" fmla="*/ 3596640 h 3867631"/>
              <a:gd name="connsiteX0" fmla="*/ 161 w 7294711"/>
              <a:gd name="connsiteY0" fmla="*/ 3596640 h 3867631"/>
              <a:gd name="connsiteX1" fmla="*/ 3604421 w 7294711"/>
              <a:gd name="connsiteY1" fmla="*/ 0 h 3867631"/>
              <a:gd name="connsiteX2" fmla="*/ 7216301 w 7294711"/>
              <a:gd name="connsiteY2" fmla="*/ 3596640 h 3867631"/>
              <a:gd name="connsiteX3" fmla="*/ 161 w 7294711"/>
              <a:gd name="connsiteY3" fmla="*/ 3596640 h 3867631"/>
              <a:gd name="connsiteX0" fmla="*/ 161 w 7294711"/>
              <a:gd name="connsiteY0" fmla="*/ 3596640 h 3596640"/>
              <a:gd name="connsiteX1" fmla="*/ 3604421 w 7294711"/>
              <a:gd name="connsiteY1" fmla="*/ 0 h 3596640"/>
              <a:gd name="connsiteX2" fmla="*/ 7216301 w 7294711"/>
              <a:gd name="connsiteY2" fmla="*/ 3596640 h 3596640"/>
              <a:gd name="connsiteX3" fmla="*/ 161 w 7294711"/>
              <a:gd name="connsiteY3" fmla="*/ 3596640 h 3596640"/>
              <a:gd name="connsiteX0" fmla="*/ 161 w 7216301"/>
              <a:gd name="connsiteY0" fmla="*/ 3596640 h 3596640"/>
              <a:gd name="connsiteX1" fmla="*/ 3604421 w 7216301"/>
              <a:gd name="connsiteY1" fmla="*/ 0 h 3596640"/>
              <a:gd name="connsiteX2" fmla="*/ 7216301 w 7216301"/>
              <a:gd name="connsiteY2" fmla="*/ 3596640 h 3596640"/>
              <a:gd name="connsiteX3" fmla="*/ 161 w 7216301"/>
              <a:gd name="connsiteY3" fmla="*/ 3596640 h 3596640"/>
              <a:gd name="connsiteX0" fmla="*/ 0 w 7216140"/>
              <a:gd name="connsiteY0" fmla="*/ 3596640 h 3596640"/>
              <a:gd name="connsiteX1" fmla="*/ 3604260 w 7216140"/>
              <a:gd name="connsiteY1" fmla="*/ 0 h 3596640"/>
              <a:gd name="connsiteX2" fmla="*/ 7216140 w 7216140"/>
              <a:gd name="connsiteY2" fmla="*/ 3596640 h 3596640"/>
              <a:gd name="connsiteX3" fmla="*/ 0 w 7216140"/>
              <a:gd name="connsiteY3" fmla="*/ 3596640 h 3596640"/>
              <a:gd name="connsiteX0" fmla="*/ 0 w 7216140"/>
              <a:gd name="connsiteY0" fmla="*/ 3596640 h 3596640"/>
              <a:gd name="connsiteX1" fmla="*/ 3604260 w 7216140"/>
              <a:gd name="connsiteY1" fmla="*/ 0 h 3596640"/>
              <a:gd name="connsiteX2" fmla="*/ 7216140 w 7216140"/>
              <a:gd name="connsiteY2" fmla="*/ 3596640 h 3596640"/>
              <a:gd name="connsiteX3" fmla="*/ 0 w 7216140"/>
              <a:gd name="connsiteY3" fmla="*/ 3596640 h 3596640"/>
              <a:gd name="connsiteX0" fmla="*/ 0 w 7216140"/>
              <a:gd name="connsiteY0" fmla="*/ 3597366 h 3597366"/>
              <a:gd name="connsiteX1" fmla="*/ 3604260 w 7216140"/>
              <a:gd name="connsiteY1" fmla="*/ 726 h 3597366"/>
              <a:gd name="connsiteX2" fmla="*/ 7216140 w 7216140"/>
              <a:gd name="connsiteY2" fmla="*/ 3597366 h 3597366"/>
              <a:gd name="connsiteX3" fmla="*/ 0 w 7216140"/>
              <a:gd name="connsiteY3" fmla="*/ 3597366 h 3597366"/>
              <a:gd name="connsiteX0" fmla="*/ 0 w 7216140"/>
              <a:gd name="connsiteY0" fmla="*/ 3596644 h 3596644"/>
              <a:gd name="connsiteX1" fmla="*/ 3604260 w 7216140"/>
              <a:gd name="connsiteY1" fmla="*/ 4 h 3596644"/>
              <a:gd name="connsiteX2" fmla="*/ 7216140 w 7216140"/>
              <a:gd name="connsiteY2" fmla="*/ 3596644 h 3596644"/>
              <a:gd name="connsiteX3" fmla="*/ 0 w 7216140"/>
              <a:gd name="connsiteY3" fmla="*/ 3596644 h 3596644"/>
              <a:gd name="connsiteX0" fmla="*/ 0 w 7216140"/>
              <a:gd name="connsiteY0" fmla="*/ 3596644 h 3596644"/>
              <a:gd name="connsiteX1" fmla="*/ 3604260 w 7216140"/>
              <a:gd name="connsiteY1" fmla="*/ 4 h 3596644"/>
              <a:gd name="connsiteX2" fmla="*/ 7216140 w 7216140"/>
              <a:gd name="connsiteY2" fmla="*/ 3596644 h 3596644"/>
              <a:gd name="connsiteX3" fmla="*/ 0 w 7216140"/>
              <a:gd name="connsiteY3" fmla="*/ 3596644 h 3596644"/>
              <a:gd name="connsiteX0" fmla="*/ 256659 w 7472799"/>
              <a:gd name="connsiteY0" fmla="*/ 3792458 h 3792458"/>
              <a:gd name="connsiteX1" fmla="*/ 1823426 w 7472799"/>
              <a:gd name="connsiteY1" fmla="*/ 827688 h 3792458"/>
              <a:gd name="connsiteX2" fmla="*/ 3860919 w 7472799"/>
              <a:gd name="connsiteY2" fmla="*/ 195818 h 3792458"/>
              <a:gd name="connsiteX3" fmla="*/ 7472799 w 7472799"/>
              <a:gd name="connsiteY3" fmla="*/ 3792458 h 3792458"/>
              <a:gd name="connsiteX4" fmla="*/ 256659 w 7472799"/>
              <a:gd name="connsiteY4" fmla="*/ 3792458 h 3792458"/>
              <a:gd name="connsiteX0" fmla="*/ 597793 w 6217783"/>
              <a:gd name="connsiteY0" fmla="*/ 3815297 h 3815297"/>
              <a:gd name="connsiteX1" fmla="*/ 568410 w 6217783"/>
              <a:gd name="connsiteY1" fmla="*/ 827688 h 3815297"/>
              <a:gd name="connsiteX2" fmla="*/ 2605903 w 6217783"/>
              <a:gd name="connsiteY2" fmla="*/ 195818 h 3815297"/>
              <a:gd name="connsiteX3" fmla="*/ 6217783 w 6217783"/>
              <a:gd name="connsiteY3" fmla="*/ 3792458 h 3815297"/>
              <a:gd name="connsiteX4" fmla="*/ 597793 w 6217783"/>
              <a:gd name="connsiteY4" fmla="*/ 3815297 h 3815297"/>
              <a:gd name="connsiteX0" fmla="*/ 289422 w 5909412"/>
              <a:gd name="connsiteY0" fmla="*/ 3815297 h 3815297"/>
              <a:gd name="connsiteX1" fmla="*/ 260039 w 5909412"/>
              <a:gd name="connsiteY1" fmla="*/ 827688 h 3815297"/>
              <a:gd name="connsiteX2" fmla="*/ 2297532 w 5909412"/>
              <a:gd name="connsiteY2" fmla="*/ 195818 h 3815297"/>
              <a:gd name="connsiteX3" fmla="*/ 5909412 w 5909412"/>
              <a:gd name="connsiteY3" fmla="*/ 3792458 h 3815297"/>
              <a:gd name="connsiteX4" fmla="*/ 289422 w 5909412"/>
              <a:gd name="connsiteY4" fmla="*/ 3815297 h 3815297"/>
              <a:gd name="connsiteX0" fmla="*/ 277960 w 5913224"/>
              <a:gd name="connsiteY0" fmla="*/ 3784845 h 3792458"/>
              <a:gd name="connsiteX1" fmla="*/ 263851 w 5913224"/>
              <a:gd name="connsiteY1" fmla="*/ 827688 h 3792458"/>
              <a:gd name="connsiteX2" fmla="*/ 2301344 w 5913224"/>
              <a:gd name="connsiteY2" fmla="*/ 195818 h 3792458"/>
              <a:gd name="connsiteX3" fmla="*/ 5913224 w 5913224"/>
              <a:gd name="connsiteY3" fmla="*/ 3792458 h 3792458"/>
              <a:gd name="connsiteX4" fmla="*/ 277960 w 5913224"/>
              <a:gd name="connsiteY4" fmla="*/ 3784845 h 3792458"/>
              <a:gd name="connsiteX0" fmla="*/ 14109 w 5649373"/>
              <a:gd name="connsiteY0" fmla="*/ 3784845 h 3792458"/>
              <a:gd name="connsiteX1" fmla="*/ 0 w 5649373"/>
              <a:gd name="connsiteY1" fmla="*/ 827688 h 3792458"/>
              <a:gd name="connsiteX2" fmla="*/ 2037493 w 5649373"/>
              <a:gd name="connsiteY2" fmla="*/ 195818 h 3792458"/>
              <a:gd name="connsiteX3" fmla="*/ 5649373 w 5649373"/>
              <a:gd name="connsiteY3" fmla="*/ 3792458 h 3792458"/>
              <a:gd name="connsiteX4" fmla="*/ 14109 w 5649373"/>
              <a:gd name="connsiteY4" fmla="*/ 3784845 h 3792458"/>
              <a:gd name="connsiteX0" fmla="*/ 14109 w 5649373"/>
              <a:gd name="connsiteY0" fmla="*/ 3748826 h 3756439"/>
              <a:gd name="connsiteX1" fmla="*/ 0 w 5649373"/>
              <a:gd name="connsiteY1" fmla="*/ 791669 h 3756439"/>
              <a:gd name="connsiteX2" fmla="*/ 2037493 w 5649373"/>
              <a:gd name="connsiteY2" fmla="*/ 159799 h 3756439"/>
              <a:gd name="connsiteX3" fmla="*/ 5649373 w 5649373"/>
              <a:gd name="connsiteY3" fmla="*/ 3756439 h 3756439"/>
              <a:gd name="connsiteX4" fmla="*/ 14109 w 5649373"/>
              <a:gd name="connsiteY4" fmla="*/ 3748826 h 3756439"/>
              <a:gd name="connsiteX0" fmla="*/ 14109 w 5649373"/>
              <a:gd name="connsiteY0" fmla="*/ 3589148 h 3596761"/>
              <a:gd name="connsiteX1" fmla="*/ 0 w 5649373"/>
              <a:gd name="connsiteY1" fmla="*/ 631991 h 3596761"/>
              <a:gd name="connsiteX2" fmla="*/ 2037493 w 5649373"/>
              <a:gd name="connsiteY2" fmla="*/ 121 h 3596761"/>
              <a:gd name="connsiteX3" fmla="*/ 5649373 w 5649373"/>
              <a:gd name="connsiteY3" fmla="*/ 3596761 h 3596761"/>
              <a:gd name="connsiteX4" fmla="*/ 14109 w 5649373"/>
              <a:gd name="connsiteY4" fmla="*/ 3589148 h 3596761"/>
              <a:gd name="connsiteX0" fmla="*/ 14109 w 5649373"/>
              <a:gd name="connsiteY0" fmla="*/ 3589161 h 3596774"/>
              <a:gd name="connsiteX1" fmla="*/ 0 w 5649373"/>
              <a:gd name="connsiteY1" fmla="*/ 632004 h 3596774"/>
              <a:gd name="connsiteX2" fmla="*/ 2037493 w 5649373"/>
              <a:gd name="connsiteY2" fmla="*/ 134 h 3596774"/>
              <a:gd name="connsiteX3" fmla="*/ 5649373 w 5649373"/>
              <a:gd name="connsiteY3" fmla="*/ 3596774 h 3596774"/>
              <a:gd name="connsiteX4" fmla="*/ 14109 w 5649373"/>
              <a:gd name="connsiteY4" fmla="*/ 3589161 h 3596774"/>
              <a:gd name="connsiteX0" fmla="*/ 14109 w 5649373"/>
              <a:gd name="connsiteY0" fmla="*/ 3589194 h 3596807"/>
              <a:gd name="connsiteX1" fmla="*/ 0 w 5649373"/>
              <a:gd name="connsiteY1" fmla="*/ 632037 h 3596807"/>
              <a:gd name="connsiteX2" fmla="*/ 2037493 w 5649373"/>
              <a:gd name="connsiteY2" fmla="*/ 167 h 3596807"/>
              <a:gd name="connsiteX3" fmla="*/ 5649373 w 5649373"/>
              <a:gd name="connsiteY3" fmla="*/ 3596807 h 3596807"/>
              <a:gd name="connsiteX4" fmla="*/ 14109 w 5649373"/>
              <a:gd name="connsiteY4" fmla="*/ 3589194 h 3596807"/>
              <a:gd name="connsiteX0" fmla="*/ 14109 w 5649373"/>
              <a:gd name="connsiteY0" fmla="*/ 3589464 h 3597077"/>
              <a:gd name="connsiteX1" fmla="*/ 0 w 5649373"/>
              <a:gd name="connsiteY1" fmla="*/ 632307 h 3597077"/>
              <a:gd name="connsiteX2" fmla="*/ 2037493 w 5649373"/>
              <a:gd name="connsiteY2" fmla="*/ 437 h 3597077"/>
              <a:gd name="connsiteX3" fmla="*/ 5649373 w 5649373"/>
              <a:gd name="connsiteY3" fmla="*/ 3597077 h 3597077"/>
              <a:gd name="connsiteX4" fmla="*/ 14109 w 5649373"/>
              <a:gd name="connsiteY4" fmla="*/ 3589464 h 3597077"/>
              <a:gd name="connsiteX0" fmla="*/ 14109 w 5649373"/>
              <a:gd name="connsiteY0" fmla="*/ 3589204 h 3596817"/>
              <a:gd name="connsiteX1" fmla="*/ 0 w 5649373"/>
              <a:gd name="connsiteY1" fmla="*/ 632047 h 3596817"/>
              <a:gd name="connsiteX2" fmla="*/ 2037493 w 5649373"/>
              <a:gd name="connsiteY2" fmla="*/ 177 h 3596817"/>
              <a:gd name="connsiteX3" fmla="*/ 5649373 w 5649373"/>
              <a:gd name="connsiteY3" fmla="*/ 3596817 h 3596817"/>
              <a:gd name="connsiteX4" fmla="*/ 14109 w 5649373"/>
              <a:gd name="connsiteY4" fmla="*/ 3589204 h 3596817"/>
              <a:gd name="connsiteX0" fmla="*/ 14109 w 5649373"/>
              <a:gd name="connsiteY0" fmla="*/ 3589238 h 3596851"/>
              <a:gd name="connsiteX1" fmla="*/ 0 w 5649373"/>
              <a:gd name="connsiteY1" fmla="*/ 632081 h 3596851"/>
              <a:gd name="connsiteX2" fmla="*/ 2037493 w 5649373"/>
              <a:gd name="connsiteY2" fmla="*/ 211 h 3596851"/>
              <a:gd name="connsiteX3" fmla="*/ 5649373 w 5649373"/>
              <a:gd name="connsiteY3" fmla="*/ 3596851 h 3596851"/>
              <a:gd name="connsiteX4" fmla="*/ 14109 w 5649373"/>
              <a:gd name="connsiteY4" fmla="*/ 3589238 h 3596851"/>
              <a:gd name="connsiteX0" fmla="*/ 14109 w 5649373"/>
              <a:gd name="connsiteY0" fmla="*/ 3589220 h 3596833"/>
              <a:gd name="connsiteX1" fmla="*/ 0 w 5649373"/>
              <a:gd name="connsiteY1" fmla="*/ 632063 h 3596833"/>
              <a:gd name="connsiteX2" fmla="*/ 2037493 w 5649373"/>
              <a:gd name="connsiteY2" fmla="*/ 193 h 3596833"/>
              <a:gd name="connsiteX3" fmla="*/ 5649373 w 5649373"/>
              <a:gd name="connsiteY3" fmla="*/ 3596833 h 3596833"/>
              <a:gd name="connsiteX4" fmla="*/ 14109 w 5649373"/>
              <a:gd name="connsiteY4" fmla="*/ 3589220 h 3596833"/>
              <a:gd name="connsiteX0" fmla="*/ 350140 w 5649373"/>
              <a:gd name="connsiteY0" fmla="*/ 3596833 h 3596833"/>
              <a:gd name="connsiteX1" fmla="*/ 0 w 5649373"/>
              <a:gd name="connsiteY1" fmla="*/ 632063 h 3596833"/>
              <a:gd name="connsiteX2" fmla="*/ 2037493 w 5649373"/>
              <a:gd name="connsiteY2" fmla="*/ 193 h 3596833"/>
              <a:gd name="connsiteX3" fmla="*/ 5649373 w 5649373"/>
              <a:gd name="connsiteY3" fmla="*/ 3596833 h 3596833"/>
              <a:gd name="connsiteX4" fmla="*/ 350140 w 5649373"/>
              <a:gd name="connsiteY4" fmla="*/ 3596833 h 3596833"/>
              <a:gd name="connsiteX0" fmla="*/ 121 w 5299354"/>
              <a:gd name="connsiteY0" fmla="*/ 3818274 h 3818274"/>
              <a:gd name="connsiteX1" fmla="*/ 8924 w 5299354"/>
              <a:gd name="connsiteY1" fmla="*/ 663182 h 3818274"/>
              <a:gd name="connsiteX2" fmla="*/ 1687474 w 5299354"/>
              <a:gd name="connsiteY2" fmla="*/ 221634 h 3818274"/>
              <a:gd name="connsiteX3" fmla="*/ 5299354 w 5299354"/>
              <a:gd name="connsiteY3" fmla="*/ 3818274 h 3818274"/>
              <a:gd name="connsiteX4" fmla="*/ 121 w 5299354"/>
              <a:gd name="connsiteY4" fmla="*/ 3818274 h 3818274"/>
              <a:gd name="connsiteX0" fmla="*/ 8168 w 5307401"/>
              <a:gd name="connsiteY0" fmla="*/ 3815841 h 3815841"/>
              <a:gd name="connsiteX1" fmla="*/ 0 w 5307401"/>
              <a:gd name="connsiteY1" fmla="*/ 669208 h 3815841"/>
              <a:gd name="connsiteX2" fmla="*/ 1695521 w 5307401"/>
              <a:gd name="connsiteY2" fmla="*/ 219201 h 3815841"/>
              <a:gd name="connsiteX3" fmla="*/ 5307401 w 5307401"/>
              <a:gd name="connsiteY3" fmla="*/ 3815841 h 3815841"/>
              <a:gd name="connsiteX4" fmla="*/ 8168 w 5307401"/>
              <a:gd name="connsiteY4" fmla="*/ 3815841 h 3815841"/>
              <a:gd name="connsiteX0" fmla="*/ 8168 w 5307401"/>
              <a:gd name="connsiteY0" fmla="*/ 3815841 h 3815841"/>
              <a:gd name="connsiteX1" fmla="*/ 0 w 5307401"/>
              <a:gd name="connsiteY1" fmla="*/ 669208 h 3815841"/>
              <a:gd name="connsiteX2" fmla="*/ 1695521 w 5307401"/>
              <a:gd name="connsiteY2" fmla="*/ 219201 h 3815841"/>
              <a:gd name="connsiteX3" fmla="*/ 5307401 w 5307401"/>
              <a:gd name="connsiteY3" fmla="*/ 3815841 h 3815841"/>
              <a:gd name="connsiteX4" fmla="*/ 8168 w 5307401"/>
              <a:gd name="connsiteY4" fmla="*/ 3815841 h 3815841"/>
              <a:gd name="connsiteX0" fmla="*/ 8168 w 5307401"/>
              <a:gd name="connsiteY0" fmla="*/ 3800865 h 3800865"/>
              <a:gd name="connsiteX1" fmla="*/ 0 w 5307401"/>
              <a:gd name="connsiteY1" fmla="*/ 654232 h 3800865"/>
              <a:gd name="connsiteX2" fmla="*/ 1695521 w 5307401"/>
              <a:gd name="connsiteY2" fmla="*/ 204225 h 3800865"/>
              <a:gd name="connsiteX3" fmla="*/ 5307401 w 5307401"/>
              <a:gd name="connsiteY3" fmla="*/ 3800865 h 3800865"/>
              <a:gd name="connsiteX4" fmla="*/ 8168 w 5307401"/>
              <a:gd name="connsiteY4" fmla="*/ 3800865 h 3800865"/>
              <a:gd name="connsiteX0" fmla="*/ 8168 w 5307401"/>
              <a:gd name="connsiteY0" fmla="*/ 3806484 h 3806484"/>
              <a:gd name="connsiteX1" fmla="*/ 0 w 5307401"/>
              <a:gd name="connsiteY1" fmla="*/ 638704 h 3806484"/>
              <a:gd name="connsiteX2" fmla="*/ 1695521 w 5307401"/>
              <a:gd name="connsiteY2" fmla="*/ 209844 h 3806484"/>
              <a:gd name="connsiteX3" fmla="*/ 5307401 w 5307401"/>
              <a:gd name="connsiteY3" fmla="*/ 3806484 h 3806484"/>
              <a:gd name="connsiteX4" fmla="*/ 8168 w 5307401"/>
              <a:gd name="connsiteY4" fmla="*/ 3806484 h 3806484"/>
              <a:gd name="connsiteX0" fmla="*/ 8168 w 5307401"/>
              <a:gd name="connsiteY0" fmla="*/ 3805023 h 3805023"/>
              <a:gd name="connsiteX1" fmla="*/ 0 w 5307401"/>
              <a:gd name="connsiteY1" fmla="*/ 637243 h 3805023"/>
              <a:gd name="connsiteX2" fmla="*/ 1695521 w 5307401"/>
              <a:gd name="connsiteY2" fmla="*/ 208383 h 3805023"/>
              <a:gd name="connsiteX3" fmla="*/ 5307401 w 5307401"/>
              <a:gd name="connsiteY3" fmla="*/ 3805023 h 3805023"/>
              <a:gd name="connsiteX4" fmla="*/ 8168 w 5307401"/>
              <a:gd name="connsiteY4" fmla="*/ 3805023 h 3805023"/>
              <a:gd name="connsiteX0" fmla="*/ 8168 w 5307401"/>
              <a:gd name="connsiteY0" fmla="*/ 3596641 h 3596641"/>
              <a:gd name="connsiteX1" fmla="*/ 0 w 5307401"/>
              <a:gd name="connsiteY1" fmla="*/ 428861 h 3596641"/>
              <a:gd name="connsiteX2" fmla="*/ 1695521 w 5307401"/>
              <a:gd name="connsiteY2" fmla="*/ 1 h 3596641"/>
              <a:gd name="connsiteX3" fmla="*/ 5307401 w 5307401"/>
              <a:gd name="connsiteY3" fmla="*/ 3596641 h 3596641"/>
              <a:gd name="connsiteX4" fmla="*/ 8168 w 5307401"/>
              <a:gd name="connsiteY4" fmla="*/ 3596641 h 3596641"/>
              <a:gd name="connsiteX0" fmla="*/ 8168 w 5307401"/>
              <a:gd name="connsiteY0" fmla="*/ 3596796 h 3596796"/>
              <a:gd name="connsiteX1" fmla="*/ 0 w 5307401"/>
              <a:gd name="connsiteY1" fmla="*/ 429016 h 3596796"/>
              <a:gd name="connsiteX2" fmla="*/ 1695521 w 5307401"/>
              <a:gd name="connsiteY2" fmla="*/ 156 h 3596796"/>
              <a:gd name="connsiteX3" fmla="*/ 5307401 w 5307401"/>
              <a:gd name="connsiteY3" fmla="*/ 3596796 h 3596796"/>
              <a:gd name="connsiteX4" fmla="*/ 8168 w 5307401"/>
              <a:gd name="connsiteY4" fmla="*/ 3596796 h 3596796"/>
              <a:gd name="connsiteX0" fmla="*/ 8168 w 5307401"/>
              <a:gd name="connsiteY0" fmla="*/ 3596925 h 3596925"/>
              <a:gd name="connsiteX1" fmla="*/ 0 w 5307401"/>
              <a:gd name="connsiteY1" fmla="*/ 429145 h 3596925"/>
              <a:gd name="connsiteX2" fmla="*/ 1695521 w 5307401"/>
              <a:gd name="connsiteY2" fmla="*/ 285 h 3596925"/>
              <a:gd name="connsiteX3" fmla="*/ 5307401 w 5307401"/>
              <a:gd name="connsiteY3" fmla="*/ 3596925 h 3596925"/>
              <a:gd name="connsiteX4" fmla="*/ 8168 w 5307401"/>
              <a:gd name="connsiteY4" fmla="*/ 3596925 h 3596925"/>
              <a:gd name="connsiteX0" fmla="*/ 8168 w 5307401"/>
              <a:gd name="connsiteY0" fmla="*/ 3597906 h 3597906"/>
              <a:gd name="connsiteX1" fmla="*/ 0 w 5307401"/>
              <a:gd name="connsiteY1" fmla="*/ 430126 h 3597906"/>
              <a:gd name="connsiteX2" fmla="*/ 1695521 w 5307401"/>
              <a:gd name="connsiteY2" fmla="*/ 1266 h 3597906"/>
              <a:gd name="connsiteX3" fmla="*/ 5307401 w 5307401"/>
              <a:gd name="connsiteY3" fmla="*/ 3597906 h 3597906"/>
              <a:gd name="connsiteX4" fmla="*/ 8168 w 5307401"/>
              <a:gd name="connsiteY4" fmla="*/ 3597906 h 3597906"/>
              <a:gd name="connsiteX0" fmla="*/ 8168 w 5307401"/>
              <a:gd name="connsiteY0" fmla="*/ 3596655 h 3596655"/>
              <a:gd name="connsiteX1" fmla="*/ 0 w 5307401"/>
              <a:gd name="connsiteY1" fmla="*/ 428875 h 3596655"/>
              <a:gd name="connsiteX2" fmla="*/ 1695521 w 5307401"/>
              <a:gd name="connsiteY2" fmla="*/ 15 h 3596655"/>
              <a:gd name="connsiteX3" fmla="*/ 5307401 w 5307401"/>
              <a:gd name="connsiteY3" fmla="*/ 3596655 h 3596655"/>
              <a:gd name="connsiteX4" fmla="*/ 8168 w 5307401"/>
              <a:gd name="connsiteY4" fmla="*/ 3596655 h 3596655"/>
              <a:gd name="connsiteX0" fmla="*/ 3 w 5299236"/>
              <a:gd name="connsiteY0" fmla="*/ 3731755 h 3731755"/>
              <a:gd name="connsiteX1" fmla="*/ 1481066 w 5299236"/>
              <a:gd name="connsiteY1" fmla="*/ 168104 h 3731755"/>
              <a:gd name="connsiteX2" fmla="*/ 1687356 w 5299236"/>
              <a:gd name="connsiteY2" fmla="*/ 135115 h 3731755"/>
              <a:gd name="connsiteX3" fmla="*/ 5299236 w 5299236"/>
              <a:gd name="connsiteY3" fmla="*/ 3731755 h 3731755"/>
              <a:gd name="connsiteX4" fmla="*/ 3 w 5299236"/>
              <a:gd name="connsiteY4" fmla="*/ 3731755 h 3731755"/>
              <a:gd name="connsiteX0" fmla="*/ 904 w 3818584"/>
              <a:gd name="connsiteY0" fmla="*/ 3731755 h 3731755"/>
              <a:gd name="connsiteX1" fmla="*/ 414 w 3818584"/>
              <a:gd name="connsiteY1" fmla="*/ 168104 h 3731755"/>
              <a:gd name="connsiteX2" fmla="*/ 206704 w 3818584"/>
              <a:gd name="connsiteY2" fmla="*/ 135115 h 3731755"/>
              <a:gd name="connsiteX3" fmla="*/ 3818584 w 3818584"/>
              <a:gd name="connsiteY3" fmla="*/ 3731755 h 3731755"/>
              <a:gd name="connsiteX4" fmla="*/ 904 w 3818584"/>
              <a:gd name="connsiteY4" fmla="*/ 3731755 h 3731755"/>
              <a:gd name="connsiteX0" fmla="*/ 904 w 3818584"/>
              <a:gd name="connsiteY0" fmla="*/ 3747428 h 3747428"/>
              <a:gd name="connsiteX1" fmla="*/ 414 w 3818584"/>
              <a:gd name="connsiteY1" fmla="*/ 162025 h 3747428"/>
              <a:gd name="connsiteX2" fmla="*/ 206704 w 3818584"/>
              <a:gd name="connsiteY2" fmla="*/ 150788 h 3747428"/>
              <a:gd name="connsiteX3" fmla="*/ 3818584 w 3818584"/>
              <a:gd name="connsiteY3" fmla="*/ 3747428 h 3747428"/>
              <a:gd name="connsiteX4" fmla="*/ 904 w 3818584"/>
              <a:gd name="connsiteY4" fmla="*/ 3747428 h 3747428"/>
              <a:gd name="connsiteX0" fmla="*/ 50857 w 3868537"/>
              <a:gd name="connsiteY0" fmla="*/ 3596877 h 3596877"/>
              <a:gd name="connsiteX1" fmla="*/ 50367 w 3868537"/>
              <a:gd name="connsiteY1" fmla="*/ 11474 h 3596877"/>
              <a:gd name="connsiteX2" fmla="*/ 256657 w 3868537"/>
              <a:gd name="connsiteY2" fmla="*/ 237 h 3596877"/>
              <a:gd name="connsiteX3" fmla="*/ 3868537 w 3868537"/>
              <a:gd name="connsiteY3" fmla="*/ 3596877 h 3596877"/>
              <a:gd name="connsiteX4" fmla="*/ 50857 w 3868537"/>
              <a:gd name="connsiteY4" fmla="*/ 3596877 h 3596877"/>
              <a:gd name="connsiteX0" fmla="*/ 66464 w 3884144"/>
              <a:gd name="connsiteY0" fmla="*/ 3596877 h 3596877"/>
              <a:gd name="connsiteX1" fmla="*/ 65974 w 3884144"/>
              <a:gd name="connsiteY1" fmla="*/ 11474 h 3596877"/>
              <a:gd name="connsiteX2" fmla="*/ 248704 w 3884144"/>
              <a:gd name="connsiteY2" fmla="*/ 237 h 3596877"/>
              <a:gd name="connsiteX3" fmla="*/ 3884144 w 3884144"/>
              <a:gd name="connsiteY3" fmla="*/ 3596877 h 3596877"/>
              <a:gd name="connsiteX4" fmla="*/ 66464 w 3884144"/>
              <a:gd name="connsiteY4" fmla="*/ 3596877 h 3596877"/>
              <a:gd name="connsiteX0" fmla="*/ 904 w 3818584"/>
              <a:gd name="connsiteY0" fmla="*/ 3596640 h 3596640"/>
              <a:gd name="connsiteX1" fmla="*/ 414 w 3818584"/>
              <a:gd name="connsiteY1" fmla="*/ 11237 h 3596640"/>
              <a:gd name="connsiteX2" fmla="*/ 183144 w 3818584"/>
              <a:gd name="connsiteY2" fmla="*/ 0 h 3596640"/>
              <a:gd name="connsiteX3" fmla="*/ 3818584 w 3818584"/>
              <a:gd name="connsiteY3" fmla="*/ 3596640 h 3596640"/>
              <a:gd name="connsiteX4" fmla="*/ 904 w 3818584"/>
              <a:gd name="connsiteY4" fmla="*/ 3596640 h 3596640"/>
              <a:gd name="connsiteX0" fmla="*/ 2846 w 3820526"/>
              <a:gd name="connsiteY0" fmla="*/ 3635895 h 3635895"/>
              <a:gd name="connsiteX1" fmla="*/ 0 w 3820526"/>
              <a:gd name="connsiteY1" fmla="*/ 1174 h 3635895"/>
              <a:gd name="connsiteX2" fmla="*/ 185086 w 3820526"/>
              <a:gd name="connsiteY2" fmla="*/ 39255 h 3635895"/>
              <a:gd name="connsiteX3" fmla="*/ 3820526 w 3820526"/>
              <a:gd name="connsiteY3" fmla="*/ 3635895 h 3635895"/>
              <a:gd name="connsiteX4" fmla="*/ 2846 w 3820526"/>
              <a:gd name="connsiteY4" fmla="*/ 3635895 h 3635895"/>
              <a:gd name="connsiteX0" fmla="*/ 904 w 3818584"/>
              <a:gd name="connsiteY0" fmla="*/ 3596640 h 3596640"/>
              <a:gd name="connsiteX1" fmla="*/ 414 w 3818584"/>
              <a:gd name="connsiteY1" fmla="*/ 11237 h 3596640"/>
              <a:gd name="connsiteX2" fmla="*/ 183144 w 3818584"/>
              <a:gd name="connsiteY2" fmla="*/ 0 h 3596640"/>
              <a:gd name="connsiteX3" fmla="*/ 3818584 w 3818584"/>
              <a:gd name="connsiteY3" fmla="*/ 3596640 h 3596640"/>
              <a:gd name="connsiteX4" fmla="*/ 904 w 3818584"/>
              <a:gd name="connsiteY4" fmla="*/ 3596640 h 3596640"/>
              <a:gd name="connsiteX0" fmla="*/ 2845 w 3820525"/>
              <a:gd name="connsiteY0" fmla="*/ 3608962 h 3608962"/>
              <a:gd name="connsiteX1" fmla="*/ 0 w 3820525"/>
              <a:gd name="connsiteY1" fmla="*/ 2422 h 3608962"/>
              <a:gd name="connsiteX2" fmla="*/ 185085 w 3820525"/>
              <a:gd name="connsiteY2" fmla="*/ 12322 h 3608962"/>
              <a:gd name="connsiteX3" fmla="*/ 3820525 w 3820525"/>
              <a:gd name="connsiteY3" fmla="*/ 3608962 h 3608962"/>
              <a:gd name="connsiteX4" fmla="*/ 2845 w 3820525"/>
              <a:gd name="connsiteY4" fmla="*/ 3608962 h 3608962"/>
              <a:gd name="connsiteX0" fmla="*/ 904 w 3818584"/>
              <a:gd name="connsiteY0" fmla="*/ 3597621 h 3597621"/>
              <a:gd name="connsiteX1" fmla="*/ 415 w 3818584"/>
              <a:gd name="connsiteY1" fmla="*/ 5172 h 3597621"/>
              <a:gd name="connsiteX2" fmla="*/ 183144 w 3818584"/>
              <a:gd name="connsiteY2" fmla="*/ 981 h 3597621"/>
              <a:gd name="connsiteX3" fmla="*/ 3818584 w 3818584"/>
              <a:gd name="connsiteY3" fmla="*/ 3597621 h 3597621"/>
              <a:gd name="connsiteX4" fmla="*/ 904 w 3818584"/>
              <a:gd name="connsiteY4" fmla="*/ 3597621 h 3597621"/>
              <a:gd name="connsiteX0" fmla="*/ 904 w 3818584"/>
              <a:gd name="connsiteY0" fmla="*/ 3596640 h 3596640"/>
              <a:gd name="connsiteX1" fmla="*/ 415 w 3818584"/>
              <a:gd name="connsiteY1" fmla="*/ 4191 h 3596640"/>
              <a:gd name="connsiteX2" fmla="*/ 183144 w 3818584"/>
              <a:gd name="connsiteY2" fmla="*/ 0 h 3596640"/>
              <a:gd name="connsiteX3" fmla="*/ 3818584 w 3818584"/>
              <a:gd name="connsiteY3" fmla="*/ 3596640 h 3596640"/>
              <a:gd name="connsiteX4" fmla="*/ 904 w 3818584"/>
              <a:gd name="connsiteY4" fmla="*/ 3596640 h 359664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818584" h="3596640">
                <a:moveTo>
                  <a:pt x="904" y="3596640"/>
                </a:moveTo>
                <a:cubicBezTo>
                  <a:pt x="-1297" y="2904577"/>
                  <a:pt x="1337" y="699216"/>
                  <a:pt x="415" y="4191"/>
                </a:cubicBezTo>
                <a:cubicBezTo>
                  <a:pt x="57833" y="1983"/>
                  <a:pt x="138989" y="1167"/>
                  <a:pt x="183144" y="0"/>
                </a:cubicBezTo>
                <a:cubicBezTo>
                  <a:pt x="1432521" y="2905"/>
                  <a:pt x="3687774" y="833120"/>
                  <a:pt x="3818584" y="3596640"/>
                </a:cubicBezTo>
                <a:lnTo>
                  <a:pt x="904" y="3596640"/>
                </a:lnTo>
                <a:close/>
              </a:path>
            </a:pathLst>
          </a:custGeom>
          <a:noFill/>
          <a:ln w="12700">
            <a:solidFill>
              <a:schemeClr val="tx1">
                <a:lumMod val="95000"/>
                <a:lumOff val="5000"/>
              </a:schemeClr>
            </a:solidFill>
            <a:prstDash val="dashDot"/>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sz="1200">
              <a:ln>
                <a:solidFill>
                  <a:schemeClr val="tx1"/>
                </a:solidFill>
                <a:prstDash val="lgDashDot"/>
              </a:ln>
              <a:noFill/>
            </a:endParaRPr>
          </a:p>
        </xdr:txBody>
      </xdr:sp>
      <xdr:sp macro="" textlink="">
        <xdr:nvSpPr>
          <xdr:cNvPr id="26" name="Ellipse 25"/>
          <xdr:cNvSpPr/>
        </xdr:nvSpPr>
        <xdr:spPr>
          <a:xfrm>
            <a:off x="3619064" y="1078725"/>
            <a:ext cx="180000" cy="180000"/>
          </a:xfrm>
          <a:prstGeom prst="ellipse">
            <a:avLst/>
          </a:prstGeom>
          <a:noFill/>
          <a:ln w="12700">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sp macro="" textlink="">
        <xdr:nvSpPr>
          <xdr:cNvPr id="27" name="Rectangle 26"/>
          <xdr:cNvSpPr/>
        </xdr:nvSpPr>
        <xdr:spPr>
          <a:xfrm>
            <a:off x="4426398" y="1327917"/>
            <a:ext cx="908574" cy="209672"/>
          </a:xfrm>
          <a:prstGeom prst="wedgeRectCallout">
            <a:avLst>
              <a:gd name="adj1" fmla="val -119400"/>
              <a:gd name="adj2" fmla="val -104295"/>
            </a:avLst>
          </a:prstGeom>
          <a:no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200">
                <a:solidFill>
                  <a:schemeClr val="tx2"/>
                </a:solidFill>
              </a:rPr>
              <a:t>Edge heel</a:t>
            </a:r>
          </a:p>
        </xdr:txBody>
      </xdr:sp>
      <xdr:cxnSp macro="">
        <xdr:nvCxnSpPr>
          <xdr:cNvPr id="28" name="Connecteur droit 27"/>
          <xdr:cNvCxnSpPr/>
        </xdr:nvCxnSpPr>
        <xdr:spPr>
          <a:xfrm>
            <a:off x="2485420" y="725377"/>
            <a:ext cx="1217470" cy="459777"/>
          </a:xfrm>
          <a:prstGeom prst="line">
            <a:avLst/>
          </a:prstGeom>
          <a:ln>
            <a:solidFill>
              <a:schemeClr val="accent3"/>
            </a:solidFill>
            <a:prstDash val="solid"/>
          </a:ln>
        </xdr:spPr>
        <xdr:style>
          <a:lnRef idx="1">
            <a:schemeClr val="accent1"/>
          </a:lnRef>
          <a:fillRef idx="0">
            <a:schemeClr val="accent1"/>
          </a:fillRef>
          <a:effectRef idx="0">
            <a:schemeClr val="accent1"/>
          </a:effectRef>
          <a:fontRef idx="minor">
            <a:schemeClr val="tx1"/>
          </a:fontRef>
        </xdr:style>
      </xdr:cxnSp>
      <xdr:cxnSp macro="">
        <xdr:nvCxnSpPr>
          <xdr:cNvPr id="29" name="Connecteur droit 28"/>
          <xdr:cNvCxnSpPr/>
        </xdr:nvCxnSpPr>
        <xdr:spPr>
          <a:xfrm flipV="1">
            <a:off x="2462213" y="552451"/>
            <a:ext cx="2395537" cy="161925"/>
          </a:xfrm>
          <a:prstGeom prst="line">
            <a:avLst/>
          </a:prstGeom>
          <a:ln>
            <a:solidFill>
              <a:schemeClr val="accent2"/>
            </a:solidFill>
          </a:ln>
        </xdr:spPr>
        <xdr:style>
          <a:lnRef idx="1">
            <a:schemeClr val="accent1"/>
          </a:lnRef>
          <a:fillRef idx="0">
            <a:schemeClr val="accent1"/>
          </a:fillRef>
          <a:effectRef idx="0">
            <a:schemeClr val="accent1"/>
          </a:effectRef>
          <a:fontRef idx="minor">
            <a:schemeClr val="tx1"/>
          </a:fontRef>
        </xdr:style>
      </xdr:cxnSp>
      <xdr:cxnSp macro="">
        <xdr:nvCxnSpPr>
          <xdr:cNvPr id="30" name="Connecteur droit 29"/>
          <xdr:cNvCxnSpPr>
            <a:stCxn id="6" idx="3"/>
          </xdr:cNvCxnSpPr>
        </xdr:nvCxnSpPr>
        <xdr:spPr>
          <a:xfrm flipH="1">
            <a:off x="1366169" y="1187326"/>
            <a:ext cx="2348244" cy="3665600"/>
          </a:xfrm>
          <a:prstGeom prst="line">
            <a:avLst/>
          </a:prstGeom>
          <a:ln>
            <a:solidFill>
              <a:schemeClr val="accent2"/>
            </a:solidFill>
            <a:prstDash val="sysDash"/>
          </a:ln>
        </xdr:spPr>
        <xdr:style>
          <a:lnRef idx="1">
            <a:schemeClr val="accent1"/>
          </a:lnRef>
          <a:fillRef idx="0">
            <a:schemeClr val="accent1"/>
          </a:fillRef>
          <a:effectRef idx="0">
            <a:schemeClr val="accent1"/>
          </a:effectRef>
          <a:fontRef idx="minor">
            <a:schemeClr val="tx1"/>
          </a:fontRef>
        </xdr:style>
      </xdr:cxnSp>
      <xdr:sp macro="" textlink="">
        <xdr:nvSpPr>
          <xdr:cNvPr id="31" name="Forme libre 30"/>
          <xdr:cNvSpPr/>
        </xdr:nvSpPr>
        <xdr:spPr>
          <a:xfrm rot="495254">
            <a:off x="1858456" y="3033000"/>
            <a:ext cx="583271" cy="97965"/>
          </a:xfrm>
          <a:custGeom>
            <a:avLst/>
            <a:gdLst>
              <a:gd name="connsiteX0" fmla="*/ 0 w 324395"/>
              <a:gd name="connsiteY0" fmla="*/ 837 h 40026"/>
              <a:gd name="connsiteX1" fmla="*/ 74023 w 324395"/>
              <a:gd name="connsiteY1" fmla="*/ 837 h 40026"/>
              <a:gd name="connsiteX2" fmla="*/ 174172 w 324395"/>
              <a:gd name="connsiteY2" fmla="*/ 9546 h 40026"/>
              <a:gd name="connsiteX3" fmla="*/ 274320 w 324395"/>
              <a:gd name="connsiteY3" fmla="*/ 26963 h 40026"/>
              <a:gd name="connsiteX4" fmla="*/ 324395 w 324395"/>
              <a:gd name="connsiteY4" fmla="*/ 40026 h 4002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24395" h="40026">
                <a:moveTo>
                  <a:pt x="0" y="837"/>
                </a:moveTo>
                <a:cubicBezTo>
                  <a:pt x="22497" y="111"/>
                  <a:pt x="44995" y="-614"/>
                  <a:pt x="74023" y="837"/>
                </a:cubicBezTo>
                <a:cubicBezTo>
                  <a:pt x="103051" y="2288"/>
                  <a:pt x="140789" y="5192"/>
                  <a:pt x="174172" y="9546"/>
                </a:cubicBezTo>
                <a:cubicBezTo>
                  <a:pt x="207555" y="13900"/>
                  <a:pt x="249283" y="21883"/>
                  <a:pt x="274320" y="26963"/>
                </a:cubicBezTo>
                <a:cubicBezTo>
                  <a:pt x="299357" y="32043"/>
                  <a:pt x="311876" y="36034"/>
                  <a:pt x="324395" y="40026"/>
                </a:cubicBezTo>
              </a:path>
            </a:pathLst>
          </a:custGeom>
          <a:ln>
            <a:solidFill>
              <a:schemeClr val="accent2"/>
            </a:solidFill>
            <a:headEnd type="stealth"/>
            <a:tailEnd type="stealth"/>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fr-FR" sz="1200"/>
          </a:p>
        </xdr:txBody>
      </xdr:sp>
      <xdr:sp macro="" textlink="">
        <xdr:nvSpPr>
          <xdr:cNvPr id="32" name="ZoneTexte 64"/>
          <xdr:cNvSpPr txBox="1"/>
        </xdr:nvSpPr>
        <xdr:spPr>
          <a:xfrm>
            <a:off x="1956668" y="3043740"/>
            <a:ext cx="260008" cy="253916"/>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l-GR" sz="1050">
                <a:solidFill>
                  <a:schemeClr val="accent2"/>
                </a:solidFill>
              </a:rPr>
              <a:t>δ</a:t>
            </a:r>
            <a:endParaRPr lang="fr-FR" sz="1050">
              <a:solidFill>
                <a:schemeClr val="accent2"/>
              </a:solidFill>
            </a:endParaRPr>
          </a:p>
        </xdr:txBody>
      </xdr:sp>
      <xdr:sp macro="" textlink="">
        <xdr:nvSpPr>
          <xdr:cNvPr id="33" name="Forme libre 32"/>
          <xdr:cNvSpPr/>
        </xdr:nvSpPr>
        <xdr:spPr>
          <a:xfrm rot="7843333">
            <a:off x="2338888" y="909523"/>
            <a:ext cx="583271" cy="244002"/>
          </a:xfrm>
          <a:custGeom>
            <a:avLst/>
            <a:gdLst>
              <a:gd name="connsiteX0" fmla="*/ 0 w 324395"/>
              <a:gd name="connsiteY0" fmla="*/ 837 h 40026"/>
              <a:gd name="connsiteX1" fmla="*/ 74023 w 324395"/>
              <a:gd name="connsiteY1" fmla="*/ 837 h 40026"/>
              <a:gd name="connsiteX2" fmla="*/ 174172 w 324395"/>
              <a:gd name="connsiteY2" fmla="*/ 9546 h 40026"/>
              <a:gd name="connsiteX3" fmla="*/ 274320 w 324395"/>
              <a:gd name="connsiteY3" fmla="*/ 26963 h 40026"/>
              <a:gd name="connsiteX4" fmla="*/ 324395 w 324395"/>
              <a:gd name="connsiteY4" fmla="*/ 40026 h 4002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24395" h="40026">
                <a:moveTo>
                  <a:pt x="0" y="837"/>
                </a:moveTo>
                <a:cubicBezTo>
                  <a:pt x="22497" y="111"/>
                  <a:pt x="44995" y="-614"/>
                  <a:pt x="74023" y="837"/>
                </a:cubicBezTo>
                <a:cubicBezTo>
                  <a:pt x="103051" y="2288"/>
                  <a:pt x="140789" y="5192"/>
                  <a:pt x="174172" y="9546"/>
                </a:cubicBezTo>
                <a:cubicBezTo>
                  <a:pt x="207555" y="13900"/>
                  <a:pt x="249283" y="21883"/>
                  <a:pt x="274320" y="26963"/>
                </a:cubicBezTo>
                <a:cubicBezTo>
                  <a:pt x="299357" y="32043"/>
                  <a:pt x="311876" y="36034"/>
                  <a:pt x="324395" y="40026"/>
                </a:cubicBezTo>
              </a:path>
            </a:pathLst>
          </a:custGeom>
          <a:ln>
            <a:solidFill>
              <a:schemeClr val="accent3"/>
            </a:solidFill>
            <a:headEnd type="stealth"/>
            <a:tailEnd type="stealth"/>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fr-FR" sz="1200"/>
          </a:p>
        </xdr:txBody>
      </xdr:sp>
      <xdr:sp macro="" textlink="">
        <xdr:nvSpPr>
          <xdr:cNvPr id="34" name="ZoneTexte 68"/>
          <xdr:cNvSpPr txBox="1"/>
        </xdr:nvSpPr>
        <xdr:spPr>
          <a:xfrm>
            <a:off x="2571711" y="1029883"/>
            <a:ext cx="260008" cy="253916"/>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l-GR" sz="1050">
                <a:solidFill>
                  <a:schemeClr val="accent3"/>
                </a:solidFill>
              </a:rPr>
              <a:t>ρ</a:t>
            </a:r>
            <a:endParaRPr lang="fr-FR" sz="1050">
              <a:solidFill>
                <a:schemeClr val="accent3"/>
              </a:solidFill>
            </a:endParaRPr>
          </a:p>
        </xdr:txBody>
      </xdr:sp>
      <xdr:sp macro="" textlink="">
        <xdr:nvSpPr>
          <xdr:cNvPr id="35" name="Forme libre 34"/>
          <xdr:cNvSpPr/>
        </xdr:nvSpPr>
        <xdr:spPr>
          <a:xfrm rot="5200173">
            <a:off x="3251330" y="721854"/>
            <a:ext cx="406894" cy="244002"/>
          </a:xfrm>
          <a:custGeom>
            <a:avLst/>
            <a:gdLst>
              <a:gd name="connsiteX0" fmla="*/ 0 w 324395"/>
              <a:gd name="connsiteY0" fmla="*/ 837 h 40026"/>
              <a:gd name="connsiteX1" fmla="*/ 74023 w 324395"/>
              <a:gd name="connsiteY1" fmla="*/ 837 h 40026"/>
              <a:gd name="connsiteX2" fmla="*/ 174172 w 324395"/>
              <a:gd name="connsiteY2" fmla="*/ 9546 h 40026"/>
              <a:gd name="connsiteX3" fmla="*/ 274320 w 324395"/>
              <a:gd name="connsiteY3" fmla="*/ 26963 h 40026"/>
              <a:gd name="connsiteX4" fmla="*/ 324395 w 324395"/>
              <a:gd name="connsiteY4" fmla="*/ 40026 h 4002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24395" h="40026">
                <a:moveTo>
                  <a:pt x="0" y="837"/>
                </a:moveTo>
                <a:cubicBezTo>
                  <a:pt x="22497" y="111"/>
                  <a:pt x="44995" y="-614"/>
                  <a:pt x="74023" y="837"/>
                </a:cubicBezTo>
                <a:cubicBezTo>
                  <a:pt x="103051" y="2288"/>
                  <a:pt x="140789" y="5192"/>
                  <a:pt x="174172" y="9546"/>
                </a:cubicBezTo>
                <a:cubicBezTo>
                  <a:pt x="207555" y="13900"/>
                  <a:pt x="249283" y="21883"/>
                  <a:pt x="274320" y="26963"/>
                </a:cubicBezTo>
                <a:cubicBezTo>
                  <a:pt x="299357" y="32043"/>
                  <a:pt x="311876" y="36034"/>
                  <a:pt x="324395" y="40026"/>
                </a:cubicBezTo>
              </a:path>
            </a:pathLst>
          </a:custGeom>
          <a:ln>
            <a:solidFill>
              <a:schemeClr val="accent4"/>
            </a:solidFill>
            <a:headEnd type="stealth"/>
            <a:tailEnd type="stealth"/>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fr-FR" sz="1200"/>
          </a:p>
        </xdr:txBody>
      </xdr:sp>
      <xdr:sp macro="" textlink="">
        <xdr:nvSpPr>
          <xdr:cNvPr id="36" name="ZoneTexte 71"/>
          <xdr:cNvSpPr txBox="1"/>
        </xdr:nvSpPr>
        <xdr:spPr>
          <a:xfrm>
            <a:off x="3551425" y="725083"/>
            <a:ext cx="260008" cy="253916"/>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l-GR" sz="1050">
                <a:solidFill>
                  <a:schemeClr val="accent4"/>
                </a:solidFill>
              </a:rPr>
              <a:t>σ</a:t>
            </a:r>
            <a:endParaRPr lang="fr-FR" sz="1050">
              <a:solidFill>
                <a:schemeClr val="accent4"/>
              </a:solidFill>
            </a:endParaRPr>
          </a:p>
        </xdr:txBody>
      </xdr:sp>
      <xdr:sp macro="" textlink="">
        <xdr:nvSpPr>
          <xdr:cNvPr id="37" name="ZoneTexte 4"/>
          <xdr:cNvSpPr txBox="1"/>
        </xdr:nvSpPr>
        <xdr:spPr>
          <a:xfrm>
            <a:off x="2307770" y="3369128"/>
            <a:ext cx="440094" cy="311496"/>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400">
                <a:solidFill>
                  <a:schemeClr val="accent2"/>
                </a:solidFill>
              </a:rPr>
              <a:t>r’</a:t>
            </a:r>
          </a:p>
        </xdr:txBody>
      </xdr:sp>
    </xdr:grpSp>
    <xdr:clientData/>
  </xdr:twoCellAnchor>
  <xdr:twoCellAnchor>
    <xdr:from>
      <xdr:col>5</xdr:col>
      <xdr:colOff>3467100</xdr:colOff>
      <xdr:row>4</xdr:row>
      <xdr:rowOff>16884</xdr:rowOff>
    </xdr:from>
    <xdr:to>
      <xdr:col>5</xdr:col>
      <xdr:colOff>5488596</xdr:colOff>
      <xdr:row>5</xdr:row>
      <xdr:rowOff>107400</xdr:rowOff>
    </xdr:to>
    <xdr:sp macro="" textlink="">
      <xdr:nvSpPr>
        <xdr:cNvPr id="44" name="ZoneTexte 28"/>
        <xdr:cNvSpPr txBox="1"/>
      </xdr:nvSpPr>
      <xdr:spPr>
        <a:xfrm>
          <a:off x="9753600" y="786504"/>
          <a:ext cx="2021496" cy="311496"/>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Initial knife  position</a:t>
          </a:r>
        </a:p>
      </xdr:txBody>
    </xdr:sp>
    <xdr:clientData/>
  </xdr:twoCellAnchor>
  <xdr:twoCellAnchor>
    <xdr:from>
      <xdr:col>5</xdr:col>
      <xdr:colOff>3413372</xdr:colOff>
      <xdr:row>0</xdr:row>
      <xdr:rowOff>53340</xdr:rowOff>
    </xdr:from>
    <xdr:to>
      <xdr:col>5</xdr:col>
      <xdr:colOff>6972300</xdr:colOff>
      <xdr:row>3</xdr:row>
      <xdr:rowOff>114300</xdr:rowOff>
    </xdr:to>
    <xdr:sp macro="" textlink="">
      <xdr:nvSpPr>
        <xdr:cNvPr id="45" name="ZoneTexte 30"/>
        <xdr:cNvSpPr txBox="1"/>
      </xdr:nvSpPr>
      <xdr:spPr>
        <a:xfrm>
          <a:off x="9699872" y="53340"/>
          <a:ext cx="3558928" cy="609600"/>
        </a:xfrm>
        <a:prstGeom prst="rect">
          <a:avLst/>
        </a:prstGeom>
        <a:noFill/>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solidFill>
                <a:schemeClr val="accent2"/>
              </a:solidFill>
            </a:rPr>
            <a:t>New knife position to avoid having the edge heel touching the new wider wheel</a:t>
          </a:r>
        </a:p>
      </xdr:txBody>
    </xdr:sp>
    <xdr:clientData/>
  </xdr:twoCellAnchor>
  <xdr:twoCellAnchor>
    <xdr:from>
      <xdr:col>5</xdr:col>
      <xdr:colOff>4244325</xdr:colOff>
      <xdr:row>12</xdr:row>
      <xdr:rowOff>131412</xdr:rowOff>
    </xdr:from>
    <xdr:to>
      <xdr:col>5</xdr:col>
      <xdr:colOff>6475897</xdr:colOff>
      <xdr:row>18</xdr:row>
      <xdr:rowOff>22860</xdr:rowOff>
    </xdr:to>
    <xdr:sp macro="" textlink="">
      <xdr:nvSpPr>
        <xdr:cNvPr id="46" name="ZoneTexte 3"/>
        <xdr:cNvSpPr txBox="1"/>
      </xdr:nvSpPr>
      <xdr:spPr>
        <a:xfrm>
          <a:off x="10530825" y="2478372"/>
          <a:ext cx="2231572" cy="988728"/>
        </a:xfrm>
        <a:prstGeom prst="rect">
          <a:avLst/>
        </a:prstGeom>
        <a:noFill/>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l-GR" sz="1400">
              <a:solidFill>
                <a:schemeClr val="accent2"/>
              </a:solidFill>
            </a:rPr>
            <a:t>δ</a:t>
          </a:r>
          <a:r>
            <a:rPr lang="fr-FR" sz="1400">
              <a:solidFill>
                <a:schemeClr val="accent2"/>
              </a:solidFill>
            </a:rPr>
            <a:t> </a:t>
          </a:r>
          <a:r>
            <a:rPr lang="fr-FR" sz="1400"/>
            <a:t>= 2.Arcsin (d/2r’)</a:t>
          </a:r>
        </a:p>
        <a:p>
          <a:r>
            <a:rPr lang="el-GR" sz="1400">
              <a:solidFill>
                <a:schemeClr val="accent3"/>
              </a:solidFill>
            </a:rPr>
            <a:t>ρ</a:t>
          </a:r>
          <a:r>
            <a:rPr lang="fr-FR" sz="1400"/>
            <a:t> = (180 – </a:t>
          </a:r>
          <a:r>
            <a:rPr lang="el-GR" sz="1400">
              <a:solidFill>
                <a:schemeClr val="accent2"/>
              </a:solidFill>
            </a:rPr>
            <a:t>δ</a:t>
          </a:r>
          <a:r>
            <a:rPr lang="fr-FR" sz="1400"/>
            <a:t>)/2</a:t>
          </a:r>
        </a:p>
        <a:p>
          <a:r>
            <a:rPr lang="el-GR" sz="1400">
              <a:solidFill>
                <a:schemeClr val="accent4"/>
              </a:solidFill>
            </a:rPr>
            <a:t>σ</a:t>
          </a:r>
          <a:r>
            <a:rPr lang="fr-FR" sz="1400">
              <a:solidFill>
                <a:schemeClr val="accent4"/>
              </a:solidFill>
            </a:rPr>
            <a:t> </a:t>
          </a:r>
          <a:r>
            <a:rPr lang="fr-FR" sz="1400"/>
            <a:t>= Arcsin (Te /</a:t>
          </a:r>
          <a:r>
            <a:rPr lang="fr-FR" sz="1400">
              <a:solidFill>
                <a:schemeClr val="accent3"/>
              </a:solidFill>
            </a:rPr>
            <a:t>d</a:t>
          </a:r>
          <a:r>
            <a:rPr lang="fr-FR" sz="1400"/>
            <a:t>)</a:t>
          </a:r>
          <a:endParaRPr lang="fr-FR" sz="1400">
            <a:solidFill>
              <a:schemeClr val="accent1"/>
            </a:solidFill>
          </a:endParaRPr>
        </a:p>
        <a:p>
          <a:r>
            <a:rPr lang="fr-FR" sz="1400">
              <a:solidFill>
                <a:schemeClr val="accent1"/>
              </a:solidFill>
            </a:rPr>
            <a:t>α’ </a:t>
          </a:r>
          <a:r>
            <a:rPr lang="fr-FR" sz="1400"/>
            <a:t>= </a:t>
          </a:r>
          <a:r>
            <a:rPr lang="el-GR" sz="1400">
              <a:solidFill>
                <a:schemeClr val="accent3"/>
              </a:solidFill>
            </a:rPr>
            <a:t>ρ</a:t>
          </a:r>
          <a:r>
            <a:rPr lang="fr-FR" sz="1400"/>
            <a:t> + </a:t>
          </a:r>
          <a:r>
            <a:rPr lang="el-GR" sz="1400">
              <a:solidFill>
                <a:schemeClr val="accent4"/>
              </a:solidFill>
            </a:rPr>
            <a:t>σ</a:t>
          </a:r>
          <a:r>
            <a:rPr lang="fr-FR" sz="1400"/>
            <a:t> -90°</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790303</xdr:colOff>
      <xdr:row>43</xdr:row>
      <xdr:rowOff>18505</xdr:rowOff>
    </xdr:from>
    <xdr:to>
      <xdr:col>5</xdr:col>
      <xdr:colOff>784672</xdr:colOff>
      <xdr:row>44</xdr:row>
      <xdr:rowOff>32937</xdr:rowOff>
    </xdr:to>
    <xdr:pic>
      <xdr:nvPicPr>
        <xdr:cNvPr id="2" name="Image 1"/>
        <xdr:cNvPicPr>
          <a:picLocks noChangeAspect="1"/>
        </xdr:cNvPicPr>
      </xdr:nvPicPr>
      <xdr:blipFill>
        <a:blip xmlns:r="http://schemas.openxmlformats.org/officeDocument/2006/relationships" r:embed="rId1"/>
        <a:stretch>
          <a:fillRect/>
        </a:stretch>
      </xdr:blipFill>
      <xdr:spPr>
        <a:xfrm>
          <a:off x="5446123" y="7265125"/>
          <a:ext cx="794469" cy="243032"/>
        </a:xfrm>
        <a:prstGeom prst="rect">
          <a:avLst/>
        </a:prstGeom>
      </xdr:spPr>
    </xdr:pic>
    <xdr:clientData/>
  </xdr:twoCellAnchor>
  <xdr:twoCellAnchor editAs="oneCell">
    <xdr:from>
      <xdr:col>5</xdr:col>
      <xdr:colOff>137160</xdr:colOff>
      <xdr:row>46</xdr:row>
      <xdr:rowOff>7620</xdr:rowOff>
    </xdr:from>
    <xdr:to>
      <xdr:col>5</xdr:col>
      <xdr:colOff>888274</xdr:colOff>
      <xdr:row>47</xdr:row>
      <xdr:rowOff>12518</xdr:rowOff>
    </xdr:to>
    <xdr:pic>
      <xdr:nvPicPr>
        <xdr:cNvPr id="3" name="Image 2"/>
        <xdr:cNvPicPr>
          <a:picLocks noChangeAspect="1"/>
        </xdr:cNvPicPr>
      </xdr:nvPicPr>
      <xdr:blipFill>
        <a:blip xmlns:r="http://schemas.openxmlformats.org/officeDocument/2006/relationships" r:embed="rId2"/>
        <a:stretch>
          <a:fillRect/>
        </a:stretch>
      </xdr:blipFill>
      <xdr:spPr>
        <a:xfrm>
          <a:off x="5593080" y="7848600"/>
          <a:ext cx="751114" cy="187778"/>
        </a:xfrm>
        <a:prstGeom prst="rect">
          <a:avLst/>
        </a:prstGeom>
      </xdr:spPr>
    </xdr:pic>
    <xdr:clientData/>
  </xdr:twoCellAnchor>
  <xdr:twoCellAnchor editAs="absolute">
    <xdr:from>
      <xdr:col>5</xdr:col>
      <xdr:colOff>1501140</xdr:colOff>
      <xdr:row>10</xdr:row>
      <xdr:rowOff>76200</xdr:rowOff>
    </xdr:from>
    <xdr:to>
      <xdr:col>7</xdr:col>
      <xdr:colOff>5824856</xdr:colOff>
      <xdr:row>35</xdr:row>
      <xdr:rowOff>3926</xdr:rowOff>
    </xdr:to>
    <xdr:grpSp>
      <xdr:nvGrpSpPr>
        <xdr:cNvPr id="4" name="Groupe 3"/>
        <xdr:cNvGrpSpPr>
          <a:grpSpLocks noChangeAspect="1"/>
        </xdr:cNvGrpSpPr>
      </xdr:nvGrpSpPr>
      <xdr:grpSpPr>
        <a:xfrm>
          <a:off x="7269480" y="2042160"/>
          <a:ext cx="6251576" cy="5124566"/>
          <a:chOff x="-751770" y="513502"/>
          <a:chExt cx="6251576" cy="5124566"/>
        </a:xfrm>
      </xdr:grpSpPr>
      <xdr:sp macro="" textlink="">
        <xdr:nvSpPr>
          <xdr:cNvPr id="5" name="Arc 4"/>
          <xdr:cNvSpPr/>
        </xdr:nvSpPr>
        <xdr:spPr>
          <a:xfrm rot="3992866">
            <a:off x="-751770" y="1318068"/>
            <a:ext cx="4320000" cy="4320000"/>
          </a:xfrm>
          <a:prstGeom prst="arc">
            <a:avLst>
              <a:gd name="adj1" fmla="val 14862218"/>
              <a:gd name="adj2" fmla="val 15157047"/>
            </a:avLst>
          </a:prstGeom>
          <a:ln>
            <a:solidFill>
              <a:schemeClr val="tx2"/>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fr-FR"/>
          </a:p>
        </xdr:txBody>
      </xdr:sp>
      <xdr:sp macro="" textlink="">
        <xdr:nvSpPr>
          <xdr:cNvPr id="6" name="Arc 5"/>
          <xdr:cNvSpPr/>
        </xdr:nvSpPr>
        <xdr:spPr>
          <a:xfrm rot="3992866">
            <a:off x="-211130" y="1953168"/>
            <a:ext cx="3118635" cy="3128141"/>
          </a:xfrm>
          <a:prstGeom prst="arc">
            <a:avLst>
              <a:gd name="adj1" fmla="val 14903349"/>
              <a:gd name="adj2" fmla="val 16199686"/>
            </a:avLst>
          </a:prstGeom>
          <a:ln>
            <a:solidFill>
              <a:schemeClr val="tx2"/>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fr-FR"/>
          </a:p>
        </xdr:txBody>
      </xdr:sp>
      <xdr:sp macro="" textlink="">
        <xdr:nvSpPr>
          <xdr:cNvPr id="7" name="Forme libre 6"/>
          <xdr:cNvSpPr>
            <a:spLocks noChangeAspect="1"/>
          </xdr:cNvSpPr>
        </xdr:nvSpPr>
        <xdr:spPr>
          <a:xfrm>
            <a:off x="1089500" y="3234915"/>
            <a:ext cx="4410306" cy="1319977"/>
          </a:xfrm>
          <a:custGeom>
            <a:avLst/>
            <a:gdLst>
              <a:gd name="connsiteX0" fmla="*/ 78863 w 7372850"/>
              <a:gd name="connsiteY0" fmla="*/ 3596640 h 3596640"/>
              <a:gd name="connsiteX1" fmla="*/ 3683123 w 7372850"/>
              <a:gd name="connsiteY1" fmla="*/ 0 h 3596640"/>
              <a:gd name="connsiteX2" fmla="*/ 7295003 w 7372850"/>
              <a:gd name="connsiteY2" fmla="*/ 3596640 h 3596640"/>
              <a:gd name="connsiteX3" fmla="*/ 78863 w 7372850"/>
              <a:gd name="connsiteY3" fmla="*/ 3596640 h 3596640"/>
              <a:gd name="connsiteX0" fmla="*/ 78863 w 7373413"/>
              <a:gd name="connsiteY0" fmla="*/ 3596640 h 3596640"/>
              <a:gd name="connsiteX1" fmla="*/ 3683123 w 7373413"/>
              <a:gd name="connsiteY1" fmla="*/ 0 h 3596640"/>
              <a:gd name="connsiteX2" fmla="*/ 7295003 w 7373413"/>
              <a:gd name="connsiteY2" fmla="*/ 3596640 h 3596640"/>
              <a:gd name="connsiteX3" fmla="*/ 78863 w 7373413"/>
              <a:gd name="connsiteY3" fmla="*/ 3596640 h 3596640"/>
              <a:gd name="connsiteX0" fmla="*/ 161 w 7294711"/>
              <a:gd name="connsiteY0" fmla="*/ 3596640 h 4178663"/>
              <a:gd name="connsiteX1" fmla="*/ 3604421 w 7294711"/>
              <a:gd name="connsiteY1" fmla="*/ 0 h 4178663"/>
              <a:gd name="connsiteX2" fmla="*/ 7216301 w 7294711"/>
              <a:gd name="connsiteY2" fmla="*/ 3596640 h 4178663"/>
              <a:gd name="connsiteX3" fmla="*/ 161 w 7294711"/>
              <a:gd name="connsiteY3" fmla="*/ 3596640 h 4178663"/>
              <a:gd name="connsiteX0" fmla="*/ 161 w 7294711"/>
              <a:gd name="connsiteY0" fmla="*/ 3596640 h 4178663"/>
              <a:gd name="connsiteX1" fmla="*/ 3604421 w 7294711"/>
              <a:gd name="connsiteY1" fmla="*/ 0 h 4178663"/>
              <a:gd name="connsiteX2" fmla="*/ 7216301 w 7294711"/>
              <a:gd name="connsiteY2" fmla="*/ 3596640 h 4178663"/>
              <a:gd name="connsiteX3" fmla="*/ 161 w 7294711"/>
              <a:gd name="connsiteY3" fmla="*/ 3596640 h 4178663"/>
              <a:gd name="connsiteX0" fmla="*/ 161 w 7294711"/>
              <a:gd name="connsiteY0" fmla="*/ 3596640 h 3867631"/>
              <a:gd name="connsiteX1" fmla="*/ 3604421 w 7294711"/>
              <a:gd name="connsiteY1" fmla="*/ 0 h 3867631"/>
              <a:gd name="connsiteX2" fmla="*/ 7216301 w 7294711"/>
              <a:gd name="connsiteY2" fmla="*/ 3596640 h 3867631"/>
              <a:gd name="connsiteX3" fmla="*/ 161 w 7294711"/>
              <a:gd name="connsiteY3" fmla="*/ 3596640 h 3867631"/>
              <a:gd name="connsiteX0" fmla="*/ 161 w 7294711"/>
              <a:gd name="connsiteY0" fmla="*/ 3596640 h 3867631"/>
              <a:gd name="connsiteX1" fmla="*/ 3604421 w 7294711"/>
              <a:gd name="connsiteY1" fmla="*/ 0 h 3867631"/>
              <a:gd name="connsiteX2" fmla="*/ 7216301 w 7294711"/>
              <a:gd name="connsiteY2" fmla="*/ 3596640 h 3867631"/>
              <a:gd name="connsiteX3" fmla="*/ 161 w 7294711"/>
              <a:gd name="connsiteY3" fmla="*/ 3596640 h 3867631"/>
              <a:gd name="connsiteX0" fmla="*/ 161 w 7294711"/>
              <a:gd name="connsiteY0" fmla="*/ 3596640 h 3596640"/>
              <a:gd name="connsiteX1" fmla="*/ 3604421 w 7294711"/>
              <a:gd name="connsiteY1" fmla="*/ 0 h 3596640"/>
              <a:gd name="connsiteX2" fmla="*/ 7216301 w 7294711"/>
              <a:gd name="connsiteY2" fmla="*/ 3596640 h 3596640"/>
              <a:gd name="connsiteX3" fmla="*/ 161 w 7294711"/>
              <a:gd name="connsiteY3" fmla="*/ 3596640 h 3596640"/>
              <a:gd name="connsiteX0" fmla="*/ 161 w 7216301"/>
              <a:gd name="connsiteY0" fmla="*/ 3596640 h 3596640"/>
              <a:gd name="connsiteX1" fmla="*/ 3604421 w 7216301"/>
              <a:gd name="connsiteY1" fmla="*/ 0 h 3596640"/>
              <a:gd name="connsiteX2" fmla="*/ 7216301 w 7216301"/>
              <a:gd name="connsiteY2" fmla="*/ 3596640 h 3596640"/>
              <a:gd name="connsiteX3" fmla="*/ 161 w 7216301"/>
              <a:gd name="connsiteY3" fmla="*/ 3596640 h 3596640"/>
              <a:gd name="connsiteX0" fmla="*/ 0 w 7216140"/>
              <a:gd name="connsiteY0" fmla="*/ 3596640 h 3596640"/>
              <a:gd name="connsiteX1" fmla="*/ 3604260 w 7216140"/>
              <a:gd name="connsiteY1" fmla="*/ 0 h 3596640"/>
              <a:gd name="connsiteX2" fmla="*/ 7216140 w 7216140"/>
              <a:gd name="connsiteY2" fmla="*/ 3596640 h 3596640"/>
              <a:gd name="connsiteX3" fmla="*/ 0 w 7216140"/>
              <a:gd name="connsiteY3" fmla="*/ 3596640 h 3596640"/>
              <a:gd name="connsiteX0" fmla="*/ 0 w 7216140"/>
              <a:gd name="connsiteY0" fmla="*/ 3596640 h 3596640"/>
              <a:gd name="connsiteX1" fmla="*/ 3604260 w 7216140"/>
              <a:gd name="connsiteY1" fmla="*/ 0 h 3596640"/>
              <a:gd name="connsiteX2" fmla="*/ 7216140 w 7216140"/>
              <a:gd name="connsiteY2" fmla="*/ 3596640 h 3596640"/>
              <a:gd name="connsiteX3" fmla="*/ 0 w 7216140"/>
              <a:gd name="connsiteY3" fmla="*/ 3596640 h 3596640"/>
              <a:gd name="connsiteX0" fmla="*/ 0 w 7216140"/>
              <a:gd name="connsiteY0" fmla="*/ 3597366 h 3597366"/>
              <a:gd name="connsiteX1" fmla="*/ 3604260 w 7216140"/>
              <a:gd name="connsiteY1" fmla="*/ 726 h 3597366"/>
              <a:gd name="connsiteX2" fmla="*/ 7216140 w 7216140"/>
              <a:gd name="connsiteY2" fmla="*/ 3597366 h 3597366"/>
              <a:gd name="connsiteX3" fmla="*/ 0 w 7216140"/>
              <a:gd name="connsiteY3" fmla="*/ 3597366 h 3597366"/>
              <a:gd name="connsiteX0" fmla="*/ 0 w 7216140"/>
              <a:gd name="connsiteY0" fmla="*/ 3596644 h 3596644"/>
              <a:gd name="connsiteX1" fmla="*/ 3604260 w 7216140"/>
              <a:gd name="connsiteY1" fmla="*/ 4 h 3596644"/>
              <a:gd name="connsiteX2" fmla="*/ 7216140 w 7216140"/>
              <a:gd name="connsiteY2" fmla="*/ 3596644 h 3596644"/>
              <a:gd name="connsiteX3" fmla="*/ 0 w 7216140"/>
              <a:gd name="connsiteY3" fmla="*/ 3596644 h 3596644"/>
              <a:gd name="connsiteX0" fmla="*/ 0 w 7216140"/>
              <a:gd name="connsiteY0" fmla="*/ 3596644 h 3596644"/>
              <a:gd name="connsiteX1" fmla="*/ 3604260 w 7216140"/>
              <a:gd name="connsiteY1" fmla="*/ 4 h 3596644"/>
              <a:gd name="connsiteX2" fmla="*/ 7216140 w 7216140"/>
              <a:gd name="connsiteY2" fmla="*/ 3596644 h 3596644"/>
              <a:gd name="connsiteX3" fmla="*/ 0 w 7216140"/>
              <a:gd name="connsiteY3" fmla="*/ 3596644 h 3596644"/>
              <a:gd name="connsiteX0" fmla="*/ 256659 w 7472799"/>
              <a:gd name="connsiteY0" fmla="*/ 3792458 h 3792458"/>
              <a:gd name="connsiteX1" fmla="*/ 1823426 w 7472799"/>
              <a:gd name="connsiteY1" fmla="*/ 827688 h 3792458"/>
              <a:gd name="connsiteX2" fmla="*/ 3860919 w 7472799"/>
              <a:gd name="connsiteY2" fmla="*/ 195818 h 3792458"/>
              <a:gd name="connsiteX3" fmla="*/ 7472799 w 7472799"/>
              <a:gd name="connsiteY3" fmla="*/ 3792458 h 3792458"/>
              <a:gd name="connsiteX4" fmla="*/ 256659 w 7472799"/>
              <a:gd name="connsiteY4" fmla="*/ 3792458 h 3792458"/>
              <a:gd name="connsiteX0" fmla="*/ 597793 w 6217783"/>
              <a:gd name="connsiteY0" fmla="*/ 3815297 h 3815297"/>
              <a:gd name="connsiteX1" fmla="*/ 568410 w 6217783"/>
              <a:gd name="connsiteY1" fmla="*/ 827688 h 3815297"/>
              <a:gd name="connsiteX2" fmla="*/ 2605903 w 6217783"/>
              <a:gd name="connsiteY2" fmla="*/ 195818 h 3815297"/>
              <a:gd name="connsiteX3" fmla="*/ 6217783 w 6217783"/>
              <a:gd name="connsiteY3" fmla="*/ 3792458 h 3815297"/>
              <a:gd name="connsiteX4" fmla="*/ 597793 w 6217783"/>
              <a:gd name="connsiteY4" fmla="*/ 3815297 h 3815297"/>
              <a:gd name="connsiteX0" fmla="*/ 289422 w 5909412"/>
              <a:gd name="connsiteY0" fmla="*/ 3815297 h 3815297"/>
              <a:gd name="connsiteX1" fmla="*/ 260039 w 5909412"/>
              <a:gd name="connsiteY1" fmla="*/ 827688 h 3815297"/>
              <a:gd name="connsiteX2" fmla="*/ 2297532 w 5909412"/>
              <a:gd name="connsiteY2" fmla="*/ 195818 h 3815297"/>
              <a:gd name="connsiteX3" fmla="*/ 5909412 w 5909412"/>
              <a:gd name="connsiteY3" fmla="*/ 3792458 h 3815297"/>
              <a:gd name="connsiteX4" fmla="*/ 289422 w 5909412"/>
              <a:gd name="connsiteY4" fmla="*/ 3815297 h 3815297"/>
              <a:gd name="connsiteX0" fmla="*/ 277960 w 5913224"/>
              <a:gd name="connsiteY0" fmla="*/ 3784845 h 3792458"/>
              <a:gd name="connsiteX1" fmla="*/ 263851 w 5913224"/>
              <a:gd name="connsiteY1" fmla="*/ 827688 h 3792458"/>
              <a:gd name="connsiteX2" fmla="*/ 2301344 w 5913224"/>
              <a:gd name="connsiteY2" fmla="*/ 195818 h 3792458"/>
              <a:gd name="connsiteX3" fmla="*/ 5913224 w 5913224"/>
              <a:gd name="connsiteY3" fmla="*/ 3792458 h 3792458"/>
              <a:gd name="connsiteX4" fmla="*/ 277960 w 5913224"/>
              <a:gd name="connsiteY4" fmla="*/ 3784845 h 3792458"/>
              <a:gd name="connsiteX0" fmla="*/ 14109 w 5649373"/>
              <a:gd name="connsiteY0" fmla="*/ 3784845 h 3792458"/>
              <a:gd name="connsiteX1" fmla="*/ 0 w 5649373"/>
              <a:gd name="connsiteY1" fmla="*/ 827688 h 3792458"/>
              <a:gd name="connsiteX2" fmla="*/ 2037493 w 5649373"/>
              <a:gd name="connsiteY2" fmla="*/ 195818 h 3792458"/>
              <a:gd name="connsiteX3" fmla="*/ 5649373 w 5649373"/>
              <a:gd name="connsiteY3" fmla="*/ 3792458 h 3792458"/>
              <a:gd name="connsiteX4" fmla="*/ 14109 w 5649373"/>
              <a:gd name="connsiteY4" fmla="*/ 3784845 h 3792458"/>
              <a:gd name="connsiteX0" fmla="*/ 14109 w 5649373"/>
              <a:gd name="connsiteY0" fmla="*/ 3748826 h 3756439"/>
              <a:gd name="connsiteX1" fmla="*/ 0 w 5649373"/>
              <a:gd name="connsiteY1" fmla="*/ 791669 h 3756439"/>
              <a:gd name="connsiteX2" fmla="*/ 2037493 w 5649373"/>
              <a:gd name="connsiteY2" fmla="*/ 159799 h 3756439"/>
              <a:gd name="connsiteX3" fmla="*/ 5649373 w 5649373"/>
              <a:gd name="connsiteY3" fmla="*/ 3756439 h 3756439"/>
              <a:gd name="connsiteX4" fmla="*/ 14109 w 5649373"/>
              <a:gd name="connsiteY4" fmla="*/ 3748826 h 3756439"/>
              <a:gd name="connsiteX0" fmla="*/ 14109 w 5649373"/>
              <a:gd name="connsiteY0" fmla="*/ 3589148 h 3596761"/>
              <a:gd name="connsiteX1" fmla="*/ 0 w 5649373"/>
              <a:gd name="connsiteY1" fmla="*/ 631991 h 3596761"/>
              <a:gd name="connsiteX2" fmla="*/ 2037493 w 5649373"/>
              <a:gd name="connsiteY2" fmla="*/ 121 h 3596761"/>
              <a:gd name="connsiteX3" fmla="*/ 5649373 w 5649373"/>
              <a:gd name="connsiteY3" fmla="*/ 3596761 h 3596761"/>
              <a:gd name="connsiteX4" fmla="*/ 14109 w 5649373"/>
              <a:gd name="connsiteY4" fmla="*/ 3589148 h 3596761"/>
              <a:gd name="connsiteX0" fmla="*/ 14109 w 5649373"/>
              <a:gd name="connsiteY0" fmla="*/ 3589161 h 3596774"/>
              <a:gd name="connsiteX1" fmla="*/ 0 w 5649373"/>
              <a:gd name="connsiteY1" fmla="*/ 632004 h 3596774"/>
              <a:gd name="connsiteX2" fmla="*/ 2037493 w 5649373"/>
              <a:gd name="connsiteY2" fmla="*/ 134 h 3596774"/>
              <a:gd name="connsiteX3" fmla="*/ 5649373 w 5649373"/>
              <a:gd name="connsiteY3" fmla="*/ 3596774 h 3596774"/>
              <a:gd name="connsiteX4" fmla="*/ 14109 w 5649373"/>
              <a:gd name="connsiteY4" fmla="*/ 3589161 h 3596774"/>
              <a:gd name="connsiteX0" fmla="*/ 14109 w 5649373"/>
              <a:gd name="connsiteY0" fmla="*/ 3589194 h 3596807"/>
              <a:gd name="connsiteX1" fmla="*/ 0 w 5649373"/>
              <a:gd name="connsiteY1" fmla="*/ 632037 h 3596807"/>
              <a:gd name="connsiteX2" fmla="*/ 2037493 w 5649373"/>
              <a:gd name="connsiteY2" fmla="*/ 167 h 3596807"/>
              <a:gd name="connsiteX3" fmla="*/ 5649373 w 5649373"/>
              <a:gd name="connsiteY3" fmla="*/ 3596807 h 3596807"/>
              <a:gd name="connsiteX4" fmla="*/ 14109 w 5649373"/>
              <a:gd name="connsiteY4" fmla="*/ 3589194 h 3596807"/>
              <a:gd name="connsiteX0" fmla="*/ 14109 w 5649373"/>
              <a:gd name="connsiteY0" fmla="*/ 3589464 h 3597077"/>
              <a:gd name="connsiteX1" fmla="*/ 0 w 5649373"/>
              <a:gd name="connsiteY1" fmla="*/ 632307 h 3597077"/>
              <a:gd name="connsiteX2" fmla="*/ 2037493 w 5649373"/>
              <a:gd name="connsiteY2" fmla="*/ 437 h 3597077"/>
              <a:gd name="connsiteX3" fmla="*/ 5649373 w 5649373"/>
              <a:gd name="connsiteY3" fmla="*/ 3597077 h 3597077"/>
              <a:gd name="connsiteX4" fmla="*/ 14109 w 5649373"/>
              <a:gd name="connsiteY4" fmla="*/ 3589464 h 3597077"/>
              <a:gd name="connsiteX0" fmla="*/ 14109 w 5649373"/>
              <a:gd name="connsiteY0" fmla="*/ 3589204 h 3596817"/>
              <a:gd name="connsiteX1" fmla="*/ 0 w 5649373"/>
              <a:gd name="connsiteY1" fmla="*/ 632047 h 3596817"/>
              <a:gd name="connsiteX2" fmla="*/ 2037493 w 5649373"/>
              <a:gd name="connsiteY2" fmla="*/ 177 h 3596817"/>
              <a:gd name="connsiteX3" fmla="*/ 5649373 w 5649373"/>
              <a:gd name="connsiteY3" fmla="*/ 3596817 h 3596817"/>
              <a:gd name="connsiteX4" fmla="*/ 14109 w 5649373"/>
              <a:gd name="connsiteY4" fmla="*/ 3589204 h 3596817"/>
              <a:gd name="connsiteX0" fmla="*/ 14109 w 5649373"/>
              <a:gd name="connsiteY0" fmla="*/ 3589238 h 3596851"/>
              <a:gd name="connsiteX1" fmla="*/ 0 w 5649373"/>
              <a:gd name="connsiteY1" fmla="*/ 632081 h 3596851"/>
              <a:gd name="connsiteX2" fmla="*/ 2037493 w 5649373"/>
              <a:gd name="connsiteY2" fmla="*/ 211 h 3596851"/>
              <a:gd name="connsiteX3" fmla="*/ 5649373 w 5649373"/>
              <a:gd name="connsiteY3" fmla="*/ 3596851 h 3596851"/>
              <a:gd name="connsiteX4" fmla="*/ 14109 w 5649373"/>
              <a:gd name="connsiteY4" fmla="*/ 3589238 h 3596851"/>
              <a:gd name="connsiteX0" fmla="*/ 14109 w 5649373"/>
              <a:gd name="connsiteY0" fmla="*/ 3589220 h 3596833"/>
              <a:gd name="connsiteX1" fmla="*/ 0 w 5649373"/>
              <a:gd name="connsiteY1" fmla="*/ 632063 h 3596833"/>
              <a:gd name="connsiteX2" fmla="*/ 2037493 w 5649373"/>
              <a:gd name="connsiteY2" fmla="*/ 193 h 3596833"/>
              <a:gd name="connsiteX3" fmla="*/ 5649373 w 5649373"/>
              <a:gd name="connsiteY3" fmla="*/ 3596833 h 3596833"/>
              <a:gd name="connsiteX4" fmla="*/ 14109 w 5649373"/>
              <a:gd name="connsiteY4" fmla="*/ 3589220 h 3596833"/>
              <a:gd name="connsiteX0" fmla="*/ 350140 w 5649373"/>
              <a:gd name="connsiteY0" fmla="*/ 3596833 h 3596833"/>
              <a:gd name="connsiteX1" fmla="*/ 0 w 5649373"/>
              <a:gd name="connsiteY1" fmla="*/ 632063 h 3596833"/>
              <a:gd name="connsiteX2" fmla="*/ 2037493 w 5649373"/>
              <a:gd name="connsiteY2" fmla="*/ 193 h 3596833"/>
              <a:gd name="connsiteX3" fmla="*/ 5649373 w 5649373"/>
              <a:gd name="connsiteY3" fmla="*/ 3596833 h 3596833"/>
              <a:gd name="connsiteX4" fmla="*/ 350140 w 5649373"/>
              <a:gd name="connsiteY4" fmla="*/ 3596833 h 3596833"/>
              <a:gd name="connsiteX0" fmla="*/ 121 w 5299354"/>
              <a:gd name="connsiteY0" fmla="*/ 3818274 h 3818274"/>
              <a:gd name="connsiteX1" fmla="*/ 8924 w 5299354"/>
              <a:gd name="connsiteY1" fmla="*/ 663182 h 3818274"/>
              <a:gd name="connsiteX2" fmla="*/ 1687474 w 5299354"/>
              <a:gd name="connsiteY2" fmla="*/ 221634 h 3818274"/>
              <a:gd name="connsiteX3" fmla="*/ 5299354 w 5299354"/>
              <a:gd name="connsiteY3" fmla="*/ 3818274 h 3818274"/>
              <a:gd name="connsiteX4" fmla="*/ 121 w 5299354"/>
              <a:gd name="connsiteY4" fmla="*/ 3818274 h 3818274"/>
              <a:gd name="connsiteX0" fmla="*/ 8168 w 5307401"/>
              <a:gd name="connsiteY0" fmla="*/ 3815841 h 3815841"/>
              <a:gd name="connsiteX1" fmla="*/ 0 w 5307401"/>
              <a:gd name="connsiteY1" fmla="*/ 669208 h 3815841"/>
              <a:gd name="connsiteX2" fmla="*/ 1695521 w 5307401"/>
              <a:gd name="connsiteY2" fmla="*/ 219201 h 3815841"/>
              <a:gd name="connsiteX3" fmla="*/ 5307401 w 5307401"/>
              <a:gd name="connsiteY3" fmla="*/ 3815841 h 3815841"/>
              <a:gd name="connsiteX4" fmla="*/ 8168 w 5307401"/>
              <a:gd name="connsiteY4" fmla="*/ 3815841 h 3815841"/>
              <a:gd name="connsiteX0" fmla="*/ 8168 w 5307401"/>
              <a:gd name="connsiteY0" fmla="*/ 3815841 h 3815841"/>
              <a:gd name="connsiteX1" fmla="*/ 0 w 5307401"/>
              <a:gd name="connsiteY1" fmla="*/ 669208 h 3815841"/>
              <a:gd name="connsiteX2" fmla="*/ 1695521 w 5307401"/>
              <a:gd name="connsiteY2" fmla="*/ 219201 h 3815841"/>
              <a:gd name="connsiteX3" fmla="*/ 5307401 w 5307401"/>
              <a:gd name="connsiteY3" fmla="*/ 3815841 h 3815841"/>
              <a:gd name="connsiteX4" fmla="*/ 8168 w 5307401"/>
              <a:gd name="connsiteY4" fmla="*/ 3815841 h 3815841"/>
              <a:gd name="connsiteX0" fmla="*/ 8168 w 5307401"/>
              <a:gd name="connsiteY0" fmla="*/ 3800865 h 3800865"/>
              <a:gd name="connsiteX1" fmla="*/ 0 w 5307401"/>
              <a:gd name="connsiteY1" fmla="*/ 654232 h 3800865"/>
              <a:gd name="connsiteX2" fmla="*/ 1695521 w 5307401"/>
              <a:gd name="connsiteY2" fmla="*/ 204225 h 3800865"/>
              <a:gd name="connsiteX3" fmla="*/ 5307401 w 5307401"/>
              <a:gd name="connsiteY3" fmla="*/ 3800865 h 3800865"/>
              <a:gd name="connsiteX4" fmla="*/ 8168 w 5307401"/>
              <a:gd name="connsiteY4" fmla="*/ 3800865 h 3800865"/>
              <a:gd name="connsiteX0" fmla="*/ 8168 w 5307401"/>
              <a:gd name="connsiteY0" fmla="*/ 3806484 h 3806484"/>
              <a:gd name="connsiteX1" fmla="*/ 0 w 5307401"/>
              <a:gd name="connsiteY1" fmla="*/ 638704 h 3806484"/>
              <a:gd name="connsiteX2" fmla="*/ 1695521 w 5307401"/>
              <a:gd name="connsiteY2" fmla="*/ 209844 h 3806484"/>
              <a:gd name="connsiteX3" fmla="*/ 5307401 w 5307401"/>
              <a:gd name="connsiteY3" fmla="*/ 3806484 h 3806484"/>
              <a:gd name="connsiteX4" fmla="*/ 8168 w 5307401"/>
              <a:gd name="connsiteY4" fmla="*/ 3806484 h 3806484"/>
              <a:gd name="connsiteX0" fmla="*/ 8168 w 5307401"/>
              <a:gd name="connsiteY0" fmla="*/ 3805023 h 3805023"/>
              <a:gd name="connsiteX1" fmla="*/ 0 w 5307401"/>
              <a:gd name="connsiteY1" fmla="*/ 637243 h 3805023"/>
              <a:gd name="connsiteX2" fmla="*/ 1695521 w 5307401"/>
              <a:gd name="connsiteY2" fmla="*/ 208383 h 3805023"/>
              <a:gd name="connsiteX3" fmla="*/ 5307401 w 5307401"/>
              <a:gd name="connsiteY3" fmla="*/ 3805023 h 3805023"/>
              <a:gd name="connsiteX4" fmla="*/ 8168 w 5307401"/>
              <a:gd name="connsiteY4" fmla="*/ 3805023 h 3805023"/>
              <a:gd name="connsiteX0" fmla="*/ 8168 w 5307401"/>
              <a:gd name="connsiteY0" fmla="*/ 3596641 h 3596641"/>
              <a:gd name="connsiteX1" fmla="*/ 0 w 5307401"/>
              <a:gd name="connsiteY1" fmla="*/ 428861 h 3596641"/>
              <a:gd name="connsiteX2" fmla="*/ 1695521 w 5307401"/>
              <a:gd name="connsiteY2" fmla="*/ 1 h 3596641"/>
              <a:gd name="connsiteX3" fmla="*/ 5307401 w 5307401"/>
              <a:gd name="connsiteY3" fmla="*/ 3596641 h 3596641"/>
              <a:gd name="connsiteX4" fmla="*/ 8168 w 5307401"/>
              <a:gd name="connsiteY4" fmla="*/ 3596641 h 3596641"/>
              <a:gd name="connsiteX0" fmla="*/ 8168 w 5307401"/>
              <a:gd name="connsiteY0" fmla="*/ 3596796 h 3596796"/>
              <a:gd name="connsiteX1" fmla="*/ 0 w 5307401"/>
              <a:gd name="connsiteY1" fmla="*/ 429016 h 3596796"/>
              <a:gd name="connsiteX2" fmla="*/ 1695521 w 5307401"/>
              <a:gd name="connsiteY2" fmla="*/ 156 h 3596796"/>
              <a:gd name="connsiteX3" fmla="*/ 5307401 w 5307401"/>
              <a:gd name="connsiteY3" fmla="*/ 3596796 h 3596796"/>
              <a:gd name="connsiteX4" fmla="*/ 8168 w 5307401"/>
              <a:gd name="connsiteY4" fmla="*/ 3596796 h 3596796"/>
              <a:gd name="connsiteX0" fmla="*/ 8168 w 5307401"/>
              <a:gd name="connsiteY0" fmla="*/ 3596925 h 3596925"/>
              <a:gd name="connsiteX1" fmla="*/ 0 w 5307401"/>
              <a:gd name="connsiteY1" fmla="*/ 429145 h 3596925"/>
              <a:gd name="connsiteX2" fmla="*/ 1695521 w 5307401"/>
              <a:gd name="connsiteY2" fmla="*/ 285 h 3596925"/>
              <a:gd name="connsiteX3" fmla="*/ 5307401 w 5307401"/>
              <a:gd name="connsiteY3" fmla="*/ 3596925 h 3596925"/>
              <a:gd name="connsiteX4" fmla="*/ 8168 w 5307401"/>
              <a:gd name="connsiteY4" fmla="*/ 3596925 h 3596925"/>
              <a:gd name="connsiteX0" fmla="*/ 8168 w 5307401"/>
              <a:gd name="connsiteY0" fmla="*/ 3597906 h 3597906"/>
              <a:gd name="connsiteX1" fmla="*/ 0 w 5307401"/>
              <a:gd name="connsiteY1" fmla="*/ 430126 h 3597906"/>
              <a:gd name="connsiteX2" fmla="*/ 1695521 w 5307401"/>
              <a:gd name="connsiteY2" fmla="*/ 1266 h 3597906"/>
              <a:gd name="connsiteX3" fmla="*/ 5307401 w 5307401"/>
              <a:gd name="connsiteY3" fmla="*/ 3597906 h 3597906"/>
              <a:gd name="connsiteX4" fmla="*/ 8168 w 5307401"/>
              <a:gd name="connsiteY4" fmla="*/ 3597906 h 3597906"/>
              <a:gd name="connsiteX0" fmla="*/ 8168 w 5307401"/>
              <a:gd name="connsiteY0" fmla="*/ 3596655 h 3596655"/>
              <a:gd name="connsiteX1" fmla="*/ 0 w 5307401"/>
              <a:gd name="connsiteY1" fmla="*/ 428875 h 3596655"/>
              <a:gd name="connsiteX2" fmla="*/ 1695521 w 5307401"/>
              <a:gd name="connsiteY2" fmla="*/ 15 h 3596655"/>
              <a:gd name="connsiteX3" fmla="*/ 5307401 w 5307401"/>
              <a:gd name="connsiteY3" fmla="*/ 3596655 h 3596655"/>
              <a:gd name="connsiteX4" fmla="*/ 8168 w 5307401"/>
              <a:gd name="connsiteY4" fmla="*/ 3596655 h 3596655"/>
              <a:gd name="connsiteX0" fmla="*/ 394060 w 5693293"/>
              <a:gd name="connsiteY0" fmla="*/ 3596655 h 3596655"/>
              <a:gd name="connsiteX1" fmla="*/ 385892 w 5693293"/>
              <a:gd name="connsiteY1" fmla="*/ 1323306 h 3596655"/>
              <a:gd name="connsiteX2" fmla="*/ 385892 w 5693293"/>
              <a:gd name="connsiteY2" fmla="*/ 428875 h 3596655"/>
              <a:gd name="connsiteX3" fmla="*/ 2081413 w 5693293"/>
              <a:gd name="connsiteY3" fmla="*/ 15 h 3596655"/>
              <a:gd name="connsiteX4" fmla="*/ 5693293 w 5693293"/>
              <a:gd name="connsiteY4" fmla="*/ 3596655 h 3596655"/>
              <a:gd name="connsiteX5" fmla="*/ 394060 w 5693293"/>
              <a:gd name="connsiteY5" fmla="*/ 3596655 h 3596655"/>
              <a:gd name="connsiteX0" fmla="*/ 466147 w 5765380"/>
              <a:gd name="connsiteY0" fmla="*/ 3596655 h 3596655"/>
              <a:gd name="connsiteX1" fmla="*/ 457979 w 5765380"/>
              <a:gd name="connsiteY1" fmla="*/ 428875 h 3596655"/>
              <a:gd name="connsiteX2" fmla="*/ 2153500 w 5765380"/>
              <a:gd name="connsiteY2" fmla="*/ 15 h 3596655"/>
              <a:gd name="connsiteX3" fmla="*/ 5765380 w 5765380"/>
              <a:gd name="connsiteY3" fmla="*/ 3596655 h 3596655"/>
              <a:gd name="connsiteX4" fmla="*/ 466147 w 5765380"/>
              <a:gd name="connsiteY4" fmla="*/ 3596655 h 3596655"/>
              <a:gd name="connsiteX0" fmla="*/ 474599 w 5749410"/>
              <a:gd name="connsiteY0" fmla="*/ 1344799 h 3596655"/>
              <a:gd name="connsiteX1" fmla="*/ 442009 w 5749410"/>
              <a:gd name="connsiteY1" fmla="*/ 428875 h 3596655"/>
              <a:gd name="connsiteX2" fmla="*/ 2137530 w 5749410"/>
              <a:gd name="connsiteY2" fmla="*/ 15 h 3596655"/>
              <a:gd name="connsiteX3" fmla="*/ 5749410 w 5749410"/>
              <a:gd name="connsiteY3" fmla="*/ 3596655 h 3596655"/>
              <a:gd name="connsiteX4" fmla="*/ 474599 w 5749410"/>
              <a:gd name="connsiteY4" fmla="*/ 1344799 h 3596655"/>
              <a:gd name="connsiteX0" fmla="*/ 474597 w 4967913"/>
              <a:gd name="connsiteY0" fmla="*/ 1732975 h 1732975"/>
              <a:gd name="connsiteX1" fmla="*/ 442007 w 4967913"/>
              <a:gd name="connsiteY1" fmla="*/ 817051 h 1732975"/>
              <a:gd name="connsiteX2" fmla="*/ 2137528 w 4967913"/>
              <a:gd name="connsiteY2" fmla="*/ 388191 h 1732975"/>
              <a:gd name="connsiteX3" fmla="*/ 4967912 w 4967913"/>
              <a:gd name="connsiteY3" fmla="*/ 1684286 h 1732975"/>
              <a:gd name="connsiteX4" fmla="*/ 474597 w 4967913"/>
              <a:gd name="connsiteY4" fmla="*/ 1732975 h 1732975"/>
              <a:gd name="connsiteX0" fmla="*/ 474597 w 4992335"/>
              <a:gd name="connsiteY0" fmla="*/ 1707822 h 1707822"/>
              <a:gd name="connsiteX1" fmla="*/ 442007 w 4992335"/>
              <a:gd name="connsiteY1" fmla="*/ 791898 h 1707822"/>
              <a:gd name="connsiteX2" fmla="*/ 2137528 w 4992335"/>
              <a:gd name="connsiteY2" fmla="*/ 363038 h 1707822"/>
              <a:gd name="connsiteX3" fmla="*/ 4992335 w 4992335"/>
              <a:gd name="connsiteY3" fmla="*/ 1707822 h 1707822"/>
              <a:gd name="connsiteX4" fmla="*/ 474597 w 4992335"/>
              <a:gd name="connsiteY4" fmla="*/ 1707822 h 1707822"/>
              <a:gd name="connsiteX0" fmla="*/ 474597 w 4992335"/>
              <a:gd name="connsiteY0" fmla="*/ 1344798 h 1344798"/>
              <a:gd name="connsiteX1" fmla="*/ 442007 w 4992335"/>
              <a:gd name="connsiteY1" fmla="*/ 428874 h 1344798"/>
              <a:gd name="connsiteX2" fmla="*/ 2137528 w 4992335"/>
              <a:gd name="connsiteY2" fmla="*/ 14 h 1344798"/>
              <a:gd name="connsiteX3" fmla="*/ 4992335 w 4992335"/>
              <a:gd name="connsiteY3" fmla="*/ 1344798 h 1344798"/>
              <a:gd name="connsiteX4" fmla="*/ 474597 w 4992335"/>
              <a:gd name="connsiteY4" fmla="*/ 1344798 h 1344798"/>
              <a:gd name="connsiteX0" fmla="*/ 153228 w 4670966"/>
              <a:gd name="connsiteY0" fmla="*/ 1344798 h 1344798"/>
              <a:gd name="connsiteX1" fmla="*/ 120638 w 4670966"/>
              <a:gd name="connsiteY1" fmla="*/ 428874 h 1344798"/>
              <a:gd name="connsiteX2" fmla="*/ 1816159 w 4670966"/>
              <a:gd name="connsiteY2" fmla="*/ 14 h 1344798"/>
              <a:gd name="connsiteX3" fmla="*/ 4670966 w 4670966"/>
              <a:gd name="connsiteY3" fmla="*/ 1344798 h 1344798"/>
              <a:gd name="connsiteX4" fmla="*/ 153228 w 4670966"/>
              <a:gd name="connsiteY4" fmla="*/ 1344798 h 1344798"/>
              <a:gd name="connsiteX0" fmla="*/ 32590 w 4550328"/>
              <a:gd name="connsiteY0" fmla="*/ 1344798 h 1344798"/>
              <a:gd name="connsiteX1" fmla="*/ 0 w 4550328"/>
              <a:gd name="connsiteY1" fmla="*/ 428874 h 1344798"/>
              <a:gd name="connsiteX2" fmla="*/ 1695521 w 4550328"/>
              <a:gd name="connsiteY2" fmla="*/ 14 h 1344798"/>
              <a:gd name="connsiteX3" fmla="*/ 4550328 w 4550328"/>
              <a:gd name="connsiteY3" fmla="*/ 1344798 h 1344798"/>
              <a:gd name="connsiteX4" fmla="*/ 32590 w 4550328"/>
              <a:gd name="connsiteY4" fmla="*/ 1344798 h 1344798"/>
              <a:gd name="connsiteX0" fmla="*/ 1018 w 4726341"/>
              <a:gd name="connsiteY0" fmla="*/ 1369142 h 1369142"/>
              <a:gd name="connsiteX1" fmla="*/ 176013 w 4726341"/>
              <a:gd name="connsiteY1" fmla="*/ 428874 h 1369142"/>
              <a:gd name="connsiteX2" fmla="*/ 1871534 w 4726341"/>
              <a:gd name="connsiteY2" fmla="*/ 14 h 1369142"/>
              <a:gd name="connsiteX3" fmla="*/ 4726341 w 4726341"/>
              <a:gd name="connsiteY3" fmla="*/ 1344798 h 1369142"/>
              <a:gd name="connsiteX4" fmla="*/ 1018 w 4726341"/>
              <a:gd name="connsiteY4" fmla="*/ 1369142 h 1369142"/>
              <a:gd name="connsiteX0" fmla="*/ 4141 w 4558512"/>
              <a:gd name="connsiteY0" fmla="*/ 1356970 h 1356970"/>
              <a:gd name="connsiteX1" fmla="*/ 8184 w 4558512"/>
              <a:gd name="connsiteY1" fmla="*/ 428874 h 1356970"/>
              <a:gd name="connsiteX2" fmla="*/ 1703705 w 4558512"/>
              <a:gd name="connsiteY2" fmla="*/ 14 h 1356970"/>
              <a:gd name="connsiteX3" fmla="*/ 4558512 w 4558512"/>
              <a:gd name="connsiteY3" fmla="*/ 1344798 h 1356970"/>
              <a:gd name="connsiteX4" fmla="*/ 4141 w 4558512"/>
              <a:gd name="connsiteY4" fmla="*/ 1356970 h 1356970"/>
              <a:gd name="connsiteX0" fmla="*/ 14273 w 4550328"/>
              <a:gd name="connsiteY0" fmla="*/ 1353927 h 1353927"/>
              <a:gd name="connsiteX1" fmla="*/ 0 w 4550328"/>
              <a:gd name="connsiteY1" fmla="*/ 428874 h 1353927"/>
              <a:gd name="connsiteX2" fmla="*/ 1695521 w 4550328"/>
              <a:gd name="connsiteY2" fmla="*/ 14 h 1353927"/>
              <a:gd name="connsiteX3" fmla="*/ 4550328 w 4550328"/>
              <a:gd name="connsiteY3" fmla="*/ 1344798 h 1353927"/>
              <a:gd name="connsiteX4" fmla="*/ 14273 w 4550328"/>
              <a:gd name="connsiteY4" fmla="*/ 1353927 h 1353927"/>
              <a:gd name="connsiteX0" fmla="*/ 14273 w 4550328"/>
              <a:gd name="connsiteY0" fmla="*/ 1353927 h 1353927"/>
              <a:gd name="connsiteX1" fmla="*/ 0 w 4550328"/>
              <a:gd name="connsiteY1" fmla="*/ 428874 h 1353927"/>
              <a:gd name="connsiteX2" fmla="*/ 1695521 w 4550328"/>
              <a:gd name="connsiteY2" fmla="*/ 14 h 1353927"/>
              <a:gd name="connsiteX3" fmla="*/ 4550328 w 4550328"/>
              <a:gd name="connsiteY3" fmla="*/ 1344798 h 1353927"/>
              <a:gd name="connsiteX4" fmla="*/ 14273 w 4550328"/>
              <a:gd name="connsiteY4" fmla="*/ 1353927 h 1353927"/>
              <a:gd name="connsiteX0" fmla="*/ 2062 w 4538117"/>
              <a:gd name="connsiteY0" fmla="*/ 1353927 h 1353927"/>
              <a:gd name="connsiteX1" fmla="*/ 0 w 4538117"/>
              <a:gd name="connsiteY1" fmla="*/ 425832 h 1353927"/>
              <a:gd name="connsiteX2" fmla="*/ 1683310 w 4538117"/>
              <a:gd name="connsiteY2" fmla="*/ 14 h 1353927"/>
              <a:gd name="connsiteX3" fmla="*/ 4538117 w 4538117"/>
              <a:gd name="connsiteY3" fmla="*/ 1344798 h 1353927"/>
              <a:gd name="connsiteX4" fmla="*/ 2062 w 4538117"/>
              <a:gd name="connsiteY4" fmla="*/ 1353927 h 1353927"/>
              <a:gd name="connsiteX0" fmla="*/ 2062 w 4538117"/>
              <a:gd name="connsiteY0" fmla="*/ 1353927 h 1353927"/>
              <a:gd name="connsiteX1" fmla="*/ 0 w 4538117"/>
              <a:gd name="connsiteY1" fmla="*/ 425832 h 1353927"/>
              <a:gd name="connsiteX2" fmla="*/ 1683310 w 4538117"/>
              <a:gd name="connsiteY2" fmla="*/ 14 h 1353927"/>
              <a:gd name="connsiteX3" fmla="*/ 4538117 w 4538117"/>
              <a:gd name="connsiteY3" fmla="*/ 1344798 h 1353927"/>
              <a:gd name="connsiteX4" fmla="*/ 2062 w 4538117"/>
              <a:gd name="connsiteY4" fmla="*/ 1353927 h 135392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4538117" h="1353927">
                <a:moveTo>
                  <a:pt x="2062" y="1353927"/>
                </a:moveTo>
                <a:cubicBezTo>
                  <a:pt x="-3322" y="968987"/>
                  <a:pt x="5730" y="927896"/>
                  <a:pt x="0" y="425832"/>
                </a:cubicBezTo>
                <a:cubicBezTo>
                  <a:pt x="737078" y="68561"/>
                  <a:pt x="1175039" y="-1168"/>
                  <a:pt x="1683310" y="14"/>
                </a:cubicBezTo>
                <a:cubicBezTo>
                  <a:pt x="2932687" y="2919"/>
                  <a:pt x="3918872" y="626206"/>
                  <a:pt x="4538117" y="1344798"/>
                </a:cubicBezTo>
                <a:lnTo>
                  <a:pt x="2062" y="1353927"/>
                </a:lnTo>
                <a:close/>
              </a:path>
            </a:pathLst>
          </a:custGeom>
          <a:solidFill>
            <a:schemeClr val="bg1">
              <a:lumMod val="95000"/>
            </a:schemeClr>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grpSp>
        <xdr:nvGrpSpPr>
          <xdr:cNvPr id="8" name="Groupe 7"/>
          <xdr:cNvGrpSpPr/>
        </xdr:nvGrpSpPr>
        <xdr:grpSpPr>
          <a:xfrm>
            <a:off x="3943097" y="991174"/>
            <a:ext cx="336386" cy="3794939"/>
            <a:chOff x="4967419" y="1088992"/>
            <a:chExt cx="216000" cy="1806795"/>
          </a:xfrm>
        </xdr:grpSpPr>
        <xdr:sp macro="" textlink="">
          <xdr:nvSpPr>
            <xdr:cNvPr id="36" name="Rectangle 35"/>
            <xdr:cNvSpPr/>
          </xdr:nvSpPr>
          <xdr:spPr>
            <a:xfrm flipH="1">
              <a:off x="4967419" y="1166795"/>
              <a:ext cx="216000" cy="1728992"/>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sz="1600">
                <a:solidFill>
                  <a:srgbClr val="000000"/>
                </a:solidFill>
              </a:endParaRPr>
            </a:p>
          </xdr:txBody>
        </xdr:sp>
        <xdr:sp macro="" textlink="">
          <xdr:nvSpPr>
            <xdr:cNvPr id="37" name="Ellipse 36"/>
            <xdr:cNvSpPr/>
          </xdr:nvSpPr>
          <xdr:spPr>
            <a:xfrm>
              <a:off x="4967419" y="1088992"/>
              <a:ext cx="216000" cy="148514"/>
            </a:xfrm>
            <a:prstGeom prst="ellips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sz="1600">
                <a:solidFill>
                  <a:srgbClr val="000000"/>
                </a:solidFill>
              </a:endParaRPr>
            </a:p>
          </xdr:txBody>
        </xdr:sp>
      </xdr:grpSp>
      <xdr:sp macro="" textlink="">
        <xdr:nvSpPr>
          <xdr:cNvPr id="9" name="ZoneTexte 187"/>
          <xdr:cNvSpPr txBox="1"/>
        </xdr:nvSpPr>
        <xdr:spPr>
          <a:xfrm>
            <a:off x="1921434" y="4865178"/>
            <a:ext cx="192226" cy="335520"/>
          </a:xfrm>
          <a:prstGeom prst="rect">
            <a:avLst/>
          </a:prstGeom>
        </xdr:spPr>
        <xdr:txBody>
          <a:bodyPr wrap="square" lIns="0" tIns="0" rIns="0" bIns="0"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400"/>
              <a:t>A</a:t>
            </a:r>
          </a:p>
        </xdr:txBody>
      </xdr:sp>
      <xdr:cxnSp macro="">
        <xdr:nvCxnSpPr>
          <xdr:cNvPr id="10" name="Connecteur droit 9"/>
          <xdr:cNvCxnSpPr/>
        </xdr:nvCxnSpPr>
        <xdr:spPr>
          <a:xfrm flipH="1">
            <a:off x="4115575" y="1167395"/>
            <a:ext cx="917" cy="358311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1" name="ZoneTexte 189"/>
          <xdr:cNvSpPr txBox="1"/>
        </xdr:nvSpPr>
        <xdr:spPr>
          <a:xfrm>
            <a:off x="4025305" y="4863337"/>
            <a:ext cx="197219" cy="335520"/>
          </a:xfrm>
          <a:prstGeom prst="rect">
            <a:avLst/>
          </a:prstGeom>
        </xdr:spPr>
        <xdr:txBody>
          <a:bodyPr wrap="square" lIns="0" tIns="0" rIns="0" bIns="0"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400"/>
              <a:t>B</a:t>
            </a:r>
          </a:p>
        </xdr:txBody>
      </xdr:sp>
      <xdr:sp macro="" textlink="">
        <xdr:nvSpPr>
          <xdr:cNvPr id="12" name="Ellipse 11"/>
          <xdr:cNvSpPr/>
        </xdr:nvSpPr>
        <xdr:spPr>
          <a:xfrm>
            <a:off x="4075691" y="1131797"/>
            <a:ext cx="71200" cy="7120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sz="1600">
              <a:solidFill>
                <a:srgbClr val="000000"/>
              </a:solidFill>
            </a:endParaRPr>
          </a:p>
        </xdr:txBody>
      </xdr:sp>
      <xdr:sp macro="" textlink="">
        <xdr:nvSpPr>
          <xdr:cNvPr id="13" name="Ellipse 12"/>
          <xdr:cNvSpPr/>
        </xdr:nvSpPr>
        <xdr:spPr>
          <a:xfrm>
            <a:off x="3824099" y="896467"/>
            <a:ext cx="71200" cy="7120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sz="1600">
              <a:solidFill>
                <a:srgbClr val="000000"/>
              </a:solidFill>
            </a:endParaRPr>
          </a:p>
        </xdr:txBody>
      </xdr:sp>
      <xdr:cxnSp macro="">
        <xdr:nvCxnSpPr>
          <xdr:cNvPr id="14" name="Connecteur droit 13"/>
          <xdr:cNvCxnSpPr>
            <a:cxnSpLocks noChangeAspect="1"/>
          </xdr:cNvCxnSpPr>
        </xdr:nvCxnSpPr>
        <xdr:spPr>
          <a:xfrm flipH="1" flipV="1">
            <a:off x="3779520" y="861206"/>
            <a:ext cx="333168" cy="30371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5" name="ZoneTexte 193"/>
          <xdr:cNvSpPr txBox="1"/>
        </xdr:nvSpPr>
        <xdr:spPr>
          <a:xfrm>
            <a:off x="4279228" y="1193141"/>
            <a:ext cx="207205" cy="335520"/>
          </a:xfrm>
          <a:prstGeom prst="rect">
            <a:avLst/>
          </a:prstGeom>
        </xdr:spPr>
        <xdr:txBody>
          <a:bodyPr wrap="square" lIns="0" tIns="0" rIns="0" bIns="0"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400"/>
              <a:t>C</a:t>
            </a:r>
          </a:p>
        </xdr:txBody>
      </xdr:sp>
      <xdr:sp macro="" textlink="">
        <xdr:nvSpPr>
          <xdr:cNvPr id="16" name="ZoneTexte 194"/>
          <xdr:cNvSpPr txBox="1"/>
        </xdr:nvSpPr>
        <xdr:spPr>
          <a:xfrm>
            <a:off x="3939163" y="802427"/>
            <a:ext cx="154778" cy="335520"/>
          </a:xfrm>
          <a:prstGeom prst="rect">
            <a:avLst/>
          </a:prstGeom>
        </xdr:spPr>
        <xdr:txBody>
          <a:bodyPr wrap="square" lIns="0" tIns="0" rIns="0" bIns="0"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400"/>
              <a:t>J</a:t>
            </a:r>
          </a:p>
        </xdr:txBody>
      </xdr:sp>
      <xdr:cxnSp macro="">
        <xdr:nvCxnSpPr>
          <xdr:cNvPr id="17" name="Connecteur droit 16"/>
          <xdr:cNvCxnSpPr/>
        </xdr:nvCxnSpPr>
        <xdr:spPr>
          <a:xfrm>
            <a:off x="1333245" y="3498902"/>
            <a:ext cx="480140" cy="1156672"/>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8" name="ZoneTexte 196"/>
          <xdr:cNvSpPr txBox="1"/>
        </xdr:nvSpPr>
        <xdr:spPr>
          <a:xfrm>
            <a:off x="1091081" y="3192881"/>
            <a:ext cx="212198" cy="335520"/>
          </a:xfrm>
          <a:prstGeom prst="rect">
            <a:avLst/>
          </a:prstGeom>
        </xdr:spPr>
        <xdr:txBody>
          <a:bodyPr wrap="square" lIns="0" tIns="0" rIns="0" bIns="0"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400"/>
              <a:t>G</a:t>
            </a:r>
          </a:p>
        </xdr:txBody>
      </xdr:sp>
      <xdr:cxnSp macro="">
        <xdr:nvCxnSpPr>
          <xdr:cNvPr id="19" name="Connecteur droit 18"/>
          <xdr:cNvCxnSpPr/>
        </xdr:nvCxnSpPr>
        <xdr:spPr>
          <a:xfrm flipH="1">
            <a:off x="1333246" y="1167398"/>
            <a:ext cx="2779547" cy="2331505"/>
          </a:xfrm>
          <a:prstGeom prst="line">
            <a:avLst/>
          </a:prstGeom>
          <a:ln>
            <a:solidFill>
              <a:schemeClr val="tx1"/>
            </a:solidFill>
            <a:prstDash val="dashDot"/>
          </a:ln>
        </xdr:spPr>
        <xdr:style>
          <a:lnRef idx="1">
            <a:schemeClr val="accent1"/>
          </a:lnRef>
          <a:fillRef idx="0">
            <a:schemeClr val="accent1"/>
          </a:fillRef>
          <a:effectRef idx="0">
            <a:schemeClr val="accent1"/>
          </a:effectRef>
          <a:fontRef idx="minor">
            <a:schemeClr val="tx1"/>
          </a:fontRef>
        </xdr:style>
      </xdr:cxnSp>
      <xdr:sp macro="" textlink="">
        <xdr:nvSpPr>
          <xdr:cNvPr id="20" name="ZoneTexte 198"/>
          <xdr:cNvSpPr txBox="1"/>
        </xdr:nvSpPr>
        <xdr:spPr>
          <a:xfrm rot="20250385">
            <a:off x="316199" y="3617972"/>
            <a:ext cx="768900" cy="147476"/>
          </a:xfrm>
          <a:prstGeom prst="rect">
            <a:avLst/>
          </a:prstGeom>
        </xdr:spPr>
        <xdr:txBody>
          <a:bodyPr wrap="square" lIns="0" tIns="0" rIns="0" bIns="0"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000">
                <a:latin typeface="Arial" pitchFamily="34" charset="0"/>
                <a:cs typeface="Arial" pitchFamily="34" charset="0"/>
              </a:rPr>
              <a:t>tangent</a:t>
            </a:r>
            <a:r>
              <a:rPr lang="fr-FR" sz="1000" baseline="-25000">
                <a:latin typeface="Arial" pitchFamily="34" charset="0"/>
                <a:cs typeface="Arial" pitchFamily="34" charset="0"/>
              </a:rPr>
              <a:t>G</a:t>
            </a:r>
            <a:endParaRPr lang="fr-FR" sz="1400" baseline="-25000">
              <a:latin typeface="Arial" pitchFamily="34" charset="0"/>
              <a:cs typeface="Arial" pitchFamily="34" charset="0"/>
            </a:endParaRPr>
          </a:p>
        </xdr:txBody>
      </xdr:sp>
      <xdr:cxnSp macro="">
        <xdr:nvCxnSpPr>
          <xdr:cNvPr id="21" name="Connecteur droit 20"/>
          <xdr:cNvCxnSpPr/>
        </xdr:nvCxnSpPr>
        <xdr:spPr>
          <a:xfrm flipV="1">
            <a:off x="472418" y="2038919"/>
            <a:ext cx="4268611" cy="1857170"/>
          </a:xfrm>
          <a:prstGeom prst="line">
            <a:avLst/>
          </a:prstGeom>
          <a:ln>
            <a:solidFill>
              <a:schemeClr val="tx2"/>
            </a:solidFill>
          </a:ln>
        </xdr:spPr>
        <xdr:style>
          <a:lnRef idx="1">
            <a:schemeClr val="accent1"/>
          </a:lnRef>
          <a:fillRef idx="0">
            <a:schemeClr val="accent1"/>
          </a:fillRef>
          <a:effectRef idx="0">
            <a:schemeClr val="accent1"/>
          </a:effectRef>
          <a:fontRef idx="minor">
            <a:schemeClr val="tx1"/>
          </a:fontRef>
        </xdr:style>
      </xdr:cxnSp>
      <xdr:sp macro="" textlink="">
        <xdr:nvSpPr>
          <xdr:cNvPr id="22" name="Arc 21"/>
          <xdr:cNvSpPr/>
        </xdr:nvSpPr>
        <xdr:spPr>
          <a:xfrm rot="3992866">
            <a:off x="620325" y="2803159"/>
            <a:ext cx="1424035" cy="1424036"/>
          </a:xfrm>
          <a:prstGeom prst="arc">
            <a:avLst/>
          </a:prstGeom>
          <a:ln>
            <a:solidFill>
              <a:schemeClr val="tx2"/>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fr-FR"/>
          </a:p>
        </xdr:txBody>
      </xdr:sp>
      <xdr:sp macro="" textlink="">
        <xdr:nvSpPr>
          <xdr:cNvPr id="23" name="Arc 22"/>
          <xdr:cNvSpPr/>
        </xdr:nvSpPr>
        <xdr:spPr>
          <a:xfrm rot="3992866">
            <a:off x="357371" y="2543679"/>
            <a:ext cx="1962254" cy="1962252"/>
          </a:xfrm>
          <a:prstGeom prst="arc">
            <a:avLst>
              <a:gd name="adj1" fmla="val 15157370"/>
              <a:gd name="adj2" fmla="val 0"/>
            </a:avLst>
          </a:prstGeom>
          <a:ln>
            <a:solidFill>
              <a:schemeClr val="tx2"/>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fr-FR"/>
          </a:p>
        </xdr:txBody>
      </xdr:sp>
      <xdr:sp macro="" textlink="">
        <xdr:nvSpPr>
          <xdr:cNvPr id="24" name="Arc 23"/>
          <xdr:cNvSpPr/>
        </xdr:nvSpPr>
        <xdr:spPr>
          <a:xfrm rot="3992866">
            <a:off x="74431" y="2256198"/>
            <a:ext cx="2522897" cy="2522898"/>
          </a:xfrm>
          <a:prstGeom prst="arc">
            <a:avLst>
              <a:gd name="adj1" fmla="val 15170075"/>
              <a:gd name="adj2" fmla="val 16193601"/>
            </a:avLst>
          </a:prstGeom>
          <a:ln>
            <a:solidFill>
              <a:schemeClr val="tx2"/>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fr-FR"/>
          </a:p>
        </xdr:txBody>
      </xdr:sp>
      <xdr:sp macro="" textlink="">
        <xdr:nvSpPr>
          <xdr:cNvPr id="25" name="ZoneTexte 203"/>
          <xdr:cNvSpPr txBox="1"/>
        </xdr:nvSpPr>
        <xdr:spPr>
          <a:xfrm>
            <a:off x="1746821" y="3545252"/>
            <a:ext cx="299571" cy="239657"/>
          </a:xfrm>
          <a:prstGeom prst="rect">
            <a:avLst/>
          </a:prstGeom>
        </xdr:spPr>
        <xdr:txBody>
          <a:bodyPr wrap="square" lIns="0" tIns="0" rIns="0" bIns="0"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000">
                <a:latin typeface="Arial" pitchFamily="34" charset="0"/>
                <a:cs typeface="Arial" pitchFamily="34" charset="0"/>
              </a:rPr>
              <a:t>90°</a:t>
            </a:r>
            <a:endParaRPr lang="fr-FR" sz="1400">
              <a:latin typeface="Arial" pitchFamily="34" charset="0"/>
              <a:cs typeface="Arial" pitchFamily="34" charset="0"/>
            </a:endParaRPr>
          </a:p>
        </xdr:txBody>
      </xdr:sp>
      <xdr:sp macro="" textlink="">
        <xdr:nvSpPr>
          <xdr:cNvPr id="26" name="ZoneTexte 204"/>
          <xdr:cNvSpPr txBox="1"/>
        </xdr:nvSpPr>
        <xdr:spPr>
          <a:xfrm>
            <a:off x="2306566" y="3790081"/>
            <a:ext cx="189728" cy="239657"/>
          </a:xfrm>
          <a:prstGeom prst="rect">
            <a:avLst/>
          </a:prstGeom>
        </xdr:spPr>
        <xdr:txBody>
          <a:bodyPr wrap="square" lIns="0" tIns="0" rIns="0" bIns="0"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000">
                <a:latin typeface="Arial" pitchFamily="34" charset="0"/>
                <a:cs typeface="Arial" pitchFamily="34" charset="0"/>
              </a:rPr>
              <a:t>α</a:t>
            </a:r>
            <a:r>
              <a:rPr lang="fr-FR" sz="1000" baseline="-25000">
                <a:latin typeface="Arial" pitchFamily="34" charset="0"/>
                <a:cs typeface="Arial" pitchFamily="34" charset="0"/>
              </a:rPr>
              <a:t>1</a:t>
            </a:r>
          </a:p>
        </xdr:txBody>
      </xdr:sp>
      <xdr:sp macro="" textlink="">
        <xdr:nvSpPr>
          <xdr:cNvPr id="27" name="ZoneTexte 205"/>
          <xdr:cNvSpPr txBox="1"/>
        </xdr:nvSpPr>
        <xdr:spPr>
          <a:xfrm>
            <a:off x="2412464" y="2705003"/>
            <a:ext cx="189728" cy="239657"/>
          </a:xfrm>
          <a:prstGeom prst="rect">
            <a:avLst/>
          </a:prstGeom>
        </xdr:spPr>
        <xdr:txBody>
          <a:bodyPr wrap="square" lIns="0" tIns="0" rIns="0" bIns="0"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000">
                <a:latin typeface="Arial" pitchFamily="34" charset="0"/>
                <a:cs typeface="Arial" pitchFamily="34" charset="0"/>
              </a:rPr>
              <a:t>α</a:t>
            </a:r>
            <a:r>
              <a:rPr lang="fr-FR" sz="1000" baseline="-25000">
                <a:latin typeface="Arial" pitchFamily="34" charset="0"/>
                <a:cs typeface="Arial" pitchFamily="34" charset="0"/>
              </a:rPr>
              <a:t>2</a:t>
            </a:r>
          </a:p>
        </xdr:txBody>
      </xdr:sp>
      <xdr:sp macro="" textlink="">
        <xdr:nvSpPr>
          <xdr:cNvPr id="28" name="ZoneTexte 206"/>
          <xdr:cNvSpPr txBox="1"/>
        </xdr:nvSpPr>
        <xdr:spPr>
          <a:xfrm>
            <a:off x="2724389" y="2490798"/>
            <a:ext cx="187233" cy="335520"/>
          </a:xfrm>
          <a:prstGeom prst="rect">
            <a:avLst/>
          </a:prstGeom>
        </xdr:spPr>
        <xdr:txBody>
          <a:bodyPr wrap="square" lIns="0" tIns="0" rIns="0" bIns="0"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l-GR" sz="1400">
                <a:latin typeface="Arial" pitchFamily="34" charset="0"/>
                <a:cs typeface="Arial" pitchFamily="34" charset="0"/>
              </a:rPr>
              <a:t>Δ</a:t>
            </a:r>
            <a:endParaRPr lang="fr-FR" sz="1400">
              <a:latin typeface="Arial" pitchFamily="34" charset="0"/>
              <a:cs typeface="Arial" pitchFamily="34" charset="0"/>
            </a:endParaRPr>
          </a:p>
        </xdr:txBody>
      </xdr:sp>
      <xdr:sp macro="" textlink="">
        <xdr:nvSpPr>
          <xdr:cNvPr id="29" name="ZoneTexte 207"/>
          <xdr:cNvSpPr txBox="1"/>
        </xdr:nvSpPr>
        <xdr:spPr>
          <a:xfrm>
            <a:off x="3017739" y="1809598"/>
            <a:ext cx="247147" cy="335520"/>
          </a:xfrm>
          <a:prstGeom prst="rect">
            <a:avLst/>
          </a:prstGeom>
        </xdr:spPr>
        <xdr:txBody>
          <a:bodyPr wrap="square" lIns="0" tIns="0" rIns="0" bIns="0"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l-GR" sz="1400">
                <a:latin typeface="Arial" pitchFamily="34" charset="0"/>
                <a:cs typeface="Arial" pitchFamily="34" charset="0"/>
              </a:rPr>
              <a:t>δ</a:t>
            </a:r>
            <a:r>
              <a:rPr lang="fr-FR" sz="1400" baseline="-25000">
                <a:latin typeface="Arial" pitchFamily="34" charset="0"/>
                <a:cs typeface="Arial" pitchFamily="34" charset="0"/>
              </a:rPr>
              <a:t>k</a:t>
            </a:r>
            <a:endParaRPr lang="fr-FR" sz="1400">
              <a:latin typeface="Arial" pitchFamily="34" charset="0"/>
              <a:cs typeface="Arial" pitchFamily="34" charset="0"/>
            </a:endParaRPr>
          </a:p>
        </xdr:txBody>
      </xdr:sp>
      <xdr:cxnSp macro="">
        <xdr:nvCxnSpPr>
          <xdr:cNvPr id="30" name="Connecteur droit 29"/>
          <xdr:cNvCxnSpPr>
            <a:stCxn id="32" idx="3"/>
          </xdr:cNvCxnSpPr>
        </xdr:nvCxnSpPr>
        <xdr:spPr>
          <a:xfrm flipH="1">
            <a:off x="1347222" y="871515"/>
            <a:ext cx="2395864" cy="2636646"/>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xnSp macro="">
        <xdr:nvCxnSpPr>
          <xdr:cNvPr id="31" name="Connecteur droit 30"/>
          <xdr:cNvCxnSpPr/>
        </xdr:nvCxnSpPr>
        <xdr:spPr>
          <a:xfrm flipH="1">
            <a:off x="2343152" y="641350"/>
            <a:ext cx="1784349" cy="1892300"/>
          </a:xfrm>
          <a:prstGeom prst="line">
            <a:avLst/>
          </a:prstGeom>
          <a:ln>
            <a:prstDash val="solid"/>
          </a:ln>
        </xdr:spPr>
        <xdr:style>
          <a:lnRef idx="1">
            <a:schemeClr val="accent1"/>
          </a:lnRef>
          <a:fillRef idx="0">
            <a:schemeClr val="accent1"/>
          </a:fillRef>
          <a:effectRef idx="0">
            <a:schemeClr val="accent1"/>
          </a:effectRef>
          <a:fontRef idx="minor">
            <a:schemeClr val="tx1"/>
          </a:fontRef>
        </xdr:style>
      </xdr:cxnSp>
      <xdr:sp macro="" textlink="">
        <xdr:nvSpPr>
          <xdr:cNvPr id="32" name="Ellipse 31"/>
          <xdr:cNvSpPr/>
        </xdr:nvSpPr>
        <xdr:spPr>
          <a:xfrm>
            <a:off x="3732659" y="810742"/>
            <a:ext cx="71200" cy="7120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sz="1600">
              <a:solidFill>
                <a:srgbClr val="000000"/>
              </a:solidFill>
            </a:endParaRPr>
          </a:p>
        </xdr:txBody>
      </xdr:sp>
      <xdr:sp macro="" textlink="">
        <xdr:nvSpPr>
          <xdr:cNvPr id="33" name="ZoneTexte 217"/>
          <xdr:cNvSpPr txBox="1"/>
        </xdr:nvSpPr>
        <xdr:spPr>
          <a:xfrm>
            <a:off x="3574038" y="513502"/>
            <a:ext cx="142668" cy="215444"/>
          </a:xfrm>
          <a:prstGeom prst="rect">
            <a:avLst/>
          </a:prstGeom>
        </xdr:spPr>
        <xdr:txBody>
          <a:bodyPr wrap="square" lIns="0" tIns="0" rIns="0" bIns="0"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400"/>
              <a:t>J’</a:t>
            </a:r>
          </a:p>
        </xdr:txBody>
      </xdr:sp>
      <xdr:sp macro="" textlink="">
        <xdr:nvSpPr>
          <xdr:cNvPr id="34" name="ZoneTexte 218"/>
          <xdr:cNvSpPr txBox="1"/>
        </xdr:nvSpPr>
        <xdr:spPr>
          <a:xfrm>
            <a:off x="3038997" y="1192514"/>
            <a:ext cx="166712" cy="215444"/>
          </a:xfrm>
          <a:prstGeom prst="rect">
            <a:avLst/>
          </a:prstGeom>
        </xdr:spPr>
        <xdr:txBody>
          <a:bodyPr wrap="square" lIns="0" tIns="0" rIns="0" bIns="0"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l-GR" sz="1400">
                <a:latin typeface="Arial" pitchFamily="34" charset="0"/>
                <a:cs typeface="Arial" pitchFamily="34" charset="0"/>
              </a:rPr>
              <a:t>δ</a:t>
            </a:r>
            <a:r>
              <a:rPr lang="fr-FR" sz="1400" baseline="-25000">
                <a:latin typeface="Arial" pitchFamily="34" charset="0"/>
                <a:cs typeface="Arial" pitchFamily="34" charset="0"/>
              </a:rPr>
              <a:t>e</a:t>
            </a:r>
            <a:endParaRPr lang="fr-FR" sz="1400">
              <a:latin typeface="Arial" pitchFamily="34" charset="0"/>
              <a:cs typeface="Arial" pitchFamily="34" charset="0"/>
            </a:endParaRPr>
          </a:p>
        </xdr:txBody>
      </xdr:sp>
      <xdr:sp macro="" textlink="">
        <xdr:nvSpPr>
          <xdr:cNvPr id="35" name="Arc 34"/>
          <xdr:cNvSpPr/>
        </xdr:nvSpPr>
        <xdr:spPr>
          <a:xfrm rot="3992866">
            <a:off x="166550" y="871997"/>
            <a:ext cx="3600000" cy="3600000"/>
          </a:xfrm>
          <a:prstGeom prst="arc">
            <a:avLst>
              <a:gd name="adj1" fmla="val 14943153"/>
              <a:gd name="adj2" fmla="val 15148988"/>
            </a:avLst>
          </a:prstGeom>
          <a:ln>
            <a:solidFill>
              <a:schemeClr val="tx2"/>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fr-FR"/>
          </a:p>
        </xdr:txBody>
      </xdr:sp>
    </xdr:grpSp>
    <xdr:clientData/>
  </xdr:twoCellAnchor>
  <xdr:oneCellAnchor>
    <xdr:from>
      <xdr:col>7</xdr:col>
      <xdr:colOff>236220</xdr:colOff>
      <xdr:row>8</xdr:row>
      <xdr:rowOff>114300</xdr:rowOff>
    </xdr:from>
    <xdr:ext cx="2070631" cy="311496"/>
    <xdr:sp macro="" textlink="">
      <xdr:nvSpPr>
        <xdr:cNvPr id="38" name="ZoneTexte 37"/>
        <xdr:cNvSpPr txBox="1"/>
      </xdr:nvSpPr>
      <xdr:spPr>
        <a:xfrm>
          <a:off x="7924800" y="1714500"/>
          <a:ext cx="207063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400" b="1"/>
            <a:t>Impact of</a:t>
          </a:r>
          <a:r>
            <a:rPr lang="fr-FR" sz="1400" b="1" baseline="0"/>
            <a:t> knife Thickness</a:t>
          </a:r>
          <a:endParaRPr lang="fr-FR" sz="1400" b="1"/>
        </a:p>
      </xdr:txBody>
    </xdr:sp>
    <xdr:clientData/>
  </xdr:oneCellAnchor>
  <xdr:oneCellAnchor>
    <xdr:from>
      <xdr:col>7</xdr:col>
      <xdr:colOff>106680</xdr:colOff>
      <xdr:row>33</xdr:row>
      <xdr:rowOff>213360</xdr:rowOff>
    </xdr:from>
    <xdr:ext cx="2766060" cy="311496"/>
    <xdr:sp macro="" textlink="">
      <xdr:nvSpPr>
        <xdr:cNvPr id="39" name="ZoneTexte 38"/>
        <xdr:cNvSpPr txBox="1"/>
      </xdr:nvSpPr>
      <xdr:spPr>
        <a:xfrm>
          <a:off x="7795260" y="7124700"/>
          <a:ext cx="276606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400" b="1"/>
            <a:t>Impact of</a:t>
          </a:r>
          <a:r>
            <a:rPr lang="fr-FR" sz="1400" b="1" baseline="0"/>
            <a:t> tapered knife </a:t>
          </a:r>
          <a:endParaRPr lang="fr-FR" sz="1400" b="1"/>
        </a:p>
      </xdr:txBody>
    </xdr:sp>
    <xdr:clientData/>
  </xdr:oneCellAnchor>
  <xdr:twoCellAnchor editAs="absolute">
    <xdr:from>
      <xdr:col>7</xdr:col>
      <xdr:colOff>1827637</xdr:colOff>
      <xdr:row>36</xdr:row>
      <xdr:rowOff>174952</xdr:rowOff>
    </xdr:from>
    <xdr:to>
      <xdr:col>7</xdr:col>
      <xdr:colOff>4377562</xdr:colOff>
      <xdr:row>50</xdr:row>
      <xdr:rowOff>70184</xdr:rowOff>
    </xdr:to>
    <xdr:cxnSp macro="">
      <xdr:nvCxnSpPr>
        <xdr:cNvPr id="40" name="Connecteur droit 39"/>
        <xdr:cNvCxnSpPr>
          <a:cxnSpLocks noChangeAspect="1"/>
          <a:endCxn id="50" idx="7"/>
        </xdr:cNvCxnSpPr>
      </xdr:nvCxnSpPr>
      <xdr:spPr>
        <a:xfrm flipV="1">
          <a:off x="9523837" y="7673032"/>
          <a:ext cx="2549925" cy="2607952"/>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5</xdr:col>
      <xdr:colOff>1668780</xdr:colOff>
      <xdr:row>35</xdr:row>
      <xdr:rowOff>106680</xdr:rowOff>
    </xdr:from>
    <xdr:to>
      <xdr:col>7</xdr:col>
      <xdr:colOff>5992496</xdr:colOff>
      <xdr:row>61</xdr:row>
      <xdr:rowOff>6466</xdr:rowOff>
    </xdr:to>
    <xdr:grpSp>
      <xdr:nvGrpSpPr>
        <xdr:cNvPr id="41" name="Groupe 40"/>
        <xdr:cNvGrpSpPr>
          <a:grpSpLocks noChangeAspect="1"/>
        </xdr:cNvGrpSpPr>
      </xdr:nvGrpSpPr>
      <xdr:grpSpPr>
        <a:xfrm>
          <a:off x="7437120" y="7269480"/>
          <a:ext cx="6251576" cy="5111866"/>
          <a:chOff x="-751770" y="526202"/>
          <a:chExt cx="6251576" cy="5111866"/>
        </a:xfrm>
      </xdr:grpSpPr>
      <xdr:sp macro="" textlink="">
        <xdr:nvSpPr>
          <xdr:cNvPr id="42" name="Arc 41"/>
          <xdr:cNvSpPr/>
        </xdr:nvSpPr>
        <xdr:spPr>
          <a:xfrm rot="3992866">
            <a:off x="-751770" y="1318068"/>
            <a:ext cx="4320000" cy="4320000"/>
          </a:xfrm>
          <a:prstGeom prst="arc">
            <a:avLst>
              <a:gd name="adj1" fmla="val 14826489"/>
              <a:gd name="adj2" fmla="val 15157047"/>
            </a:avLst>
          </a:prstGeom>
          <a:ln>
            <a:solidFill>
              <a:schemeClr val="tx2"/>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fr-FR"/>
          </a:p>
        </xdr:txBody>
      </xdr:sp>
      <xdr:sp macro="" textlink="">
        <xdr:nvSpPr>
          <xdr:cNvPr id="43" name="Arc 42"/>
          <xdr:cNvSpPr/>
        </xdr:nvSpPr>
        <xdr:spPr>
          <a:xfrm rot="3992866">
            <a:off x="-211130" y="1953168"/>
            <a:ext cx="3118635" cy="3128141"/>
          </a:xfrm>
          <a:prstGeom prst="arc">
            <a:avLst>
              <a:gd name="adj1" fmla="val 14859020"/>
              <a:gd name="adj2" fmla="val 16199686"/>
            </a:avLst>
          </a:prstGeom>
          <a:ln>
            <a:solidFill>
              <a:schemeClr val="tx2"/>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fr-FR"/>
          </a:p>
        </xdr:txBody>
      </xdr:sp>
      <xdr:sp macro="" textlink="">
        <xdr:nvSpPr>
          <xdr:cNvPr id="44" name="Forme libre 43"/>
          <xdr:cNvSpPr>
            <a:spLocks noChangeAspect="1"/>
          </xdr:cNvSpPr>
        </xdr:nvSpPr>
        <xdr:spPr>
          <a:xfrm>
            <a:off x="1089500" y="3234915"/>
            <a:ext cx="4410306" cy="1319977"/>
          </a:xfrm>
          <a:custGeom>
            <a:avLst/>
            <a:gdLst>
              <a:gd name="connsiteX0" fmla="*/ 78863 w 7372850"/>
              <a:gd name="connsiteY0" fmla="*/ 3596640 h 3596640"/>
              <a:gd name="connsiteX1" fmla="*/ 3683123 w 7372850"/>
              <a:gd name="connsiteY1" fmla="*/ 0 h 3596640"/>
              <a:gd name="connsiteX2" fmla="*/ 7295003 w 7372850"/>
              <a:gd name="connsiteY2" fmla="*/ 3596640 h 3596640"/>
              <a:gd name="connsiteX3" fmla="*/ 78863 w 7372850"/>
              <a:gd name="connsiteY3" fmla="*/ 3596640 h 3596640"/>
              <a:gd name="connsiteX0" fmla="*/ 78863 w 7373413"/>
              <a:gd name="connsiteY0" fmla="*/ 3596640 h 3596640"/>
              <a:gd name="connsiteX1" fmla="*/ 3683123 w 7373413"/>
              <a:gd name="connsiteY1" fmla="*/ 0 h 3596640"/>
              <a:gd name="connsiteX2" fmla="*/ 7295003 w 7373413"/>
              <a:gd name="connsiteY2" fmla="*/ 3596640 h 3596640"/>
              <a:gd name="connsiteX3" fmla="*/ 78863 w 7373413"/>
              <a:gd name="connsiteY3" fmla="*/ 3596640 h 3596640"/>
              <a:gd name="connsiteX0" fmla="*/ 161 w 7294711"/>
              <a:gd name="connsiteY0" fmla="*/ 3596640 h 4178663"/>
              <a:gd name="connsiteX1" fmla="*/ 3604421 w 7294711"/>
              <a:gd name="connsiteY1" fmla="*/ 0 h 4178663"/>
              <a:gd name="connsiteX2" fmla="*/ 7216301 w 7294711"/>
              <a:gd name="connsiteY2" fmla="*/ 3596640 h 4178663"/>
              <a:gd name="connsiteX3" fmla="*/ 161 w 7294711"/>
              <a:gd name="connsiteY3" fmla="*/ 3596640 h 4178663"/>
              <a:gd name="connsiteX0" fmla="*/ 161 w 7294711"/>
              <a:gd name="connsiteY0" fmla="*/ 3596640 h 4178663"/>
              <a:gd name="connsiteX1" fmla="*/ 3604421 w 7294711"/>
              <a:gd name="connsiteY1" fmla="*/ 0 h 4178663"/>
              <a:gd name="connsiteX2" fmla="*/ 7216301 w 7294711"/>
              <a:gd name="connsiteY2" fmla="*/ 3596640 h 4178663"/>
              <a:gd name="connsiteX3" fmla="*/ 161 w 7294711"/>
              <a:gd name="connsiteY3" fmla="*/ 3596640 h 4178663"/>
              <a:gd name="connsiteX0" fmla="*/ 161 w 7294711"/>
              <a:gd name="connsiteY0" fmla="*/ 3596640 h 3867631"/>
              <a:gd name="connsiteX1" fmla="*/ 3604421 w 7294711"/>
              <a:gd name="connsiteY1" fmla="*/ 0 h 3867631"/>
              <a:gd name="connsiteX2" fmla="*/ 7216301 w 7294711"/>
              <a:gd name="connsiteY2" fmla="*/ 3596640 h 3867631"/>
              <a:gd name="connsiteX3" fmla="*/ 161 w 7294711"/>
              <a:gd name="connsiteY3" fmla="*/ 3596640 h 3867631"/>
              <a:gd name="connsiteX0" fmla="*/ 161 w 7294711"/>
              <a:gd name="connsiteY0" fmla="*/ 3596640 h 3867631"/>
              <a:gd name="connsiteX1" fmla="*/ 3604421 w 7294711"/>
              <a:gd name="connsiteY1" fmla="*/ 0 h 3867631"/>
              <a:gd name="connsiteX2" fmla="*/ 7216301 w 7294711"/>
              <a:gd name="connsiteY2" fmla="*/ 3596640 h 3867631"/>
              <a:gd name="connsiteX3" fmla="*/ 161 w 7294711"/>
              <a:gd name="connsiteY3" fmla="*/ 3596640 h 3867631"/>
              <a:gd name="connsiteX0" fmla="*/ 161 w 7294711"/>
              <a:gd name="connsiteY0" fmla="*/ 3596640 h 3596640"/>
              <a:gd name="connsiteX1" fmla="*/ 3604421 w 7294711"/>
              <a:gd name="connsiteY1" fmla="*/ 0 h 3596640"/>
              <a:gd name="connsiteX2" fmla="*/ 7216301 w 7294711"/>
              <a:gd name="connsiteY2" fmla="*/ 3596640 h 3596640"/>
              <a:gd name="connsiteX3" fmla="*/ 161 w 7294711"/>
              <a:gd name="connsiteY3" fmla="*/ 3596640 h 3596640"/>
              <a:gd name="connsiteX0" fmla="*/ 161 w 7216301"/>
              <a:gd name="connsiteY0" fmla="*/ 3596640 h 3596640"/>
              <a:gd name="connsiteX1" fmla="*/ 3604421 w 7216301"/>
              <a:gd name="connsiteY1" fmla="*/ 0 h 3596640"/>
              <a:gd name="connsiteX2" fmla="*/ 7216301 w 7216301"/>
              <a:gd name="connsiteY2" fmla="*/ 3596640 h 3596640"/>
              <a:gd name="connsiteX3" fmla="*/ 161 w 7216301"/>
              <a:gd name="connsiteY3" fmla="*/ 3596640 h 3596640"/>
              <a:gd name="connsiteX0" fmla="*/ 0 w 7216140"/>
              <a:gd name="connsiteY0" fmla="*/ 3596640 h 3596640"/>
              <a:gd name="connsiteX1" fmla="*/ 3604260 w 7216140"/>
              <a:gd name="connsiteY1" fmla="*/ 0 h 3596640"/>
              <a:gd name="connsiteX2" fmla="*/ 7216140 w 7216140"/>
              <a:gd name="connsiteY2" fmla="*/ 3596640 h 3596640"/>
              <a:gd name="connsiteX3" fmla="*/ 0 w 7216140"/>
              <a:gd name="connsiteY3" fmla="*/ 3596640 h 3596640"/>
              <a:gd name="connsiteX0" fmla="*/ 0 w 7216140"/>
              <a:gd name="connsiteY0" fmla="*/ 3596640 h 3596640"/>
              <a:gd name="connsiteX1" fmla="*/ 3604260 w 7216140"/>
              <a:gd name="connsiteY1" fmla="*/ 0 h 3596640"/>
              <a:gd name="connsiteX2" fmla="*/ 7216140 w 7216140"/>
              <a:gd name="connsiteY2" fmla="*/ 3596640 h 3596640"/>
              <a:gd name="connsiteX3" fmla="*/ 0 w 7216140"/>
              <a:gd name="connsiteY3" fmla="*/ 3596640 h 3596640"/>
              <a:gd name="connsiteX0" fmla="*/ 0 w 7216140"/>
              <a:gd name="connsiteY0" fmla="*/ 3597366 h 3597366"/>
              <a:gd name="connsiteX1" fmla="*/ 3604260 w 7216140"/>
              <a:gd name="connsiteY1" fmla="*/ 726 h 3597366"/>
              <a:gd name="connsiteX2" fmla="*/ 7216140 w 7216140"/>
              <a:gd name="connsiteY2" fmla="*/ 3597366 h 3597366"/>
              <a:gd name="connsiteX3" fmla="*/ 0 w 7216140"/>
              <a:gd name="connsiteY3" fmla="*/ 3597366 h 3597366"/>
              <a:gd name="connsiteX0" fmla="*/ 0 w 7216140"/>
              <a:gd name="connsiteY0" fmla="*/ 3596644 h 3596644"/>
              <a:gd name="connsiteX1" fmla="*/ 3604260 w 7216140"/>
              <a:gd name="connsiteY1" fmla="*/ 4 h 3596644"/>
              <a:gd name="connsiteX2" fmla="*/ 7216140 w 7216140"/>
              <a:gd name="connsiteY2" fmla="*/ 3596644 h 3596644"/>
              <a:gd name="connsiteX3" fmla="*/ 0 w 7216140"/>
              <a:gd name="connsiteY3" fmla="*/ 3596644 h 3596644"/>
              <a:gd name="connsiteX0" fmla="*/ 0 w 7216140"/>
              <a:gd name="connsiteY0" fmla="*/ 3596644 h 3596644"/>
              <a:gd name="connsiteX1" fmla="*/ 3604260 w 7216140"/>
              <a:gd name="connsiteY1" fmla="*/ 4 h 3596644"/>
              <a:gd name="connsiteX2" fmla="*/ 7216140 w 7216140"/>
              <a:gd name="connsiteY2" fmla="*/ 3596644 h 3596644"/>
              <a:gd name="connsiteX3" fmla="*/ 0 w 7216140"/>
              <a:gd name="connsiteY3" fmla="*/ 3596644 h 3596644"/>
              <a:gd name="connsiteX0" fmla="*/ 256659 w 7472799"/>
              <a:gd name="connsiteY0" fmla="*/ 3792458 h 3792458"/>
              <a:gd name="connsiteX1" fmla="*/ 1823426 w 7472799"/>
              <a:gd name="connsiteY1" fmla="*/ 827688 h 3792458"/>
              <a:gd name="connsiteX2" fmla="*/ 3860919 w 7472799"/>
              <a:gd name="connsiteY2" fmla="*/ 195818 h 3792458"/>
              <a:gd name="connsiteX3" fmla="*/ 7472799 w 7472799"/>
              <a:gd name="connsiteY3" fmla="*/ 3792458 h 3792458"/>
              <a:gd name="connsiteX4" fmla="*/ 256659 w 7472799"/>
              <a:gd name="connsiteY4" fmla="*/ 3792458 h 3792458"/>
              <a:gd name="connsiteX0" fmla="*/ 597793 w 6217783"/>
              <a:gd name="connsiteY0" fmla="*/ 3815297 h 3815297"/>
              <a:gd name="connsiteX1" fmla="*/ 568410 w 6217783"/>
              <a:gd name="connsiteY1" fmla="*/ 827688 h 3815297"/>
              <a:gd name="connsiteX2" fmla="*/ 2605903 w 6217783"/>
              <a:gd name="connsiteY2" fmla="*/ 195818 h 3815297"/>
              <a:gd name="connsiteX3" fmla="*/ 6217783 w 6217783"/>
              <a:gd name="connsiteY3" fmla="*/ 3792458 h 3815297"/>
              <a:gd name="connsiteX4" fmla="*/ 597793 w 6217783"/>
              <a:gd name="connsiteY4" fmla="*/ 3815297 h 3815297"/>
              <a:gd name="connsiteX0" fmla="*/ 289422 w 5909412"/>
              <a:gd name="connsiteY0" fmla="*/ 3815297 h 3815297"/>
              <a:gd name="connsiteX1" fmla="*/ 260039 w 5909412"/>
              <a:gd name="connsiteY1" fmla="*/ 827688 h 3815297"/>
              <a:gd name="connsiteX2" fmla="*/ 2297532 w 5909412"/>
              <a:gd name="connsiteY2" fmla="*/ 195818 h 3815297"/>
              <a:gd name="connsiteX3" fmla="*/ 5909412 w 5909412"/>
              <a:gd name="connsiteY3" fmla="*/ 3792458 h 3815297"/>
              <a:gd name="connsiteX4" fmla="*/ 289422 w 5909412"/>
              <a:gd name="connsiteY4" fmla="*/ 3815297 h 3815297"/>
              <a:gd name="connsiteX0" fmla="*/ 277960 w 5913224"/>
              <a:gd name="connsiteY0" fmla="*/ 3784845 h 3792458"/>
              <a:gd name="connsiteX1" fmla="*/ 263851 w 5913224"/>
              <a:gd name="connsiteY1" fmla="*/ 827688 h 3792458"/>
              <a:gd name="connsiteX2" fmla="*/ 2301344 w 5913224"/>
              <a:gd name="connsiteY2" fmla="*/ 195818 h 3792458"/>
              <a:gd name="connsiteX3" fmla="*/ 5913224 w 5913224"/>
              <a:gd name="connsiteY3" fmla="*/ 3792458 h 3792458"/>
              <a:gd name="connsiteX4" fmla="*/ 277960 w 5913224"/>
              <a:gd name="connsiteY4" fmla="*/ 3784845 h 3792458"/>
              <a:gd name="connsiteX0" fmla="*/ 14109 w 5649373"/>
              <a:gd name="connsiteY0" fmla="*/ 3784845 h 3792458"/>
              <a:gd name="connsiteX1" fmla="*/ 0 w 5649373"/>
              <a:gd name="connsiteY1" fmla="*/ 827688 h 3792458"/>
              <a:gd name="connsiteX2" fmla="*/ 2037493 w 5649373"/>
              <a:gd name="connsiteY2" fmla="*/ 195818 h 3792458"/>
              <a:gd name="connsiteX3" fmla="*/ 5649373 w 5649373"/>
              <a:gd name="connsiteY3" fmla="*/ 3792458 h 3792458"/>
              <a:gd name="connsiteX4" fmla="*/ 14109 w 5649373"/>
              <a:gd name="connsiteY4" fmla="*/ 3784845 h 3792458"/>
              <a:gd name="connsiteX0" fmla="*/ 14109 w 5649373"/>
              <a:gd name="connsiteY0" fmla="*/ 3748826 h 3756439"/>
              <a:gd name="connsiteX1" fmla="*/ 0 w 5649373"/>
              <a:gd name="connsiteY1" fmla="*/ 791669 h 3756439"/>
              <a:gd name="connsiteX2" fmla="*/ 2037493 w 5649373"/>
              <a:gd name="connsiteY2" fmla="*/ 159799 h 3756439"/>
              <a:gd name="connsiteX3" fmla="*/ 5649373 w 5649373"/>
              <a:gd name="connsiteY3" fmla="*/ 3756439 h 3756439"/>
              <a:gd name="connsiteX4" fmla="*/ 14109 w 5649373"/>
              <a:gd name="connsiteY4" fmla="*/ 3748826 h 3756439"/>
              <a:gd name="connsiteX0" fmla="*/ 14109 w 5649373"/>
              <a:gd name="connsiteY0" fmla="*/ 3589148 h 3596761"/>
              <a:gd name="connsiteX1" fmla="*/ 0 w 5649373"/>
              <a:gd name="connsiteY1" fmla="*/ 631991 h 3596761"/>
              <a:gd name="connsiteX2" fmla="*/ 2037493 w 5649373"/>
              <a:gd name="connsiteY2" fmla="*/ 121 h 3596761"/>
              <a:gd name="connsiteX3" fmla="*/ 5649373 w 5649373"/>
              <a:gd name="connsiteY3" fmla="*/ 3596761 h 3596761"/>
              <a:gd name="connsiteX4" fmla="*/ 14109 w 5649373"/>
              <a:gd name="connsiteY4" fmla="*/ 3589148 h 3596761"/>
              <a:gd name="connsiteX0" fmla="*/ 14109 w 5649373"/>
              <a:gd name="connsiteY0" fmla="*/ 3589161 h 3596774"/>
              <a:gd name="connsiteX1" fmla="*/ 0 w 5649373"/>
              <a:gd name="connsiteY1" fmla="*/ 632004 h 3596774"/>
              <a:gd name="connsiteX2" fmla="*/ 2037493 w 5649373"/>
              <a:gd name="connsiteY2" fmla="*/ 134 h 3596774"/>
              <a:gd name="connsiteX3" fmla="*/ 5649373 w 5649373"/>
              <a:gd name="connsiteY3" fmla="*/ 3596774 h 3596774"/>
              <a:gd name="connsiteX4" fmla="*/ 14109 w 5649373"/>
              <a:gd name="connsiteY4" fmla="*/ 3589161 h 3596774"/>
              <a:gd name="connsiteX0" fmla="*/ 14109 w 5649373"/>
              <a:gd name="connsiteY0" fmla="*/ 3589194 h 3596807"/>
              <a:gd name="connsiteX1" fmla="*/ 0 w 5649373"/>
              <a:gd name="connsiteY1" fmla="*/ 632037 h 3596807"/>
              <a:gd name="connsiteX2" fmla="*/ 2037493 w 5649373"/>
              <a:gd name="connsiteY2" fmla="*/ 167 h 3596807"/>
              <a:gd name="connsiteX3" fmla="*/ 5649373 w 5649373"/>
              <a:gd name="connsiteY3" fmla="*/ 3596807 h 3596807"/>
              <a:gd name="connsiteX4" fmla="*/ 14109 w 5649373"/>
              <a:gd name="connsiteY4" fmla="*/ 3589194 h 3596807"/>
              <a:gd name="connsiteX0" fmla="*/ 14109 w 5649373"/>
              <a:gd name="connsiteY0" fmla="*/ 3589464 h 3597077"/>
              <a:gd name="connsiteX1" fmla="*/ 0 w 5649373"/>
              <a:gd name="connsiteY1" fmla="*/ 632307 h 3597077"/>
              <a:gd name="connsiteX2" fmla="*/ 2037493 w 5649373"/>
              <a:gd name="connsiteY2" fmla="*/ 437 h 3597077"/>
              <a:gd name="connsiteX3" fmla="*/ 5649373 w 5649373"/>
              <a:gd name="connsiteY3" fmla="*/ 3597077 h 3597077"/>
              <a:gd name="connsiteX4" fmla="*/ 14109 w 5649373"/>
              <a:gd name="connsiteY4" fmla="*/ 3589464 h 3597077"/>
              <a:gd name="connsiteX0" fmla="*/ 14109 w 5649373"/>
              <a:gd name="connsiteY0" fmla="*/ 3589204 h 3596817"/>
              <a:gd name="connsiteX1" fmla="*/ 0 w 5649373"/>
              <a:gd name="connsiteY1" fmla="*/ 632047 h 3596817"/>
              <a:gd name="connsiteX2" fmla="*/ 2037493 w 5649373"/>
              <a:gd name="connsiteY2" fmla="*/ 177 h 3596817"/>
              <a:gd name="connsiteX3" fmla="*/ 5649373 w 5649373"/>
              <a:gd name="connsiteY3" fmla="*/ 3596817 h 3596817"/>
              <a:gd name="connsiteX4" fmla="*/ 14109 w 5649373"/>
              <a:gd name="connsiteY4" fmla="*/ 3589204 h 3596817"/>
              <a:gd name="connsiteX0" fmla="*/ 14109 w 5649373"/>
              <a:gd name="connsiteY0" fmla="*/ 3589238 h 3596851"/>
              <a:gd name="connsiteX1" fmla="*/ 0 w 5649373"/>
              <a:gd name="connsiteY1" fmla="*/ 632081 h 3596851"/>
              <a:gd name="connsiteX2" fmla="*/ 2037493 w 5649373"/>
              <a:gd name="connsiteY2" fmla="*/ 211 h 3596851"/>
              <a:gd name="connsiteX3" fmla="*/ 5649373 w 5649373"/>
              <a:gd name="connsiteY3" fmla="*/ 3596851 h 3596851"/>
              <a:gd name="connsiteX4" fmla="*/ 14109 w 5649373"/>
              <a:gd name="connsiteY4" fmla="*/ 3589238 h 3596851"/>
              <a:gd name="connsiteX0" fmla="*/ 14109 w 5649373"/>
              <a:gd name="connsiteY0" fmla="*/ 3589220 h 3596833"/>
              <a:gd name="connsiteX1" fmla="*/ 0 w 5649373"/>
              <a:gd name="connsiteY1" fmla="*/ 632063 h 3596833"/>
              <a:gd name="connsiteX2" fmla="*/ 2037493 w 5649373"/>
              <a:gd name="connsiteY2" fmla="*/ 193 h 3596833"/>
              <a:gd name="connsiteX3" fmla="*/ 5649373 w 5649373"/>
              <a:gd name="connsiteY3" fmla="*/ 3596833 h 3596833"/>
              <a:gd name="connsiteX4" fmla="*/ 14109 w 5649373"/>
              <a:gd name="connsiteY4" fmla="*/ 3589220 h 3596833"/>
              <a:gd name="connsiteX0" fmla="*/ 350140 w 5649373"/>
              <a:gd name="connsiteY0" fmla="*/ 3596833 h 3596833"/>
              <a:gd name="connsiteX1" fmla="*/ 0 w 5649373"/>
              <a:gd name="connsiteY1" fmla="*/ 632063 h 3596833"/>
              <a:gd name="connsiteX2" fmla="*/ 2037493 w 5649373"/>
              <a:gd name="connsiteY2" fmla="*/ 193 h 3596833"/>
              <a:gd name="connsiteX3" fmla="*/ 5649373 w 5649373"/>
              <a:gd name="connsiteY3" fmla="*/ 3596833 h 3596833"/>
              <a:gd name="connsiteX4" fmla="*/ 350140 w 5649373"/>
              <a:gd name="connsiteY4" fmla="*/ 3596833 h 3596833"/>
              <a:gd name="connsiteX0" fmla="*/ 121 w 5299354"/>
              <a:gd name="connsiteY0" fmla="*/ 3818274 h 3818274"/>
              <a:gd name="connsiteX1" fmla="*/ 8924 w 5299354"/>
              <a:gd name="connsiteY1" fmla="*/ 663182 h 3818274"/>
              <a:gd name="connsiteX2" fmla="*/ 1687474 w 5299354"/>
              <a:gd name="connsiteY2" fmla="*/ 221634 h 3818274"/>
              <a:gd name="connsiteX3" fmla="*/ 5299354 w 5299354"/>
              <a:gd name="connsiteY3" fmla="*/ 3818274 h 3818274"/>
              <a:gd name="connsiteX4" fmla="*/ 121 w 5299354"/>
              <a:gd name="connsiteY4" fmla="*/ 3818274 h 3818274"/>
              <a:gd name="connsiteX0" fmla="*/ 8168 w 5307401"/>
              <a:gd name="connsiteY0" fmla="*/ 3815841 h 3815841"/>
              <a:gd name="connsiteX1" fmla="*/ 0 w 5307401"/>
              <a:gd name="connsiteY1" fmla="*/ 669208 h 3815841"/>
              <a:gd name="connsiteX2" fmla="*/ 1695521 w 5307401"/>
              <a:gd name="connsiteY2" fmla="*/ 219201 h 3815841"/>
              <a:gd name="connsiteX3" fmla="*/ 5307401 w 5307401"/>
              <a:gd name="connsiteY3" fmla="*/ 3815841 h 3815841"/>
              <a:gd name="connsiteX4" fmla="*/ 8168 w 5307401"/>
              <a:gd name="connsiteY4" fmla="*/ 3815841 h 3815841"/>
              <a:gd name="connsiteX0" fmla="*/ 8168 w 5307401"/>
              <a:gd name="connsiteY0" fmla="*/ 3815841 h 3815841"/>
              <a:gd name="connsiteX1" fmla="*/ 0 w 5307401"/>
              <a:gd name="connsiteY1" fmla="*/ 669208 h 3815841"/>
              <a:gd name="connsiteX2" fmla="*/ 1695521 w 5307401"/>
              <a:gd name="connsiteY2" fmla="*/ 219201 h 3815841"/>
              <a:gd name="connsiteX3" fmla="*/ 5307401 w 5307401"/>
              <a:gd name="connsiteY3" fmla="*/ 3815841 h 3815841"/>
              <a:gd name="connsiteX4" fmla="*/ 8168 w 5307401"/>
              <a:gd name="connsiteY4" fmla="*/ 3815841 h 3815841"/>
              <a:gd name="connsiteX0" fmla="*/ 8168 w 5307401"/>
              <a:gd name="connsiteY0" fmla="*/ 3800865 h 3800865"/>
              <a:gd name="connsiteX1" fmla="*/ 0 w 5307401"/>
              <a:gd name="connsiteY1" fmla="*/ 654232 h 3800865"/>
              <a:gd name="connsiteX2" fmla="*/ 1695521 w 5307401"/>
              <a:gd name="connsiteY2" fmla="*/ 204225 h 3800865"/>
              <a:gd name="connsiteX3" fmla="*/ 5307401 w 5307401"/>
              <a:gd name="connsiteY3" fmla="*/ 3800865 h 3800865"/>
              <a:gd name="connsiteX4" fmla="*/ 8168 w 5307401"/>
              <a:gd name="connsiteY4" fmla="*/ 3800865 h 3800865"/>
              <a:gd name="connsiteX0" fmla="*/ 8168 w 5307401"/>
              <a:gd name="connsiteY0" fmla="*/ 3806484 h 3806484"/>
              <a:gd name="connsiteX1" fmla="*/ 0 w 5307401"/>
              <a:gd name="connsiteY1" fmla="*/ 638704 h 3806484"/>
              <a:gd name="connsiteX2" fmla="*/ 1695521 w 5307401"/>
              <a:gd name="connsiteY2" fmla="*/ 209844 h 3806484"/>
              <a:gd name="connsiteX3" fmla="*/ 5307401 w 5307401"/>
              <a:gd name="connsiteY3" fmla="*/ 3806484 h 3806484"/>
              <a:gd name="connsiteX4" fmla="*/ 8168 w 5307401"/>
              <a:gd name="connsiteY4" fmla="*/ 3806484 h 3806484"/>
              <a:gd name="connsiteX0" fmla="*/ 8168 w 5307401"/>
              <a:gd name="connsiteY0" fmla="*/ 3805023 h 3805023"/>
              <a:gd name="connsiteX1" fmla="*/ 0 w 5307401"/>
              <a:gd name="connsiteY1" fmla="*/ 637243 h 3805023"/>
              <a:gd name="connsiteX2" fmla="*/ 1695521 w 5307401"/>
              <a:gd name="connsiteY2" fmla="*/ 208383 h 3805023"/>
              <a:gd name="connsiteX3" fmla="*/ 5307401 w 5307401"/>
              <a:gd name="connsiteY3" fmla="*/ 3805023 h 3805023"/>
              <a:gd name="connsiteX4" fmla="*/ 8168 w 5307401"/>
              <a:gd name="connsiteY4" fmla="*/ 3805023 h 3805023"/>
              <a:gd name="connsiteX0" fmla="*/ 8168 w 5307401"/>
              <a:gd name="connsiteY0" fmla="*/ 3596641 h 3596641"/>
              <a:gd name="connsiteX1" fmla="*/ 0 w 5307401"/>
              <a:gd name="connsiteY1" fmla="*/ 428861 h 3596641"/>
              <a:gd name="connsiteX2" fmla="*/ 1695521 w 5307401"/>
              <a:gd name="connsiteY2" fmla="*/ 1 h 3596641"/>
              <a:gd name="connsiteX3" fmla="*/ 5307401 w 5307401"/>
              <a:gd name="connsiteY3" fmla="*/ 3596641 h 3596641"/>
              <a:gd name="connsiteX4" fmla="*/ 8168 w 5307401"/>
              <a:gd name="connsiteY4" fmla="*/ 3596641 h 3596641"/>
              <a:gd name="connsiteX0" fmla="*/ 8168 w 5307401"/>
              <a:gd name="connsiteY0" fmla="*/ 3596796 h 3596796"/>
              <a:gd name="connsiteX1" fmla="*/ 0 w 5307401"/>
              <a:gd name="connsiteY1" fmla="*/ 429016 h 3596796"/>
              <a:gd name="connsiteX2" fmla="*/ 1695521 w 5307401"/>
              <a:gd name="connsiteY2" fmla="*/ 156 h 3596796"/>
              <a:gd name="connsiteX3" fmla="*/ 5307401 w 5307401"/>
              <a:gd name="connsiteY3" fmla="*/ 3596796 h 3596796"/>
              <a:gd name="connsiteX4" fmla="*/ 8168 w 5307401"/>
              <a:gd name="connsiteY4" fmla="*/ 3596796 h 3596796"/>
              <a:gd name="connsiteX0" fmla="*/ 8168 w 5307401"/>
              <a:gd name="connsiteY0" fmla="*/ 3596925 h 3596925"/>
              <a:gd name="connsiteX1" fmla="*/ 0 w 5307401"/>
              <a:gd name="connsiteY1" fmla="*/ 429145 h 3596925"/>
              <a:gd name="connsiteX2" fmla="*/ 1695521 w 5307401"/>
              <a:gd name="connsiteY2" fmla="*/ 285 h 3596925"/>
              <a:gd name="connsiteX3" fmla="*/ 5307401 w 5307401"/>
              <a:gd name="connsiteY3" fmla="*/ 3596925 h 3596925"/>
              <a:gd name="connsiteX4" fmla="*/ 8168 w 5307401"/>
              <a:gd name="connsiteY4" fmla="*/ 3596925 h 3596925"/>
              <a:gd name="connsiteX0" fmla="*/ 8168 w 5307401"/>
              <a:gd name="connsiteY0" fmla="*/ 3597906 h 3597906"/>
              <a:gd name="connsiteX1" fmla="*/ 0 w 5307401"/>
              <a:gd name="connsiteY1" fmla="*/ 430126 h 3597906"/>
              <a:gd name="connsiteX2" fmla="*/ 1695521 w 5307401"/>
              <a:gd name="connsiteY2" fmla="*/ 1266 h 3597906"/>
              <a:gd name="connsiteX3" fmla="*/ 5307401 w 5307401"/>
              <a:gd name="connsiteY3" fmla="*/ 3597906 h 3597906"/>
              <a:gd name="connsiteX4" fmla="*/ 8168 w 5307401"/>
              <a:gd name="connsiteY4" fmla="*/ 3597906 h 3597906"/>
              <a:gd name="connsiteX0" fmla="*/ 8168 w 5307401"/>
              <a:gd name="connsiteY0" fmla="*/ 3596655 h 3596655"/>
              <a:gd name="connsiteX1" fmla="*/ 0 w 5307401"/>
              <a:gd name="connsiteY1" fmla="*/ 428875 h 3596655"/>
              <a:gd name="connsiteX2" fmla="*/ 1695521 w 5307401"/>
              <a:gd name="connsiteY2" fmla="*/ 15 h 3596655"/>
              <a:gd name="connsiteX3" fmla="*/ 5307401 w 5307401"/>
              <a:gd name="connsiteY3" fmla="*/ 3596655 h 3596655"/>
              <a:gd name="connsiteX4" fmla="*/ 8168 w 5307401"/>
              <a:gd name="connsiteY4" fmla="*/ 3596655 h 3596655"/>
              <a:gd name="connsiteX0" fmla="*/ 394060 w 5693293"/>
              <a:gd name="connsiteY0" fmla="*/ 3596655 h 3596655"/>
              <a:gd name="connsiteX1" fmla="*/ 385892 w 5693293"/>
              <a:gd name="connsiteY1" fmla="*/ 1323306 h 3596655"/>
              <a:gd name="connsiteX2" fmla="*/ 385892 w 5693293"/>
              <a:gd name="connsiteY2" fmla="*/ 428875 h 3596655"/>
              <a:gd name="connsiteX3" fmla="*/ 2081413 w 5693293"/>
              <a:gd name="connsiteY3" fmla="*/ 15 h 3596655"/>
              <a:gd name="connsiteX4" fmla="*/ 5693293 w 5693293"/>
              <a:gd name="connsiteY4" fmla="*/ 3596655 h 3596655"/>
              <a:gd name="connsiteX5" fmla="*/ 394060 w 5693293"/>
              <a:gd name="connsiteY5" fmla="*/ 3596655 h 3596655"/>
              <a:gd name="connsiteX0" fmla="*/ 466147 w 5765380"/>
              <a:gd name="connsiteY0" fmla="*/ 3596655 h 3596655"/>
              <a:gd name="connsiteX1" fmla="*/ 457979 w 5765380"/>
              <a:gd name="connsiteY1" fmla="*/ 428875 h 3596655"/>
              <a:gd name="connsiteX2" fmla="*/ 2153500 w 5765380"/>
              <a:gd name="connsiteY2" fmla="*/ 15 h 3596655"/>
              <a:gd name="connsiteX3" fmla="*/ 5765380 w 5765380"/>
              <a:gd name="connsiteY3" fmla="*/ 3596655 h 3596655"/>
              <a:gd name="connsiteX4" fmla="*/ 466147 w 5765380"/>
              <a:gd name="connsiteY4" fmla="*/ 3596655 h 3596655"/>
              <a:gd name="connsiteX0" fmla="*/ 474599 w 5749410"/>
              <a:gd name="connsiteY0" fmla="*/ 1344799 h 3596655"/>
              <a:gd name="connsiteX1" fmla="*/ 442009 w 5749410"/>
              <a:gd name="connsiteY1" fmla="*/ 428875 h 3596655"/>
              <a:gd name="connsiteX2" fmla="*/ 2137530 w 5749410"/>
              <a:gd name="connsiteY2" fmla="*/ 15 h 3596655"/>
              <a:gd name="connsiteX3" fmla="*/ 5749410 w 5749410"/>
              <a:gd name="connsiteY3" fmla="*/ 3596655 h 3596655"/>
              <a:gd name="connsiteX4" fmla="*/ 474599 w 5749410"/>
              <a:gd name="connsiteY4" fmla="*/ 1344799 h 3596655"/>
              <a:gd name="connsiteX0" fmla="*/ 474597 w 4967913"/>
              <a:gd name="connsiteY0" fmla="*/ 1732975 h 1732975"/>
              <a:gd name="connsiteX1" fmla="*/ 442007 w 4967913"/>
              <a:gd name="connsiteY1" fmla="*/ 817051 h 1732975"/>
              <a:gd name="connsiteX2" fmla="*/ 2137528 w 4967913"/>
              <a:gd name="connsiteY2" fmla="*/ 388191 h 1732975"/>
              <a:gd name="connsiteX3" fmla="*/ 4967912 w 4967913"/>
              <a:gd name="connsiteY3" fmla="*/ 1684286 h 1732975"/>
              <a:gd name="connsiteX4" fmla="*/ 474597 w 4967913"/>
              <a:gd name="connsiteY4" fmla="*/ 1732975 h 1732975"/>
              <a:gd name="connsiteX0" fmla="*/ 474597 w 4992335"/>
              <a:gd name="connsiteY0" fmla="*/ 1707822 h 1707822"/>
              <a:gd name="connsiteX1" fmla="*/ 442007 w 4992335"/>
              <a:gd name="connsiteY1" fmla="*/ 791898 h 1707822"/>
              <a:gd name="connsiteX2" fmla="*/ 2137528 w 4992335"/>
              <a:gd name="connsiteY2" fmla="*/ 363038 h 1707822"/>
              <a:gd name="connsiteX3" fmla="*/ 4992335 w 4992335"/>
              <a:gd name="connsiteY3" fmla="*/ 1707822 h 1707822"/>
              <a:gd name="connsiteX4" fmla="*/ 474597 w 4992335"/>
              <a:gd name="connsiteY4" fmla="*/ 1707822 h 1707822"/>
              <a:gd name="connsiteX0" fmla="*/ 474597 w 4992335"/>
              <a:gd name="connsiteY0" fmla="*/ 1344798 h 1344798"/>
              <a:gd name="connsiteX1" fmla="*/ 442007 w 4992335"/>
              <a:gd name="connsiteY1" fmla="*/ 428874 h 1344798"/>
              <a:gd name="connsiteX2" fmla="*/ 2137528 w 4992335"/>
              <a:gd name="connsiteY2" fmla="*/ 14 h 1344798"/>
              <a:gd name="connsiteX3" fmla="*/ 4992335 w 4992335"/>
              <a:gd name="connsiteY3" fmla="*/ 1344798 h 1344798"/>
              <a:gd name="connsiteX4" fmla="*/ 474597 w 4992335"/>
              <a:gd name="connsiteY4" fmla="*/ 1344798 h 1344798"/>
              <a:gd name="connsiteX0" fmla="*/ 153228 w 4670966"/>
              <a:gd name="connsiteY0" fmla="*/ 1344798 h 1344798"/>
              <a:gd name="connsiteX1" fmla="*/ 120638 w 4670966"/>
              <a:gd name="connsiteY1" fmla="*/ 428874 h 1344798"/>
              <a:gd name="connsiteX2" fmla="*/ 1816159 w 4670966"/>
              <a:gd name="connsiteY2" fmla="*/ 14 h 1344798"/>
              <a:gd name="connsiteX3" fmla="*/ 4670966 w 4670966"/>
              <a:gd name="connsiteY3" fmla="*/ 1344798 h 1344798"/>
              <a:gd name="connsiteX4" fmla="*/ 153228 w 4670966"/>
              <a:gd name="connsiteY4" fmla="*/ 1344798 h 1344798"/>
              <a:gd name="connsiteX0" fmla="*/ 32590 w 4550328"/>
              <a:gd name="connsiteY0" fmla="*/ 1344798 h 1344798"/>
              <a:gd name="connsiteX1" fmla="*/ 0 w 4550328"/>
              <a:gd name="connsiteY1" fmla="*/ 428874 h 1344798"/>
              <a:gd name="connsiteX2" fmla="*/ 1695521 w 4550328"/>
              <a:gd name="connsiteY2" fmla="*/ 14 h 1344798"/>
              <a:gd name="connsiteX3" fmla="*/ 4550328 w 4550328"/>
              <a:gd name="connsiteY3" fmla="*/ 1344798 h 1344798"/>
              <a:gd name="connsiteX4" fmla="*/ 32590 w 4550328"/>
              <a:gd name="connsiteY4" fmla="*/ 1344798 h 1344798"/>
              <a:gd name="connsiteX0" fmla="*/ 1018 w 4726341"/>
              <a:gd name="connsiteY0" fmla="*/ 1369142 h 1369142"/>
              <a:gd name="connsiteX1" fmla="*/ 176013 w 4726341"/>
              <a:gd name="connsiteY1" fmla="*/ 428874 h 1369142"/>
              <a:gd name="connsiteX2" fmla="*/ 1871534 w 4726341"/>
              <a:gd name="connsiteY2" fmla="*/ 14 h 1369142"/>
              <a:gd name="connsiteX3" fmla="*/ 4726341 w 4726341"/>
              <a:gd name="connsiteY3" fmla="*/ 1344798 h 1369142"/>
              <a:gd name="connsiteX4" fmla="*/ 1018 w 4726341"/>
              <a:gd name="connsiteY4" fmla="*/ 1369142 h 1369142"/>
              <a:gd name="connsiteX0" fmla="*/ 4141 w 4558512"/>
              <a:gd name="connsiteY0" fmla="*/ 1356970 h 1356970"/>
              <a:gd name="connsiteX1" fmla="*/ 8184 w 4558512"/>
              <a:gd name="connsiteY1" fmla="*/ 428874 h 1356970"/>
              <a:gd name="connsiteX2" fmla="*/ 1703705 w 4558512"/>
              <a:gd name="connsiteY2" fmla="*/ 14 h 1356970"/>
              <a:gd name="connsiteX3" fmla="*/ 4558512 w 4558512"/>
              <a:gd name="connsiteY3" fmla="*/ 1344798 h 1356970"/>
              <a:gd name="connsiteX4" fmla="*/ 4141 w 4558512"/>
              <a:gd name="connsiteY4" fmla="*/ 1356970 h 1356970"/>
              <a:gd name="connsiteX0" fmla="*/ 14273 w 4550328"/>
              <a:gd name="connsiteY0" fmla="*/ 1353927 h 1353927"/>
              <a:gd name="connsiteX1" fmla="*/ 0 w 4550328"/>
              <a:gd name="connsiteY1" fmla="*/ 428874 h 1353927"/>
              <a:gd name="connsiteX2" fmla="*/ 1695521 w 4550328"/>
              <a:gd name="connsiteY2" fmla="*/ 14 h 1353927"/>
              <a:gd name="connsiteX3" fmla="*/ 4550328 w 4550328"/>
              <a:gd name="connsiteY3" fmla="*/ 1344798 h 1353927"/>
              <a:gd name="connsiteX4" fmla="*/ 14273 w 4550328"/>
              <a:gd name="connsiteY4" fmla="*/ 1353927 h 1353927"/>
              <a:gd name="connsiteX0" fmla="*/ 14273 w 4550328"/>
              <a:gd name="connsiteY0" fmla="*/ 1353927 h 1353927"/>
              <a:gd name="connsiteX1" fmla="*/ 0 w 4550328"/>
              <a:gd name="connsiteY1" fmla="*/ 428874 h 1353927"/>
              <a:gd name="connsiteX2" fmla="*/ 1695521 w 4550328"/>
              <a:gd name="connsiteY2" fmla="*/ 14 h 1353927"/>
              <a:gd name="connsiteX3" fmla="*/ 4550328 w 4550328"/>
              <a:gd name="connsiteY3" fmla="*/ 1344798 h 1353927"/>
              <a:gd name="connsiteX4" fmla="*/ 14273 w 4550328"/>
              <a:gd name="connsiteY4" fmla="*/ 1353927 h 1353927"/>
              <a:gd name="connsiteX0" fmla="*/ 2062 w 4538117"/>
              <a:gd name="connsiteY0" fmla="*/ 1353927 h 1353927"/>
              <a:gd name="connsiteX1" fmla="*/ 0 w 4538117"/>
              <a:gd name="connsiteY1" fmla="*/ 425832 h 1353927"/>
              <a:gd name="connsiteX2" fmla="*/ 1683310 w 4538117"/>
              <a:gd name="connsiteY2" fmla="*/ 14 h 1353927"/>
              <a:gd name="connsiteX3" fmla="*/ 4538117 w 4538117"/>
              <a:gd name="connsiteY3" fmla="*/ 1344798 h 1353927"/>
              <a:gd name="connsiteX4" fmla="*/ 2062 w 4538117"/>
              <a:gd name="connsiteY4" fmla="*/ 1353927 h 1353927"/>
              <a:gd name="connsiteX0" fmla="*/ 2062 w 4538117"/>
              <a:gd name="connsiteY0" fmla="*/ 1353927 h 1353927"/>
              <a:gd name="connsiteX1" fmla="*/ 0 w 4538117"/>
              <a:gd name="connsiteY1" fmla="*/ 425832 h 1353927"/>
              <a:gd name="connsiteX2" fmla="*/ 1683310 w 4538117"/>
              <a:gd name="connsiteY2" fmla="*/ 14 h 1353927"/>
              <a:gd name="connsiteX3" fmla="*/ 4538117 w 4538117"/>
              <a:gd name="connsiteY3" fmla="*/ 1344798 h 1353927"/>
              <a:gd name="connsiteX4" fmla="*/ 2062 w 4538117"/>
              <a:gd name="connsiteY4" fmla="*/ 1353927 h 135392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4538117" h="1353927">
                <a:moveTo>
                  <a:pt x="2062" y="1353927"/>
                </a:moveTo>
                <a:cubicBezTo>
                  <a:pt x="-3322" y="968987"/>
                  <a:pt x="5730" y="927896"/>
                  <a:pt x="0" y="425832"/>
                </a:cubicBezTo>
                <a:cubicBezTo>
                  <a:pt x="737078" y="68561"/>
                  <a:pt x="1175039" y="-1168"/>
                  <a:pt x="1683310" y="14"/>
                </a:cubicBezTo>
                <a:cubicBezTo>
                  <a:pt x="2932687" y="2919"/>
                  <a:pt x="3918872" y="626206"/>
                  <a:pt x="4538117" y="1344798"/>
                </a:cubicBezTo>
                <a:lnTo>
                  <a:pt x="2062" y="1353927"/>
                </a:lnTo>
                <a:close/>
              </a:path>
            </a:pathLst>
          </a:custGeom>
          <a:solidFill>
            <a:schemeClr val="bg1">
              <a:lumMod val="95000"/>
            </a:schemeClr>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grpSp>
        <xdr:nvGrpSpPr>
          <xdr:cNvPr id="45" name="Groupe 44"/>
          <xdr:cNvGrpSpPr/>
        </xdr:nvGrpSpPr>
        <xdr:grpSpPr>
          <a:xfrm>
            <a:off x="3943097" y="991174"/>
            <a:ext cx="336386" cy="3794939"/>
            <a:chOff x="4967419" y="1088992"/>
            <a:chExt cx="216000" cy="1806795"/>
          </a:xfrm>
        </xdr:grpSpPr>
        <xdr:sp macro="" textlink="">
          <xdr:nvSpPr>
            <xdr:cNvPr id="72" name="Rectangle 71"/>
            <xdr:cNvSpPr/>
          </xdr:nvSpPr>
          <xdr:spPr>
            <a:xfrm flipH="1">
              <a:off x="4967419" y="1166795"/>
              <a:ext cx="216000" cy="1728992"/>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sz="1600">
                <a:solidFill>
                  <a:srgbClr val="000000"/>
                </a:solidFill>
              </a:endParaRPr>
            </a:p>
          </xdr:txBody>
        </xdr:sp>
        <xdr:sp macro="" textlink="">
          <xdr:nvSpPr>
            <xdr:cNvPr id="73" name="Ellipse 72"/>
            <xdr:cNvSpPr/>
          </xdr:nvSpPr>
          <xdr:spPr>
            <a:xfrm>
              <a:off x="4967419" y="1088992"/>
              <a:ext cx="216000" cy="148514"/>
            </a:xfrm>
            <a:prstGeom prst="ellips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sz="1600">
                <a:solidFill>
                  <a:srgbClr val="000000"/>
                </a:solidFill>
              </a:endParaRPr>
            </a:p>
          </xdr:txBody>
        </xdr:sp>
      </xdr:grpSp>
      <xdr:sp macro="" textlink="">
        <xdr:nvSpPr>
          <xdr:cNvPr id="46" name="ZoneTexte 28"/>
          <xdr:cNvSpPr txBox="1"/>
        </xdr:nvSpPr>
        <xdr:spPr>
          <a:xfrm>
            <a:off x="1921434" y="4865178"/>
            <a:ext cx="192226" cy="335520"/>
          </a:xfrm>
          <a:prstGeom prst="rect">
            <a:avLst/>
          </a:prstGeom>
        </xdr:spPr>
        <xdr:txBody>
          <a:bodyPr wrap="square" lIns="0" tIns="0" rIns="0" bIns="0"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400"/>
              <a:t>A</a:t>
            </a:r>
          </a:p>
        </xdr:txBody>
      </xdr:sp>
      <xdr:cxnSp macro="">
        <xdr:nvCxnSpPr>
          <xdr:cNvPr id="47" name="Connecteur droit 46"/>
          <xdr:cNvCxnSpPr/>
        </xdr:nvCxnSpPr>
        <xdr:spPr>
          <a:xfrm flipH="1">
            <a:off x="4115575" y="1167395"/>
            <a:ext cx="917" cy="358311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48" name="ZoneTexte 34"/>
          <xdr:cNvSpPr txBox="1"/>
        </xdr:nvSpPr>
        <xdr:spPr>
          <a:xfrm>
            <a:off x="4025305" y="4863337"/>
            <a:ext cx="197219" cy="335520"/>
          </a:xfrm>
          <a:prstGeom prst="rect">
            <a:avLst/>
          </a:prstGeom>
        </xdr:spPr>
        <xdr:txBody>
          <a:bodyPr wrap="square" lIns="0" tIns="0" rIns="0" bIns="0"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400"/>
              <a:t>B</a:t>
            </a:r>
          </a:p>
        </xdr:txBody>
      </xdr:sp>
      <xdr:sp macro="" textlink="">
        <xdr:nvSpPr>
          <xdr:cNvPr id="49" name="Ellipse 48"/>
          <xdr:cNvSpPr/>
        </xdr:nvSpPr>
        <xdr:spPr>
          <a:xfrm>
            <a:off x="4075691" y="1131797"/>
            <a:ext cx="71200" cy="7120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sz="1600">
              <a:solidFill>
                <a:srgbClr val="000000"/>
              </a:solidFill>
            </a:endParaRPr>
          </a:p>
        </xdr:txBody>
      </xdr:sp>
      <xdr:sp macro="" textlink="">
        <xdr:nvSpPr>
          <xdr:cNvPr id="50" name="Ellipse 49"/>
          <xdr:cNvSpPr/>
        </xdr:nvSpPr>
        <xdr:spPr>
          <a:xfrm>
            <a:off x="3824099" y="896467"/>
            <a:ext cx="71200" cy="7120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sz="1600">
              <a:solidFill>
                <a:srgbClr val="000000"/>
              </a:solidFill>
            </a:endParaRPr>
          </a:p>
        </xdr:txBody>
      </xdr:sp>
      <xdr:cxnSp macro="">
        <xdr:nvCxnSpPr>
          <xdr:cNvPr id="51" name="Connecteur droit 50"/>
          <xdr:cNvCxnSpPr>
            <a:cxnSpLocks noChangeAspect="1"/>
          </xdr:cNvCxnSpPr>
        </xdr:nvCxnSpPr>
        <xdr:spPr>
          <a:xfrm flipH="1" flipV="1">
            <a:off x="3805183" y="884600"/>
            <a:ext cx="307505" cy="280322"/>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ZoneTexte 52"/>
          <xdr:cNvSpPr txBox="1"/>
        </xdr:nvSpPr>
        <xdr:spPr>
          <a:xfrm>
            <a:off x="4279228" y="1193141"/>
            <a:ext cx="207205" cy="335520"/>
          </a:xfrm>
          <a:prstGeom prst="rect">
            <a:avLst/>
          </a:prstGeom>
        </xdr:spPr>
        <xdr:txBody>
          <a:bodyPr wrap="square" lIns="0" tIns="0" rIns="0" bIns="0"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400"/>
              <a:t>C</a:t>
            </a:r>
          </a:p>
        </xdr:txBody>
      </xdr:sp>
      <xdr:sp macro="" textlink="">
        <xdr:nvSpPr>
          <xdr:cNvPr id="53" name="ZoneTexte 53"/>
          <xdr:cNvSpPr txBox="1"/>
        </xdr:nvSpPr>
        <xdr:spPr>
          <a:xfrm>
            <a:off x="3859788" y="526202"/>
            <a:ext cx="154778" cy="335520"/>
          </a:xfrm>
          <a:prstGeom prst="rect">
            <a:avLst/>
          </a:prstGeom>
        </xdr:spPr>
        <xdr:txBody>
          <a:bodyPr wrap="square" lIns="0" tIns="0" rIns="0" bIns="0"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400"/>
              <a:t>J</a:t>
            </a:r>
          </a:p>
        </xdr:txBody>
      </xdr:sp>
      <xdr:cxnSp macro="">
        <xdr:nvCxnSpPr>
          <xdr:cNvPr id="54" name="Connecteur droit 53"/>
          <xdr:cNvCxnSpPr/>
        </xdr:nvCxnSpPr>
        <xdr:spPr>
          <a:xfrm>
            <a:off x="1333245" y="3498902"/>
            <a:ext cx="480140" cy="1156672"/>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55" name="ZoneTexte 57"/>
          <xdr:cNvSpPr txBox="1"/>
        </xdr:nvSpPr>
        <xdr:spPr>
          <a:xfrm>
            <a:off x="1091081" y="3192881"/>
            <a:ext cx="212198" cy="335520"/>
          </a:xfrm>
          <a:prstGeom prst="rect">
            <a:avLst/>
          </a:prstGeom>
        </xdr:spPr>
        <xdr:txBody>
          <a:bodyPr wrap="square" lIns="0" tIns="0" rIns="0" bIns="0"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400"/>
              <a:t>G</a:t>
            </a:r>
          </a:p>
        </xdr:txBody>
      </xdr:sp>
      <xdr:cxnSp macro="">
        <xdr:nvCxnSpPr>
          <xdr:cNvPr id="56" name="Connecteur droit 55"/>
          <xdr:cNvCxnSpPr/>
        </xdr:nvCxnSpPr>
        <xdr:spPr>
          <a:xfrm flipH="1">
            <a:off x="1333246" y="1167398"/>
            <a:ext cx="2779547" cy="2331505"/>
          </a:xfrm>
          <a:prstGeom prst="line">
            <a:avLst/>
          </a:prstGeom>
          <a:ln>
            <a:solidFill>
              <a:schemeClr val="tx1"/>
            </a:solidFill>
            <a:prstDash val="dashDot"/>
          </a:ln>
        </xdr:spPr>
        <xdr:style>
          <a:lnRef idx="1">
            <a:schemeClr val="accent1"/>
          </a:lnRef>
          <a:fillRef idx="0">
            <a:schemeClr val="accent1"/>
          </a:fillRef>
          <a:effectRef idx="0">
            <a:schemeClr val="accent1"/>
          </a:effectRef>
          <a:fontRef idx="minor">
            <a:schemeClr val="tx1"/>
          </a:fontRef>
        </xdr:style>
      </xdr:cxnSp>
      <xdr:sp macro="" textlink="">
        <xdr:nvSpPr>
          <xdr:cNvPr id="57" name="ZoneTexte 1024"/>
          <xdr:cNvSpPr txBox="1"/>
        </xdr:nvSpPr>
        <xdr:spPr>
          <a:xfrm rot="20250385">
            <a:off x="392399" y="3579872"/>
            <a:ext cx="768900" cy="147476"/>
          </a:xfrm>
          <a:prstGeom prst="rect">
            <a:avLst/>
          </a:prstGeom>
        </xdr:spPr>
        <xdr:txBody>
          <a:bodyPr wrap="square" lIns="0" tIns="0" rIns="0" bIns="0"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000">
                <a:latin typeface="Arial" pitchFamily="34" charset="0"/>
                <a:cs typeface="Arial" pitchFamily="34" charset="0"/>
              </a:rPr>
              <a:t>tangent</a:t>
            </a:r>
            <a:r>
              <a:rPr lang="fr-FR" sz="1000" baseline="-25000">
                <a:latin typeface="Arial" pitchFamily="34" charset="0"/>
                <a:cs typeface="Arial" pitchFamily="34" charset="0"/>
              </a:rPr>
              <a:t>G</a:t>
            </a:r>
            <a:endParaRPr lang="fr-FR" sz="1400" baseline="-25000">
              <a:latin typeface="Arial" pitchFamily="34" charset="0"/>
              <a:cs typeface="Arial" pitchFamily="34" charset="0"/>
            </a:endParaRPr>
          </a:p>
        </xdr:txBody>
      </xdr:sp>
      <xdr:cxnSp macro="">
        <xdr:nvCxnSpPr>
          <xdr:cNvPr id="58" name="Connecteur droit 57"/>
          <xdr:cNvCxnSpPr/>
        </xdr:nvCxnSpPr>
        <xdr:spPr>
          <a:xfrm flipV="1">
            <a:off x="472418" y="2038919"/>
            <a:ext cx="4268611" cy="1857170"/>
          </a:xfrm>
          <a:prstGeom prst="line">
            <a:avLst/>
          </a:prstGeom>
          <a:ln>
            <a:solidFill>
              <a:schemeClr val="tx2"/>
            </a:solidFill>
          </a:ln>
        </xdr:spPr>
        <xdr:style>
          <a:lnRef idx="1">
            <a:schemeClr val="accent1"/>
          </a:lnRef>
          <a:fillRef idx="0">
            <a:schemeClr val="accent1"/>
          </a:fillRef>
          <a:effectRef idx="0">
            <a:schemeClr val="accent1"/>
          </a:effectRef>
          <a:fontRef idx="minor">
            <a:schemeClr val="tx1"/>
          </a:fontRef>
        </xdr:style>
      </xdr:cxnSp>
      <xdr:sp macro="" textlink="">
        <xdr:nvSpPr>
          <xdr:cNvPr id="59" name="Arc 58"/>
          <xdr:cNvSpPr/>
        </xdr:nvSpPr>
        <xdr:spPr>
          <a:xfrm rot="3992866">
            <a:off x="620325" y="2803159"/>
            <a:ext cx="1424035" cy="1424036"/>
          </a:xfrm>
          <a:prstGeom prst="arc">
            <a:avLst/>
          </a:prstGeom>
          <a:ln>
            <a:solidFill>
              <a:schemeClr val="tx2"/>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fr-FR"/>
          </a:p>
        </xdr:txBody>
      </xdr:sp>
      <xdr:sp macro="" textlink="">
        <xdr:nvSpPr>
          <xdr:cNvPr id="60" name="Arc 59"/>
          <xdr:cNvSpPr/>
        </xdr:nvSpPr>
        <xdr:spPr>
          <a:xfrm rot="3992866">
            <a:off x="357371" y="2543679"/>
            <a:ext cx="1962254" cy="1962252"/>
          </a:xfrm>
          <a:prstGeom prst="arc">
            <a:avLst>
              <a:gd name="adj1" fmla="val 15157370"/>
              <a:gd name="adj2" fmla="val 0"/>
            </a:avLst>
          </a:prstGeom>
          <a:ln>
            <a:solidFill>
              <a:schemeClr val="tx2"/>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fr-FR"/>
          </a:p>
        </xdr:txBody>
      </xdr:sp>
      <xdr:sp macro="" textlink="">
        <xdr:nvSpPr>
          <xdr:cNvPr id="61" name="Arc 60"/>
          <xdr:cNvSpPr/>
        </xdr:nvSpPr>
        <xdr:spPr>
          <a:xfrm rot="3992866">
            <a:off x="74431" y="2256198"/>
            <a:ext cx="2522897" cy="2522898"/>
          </a:xfrm>
          <a:prstGeom prst="arc">
            <a:avLst>
              <a:gd name="adj1" fmla="val 15170075"/>
              <a:gd name="adj2" fmla="val 16193601"/>
            </a:avLst>
          </a:prstGeom>
          <a:ln>
            <a:solidFill>
              <a:schemeClr val="tx2"/>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fr-FR"/>
          </a:p>
        </xdr:txBody>
      </xdr:sp>
      <xdr:sp macro="" textlink="">
        <xdr:nvSpPr>
          <xdr:cNvPr id="62" name="ZoneTexte 148"/>
          <xdr:cNvSpPr txBox="1"/>
        </xdr:nvSpPr>
        <xdr:spPr>
          <a:xfrm>
            <a:off x="1746821" y="3545252"/>
            <a:ext cx="299571" cy="239657"/>
          </a:xfrm>
          <a:prstGeom prst="rect">
            <a:avLst/>
          </a:prstGeom>
        </xdr:spPr>
        <xdr:txBody>
          <a:bodyPr wrap="square" lIns="0" tIns="0" rIns="0" bIns="0"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000">
                <a:latin typeface="Arial" pitchFamily="34" charset="0"/>
                <a:cs typeface="Arial" pitchFamily="34" charset="0"/>
              </a:rPr>
              <a:t>90°</a:t>
            </a:r>
            <a:endParaRPr lang="fr-FR" sz="1400">
              <a:latin typeface="Arial" pitchFamily="34" charset="0"/>
              <a:cs typeface="Arial" pitchFamily="34" charset="0"/>
            </a:endParaRPr>
          </a:p>
        </xdr:txBody>
      </xdr:sp>
      <xdr:sp macro="" textlink="">
        <xdr:nvSpPr>
          <xdr:cNvPr id="63" name="ZoneTexte 149"/>
          <xdr:cNvSpPr txBox="1"/>
        </xdr:nvSpPr>
        <xdr:spPr>
          <a:xfrm>
            <a:off x="2306566" y="3790081"/>
            <a:ext cx="189728" cy="239657"/>
          </a:xfrm>
          <a:prstGeom prst="rect">
            <a:avLst/>
          </a:prstGeom>
        </xdr:spPr>
        <xdr:txBody>
          <a:bodyPr wrap="square" lIns="0" tIns="0" rIns="0" bIns="0"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000">
                <a:latin typeface="Arial" pitchFamily="34" charset="0"/>
                <a:cs typeface="Arial" pitchFamily="34" charset="0"/>
              </a:rPr>
              <a:t>α</a:t>
            </a:r>
            <a:r>
              <a:rPr lang="fr-FR" sz="1000" baseline="-25000">
                <a:latin typeface="Arial" pitchFamily="34" charset="0"/>
                <a:cs typeface="Arial" pitchFamily="34" charset="0"/>
              </a:rPr>
              <a:t>1</a:t>
            </a:r>
          </a:p>
        </xdr:txBody>
      </xdr:sp>
      <xdr:sp macro="" textlink="">
        <xdr:nvSpPr>
          <xdr:cNvPr id="64" name="ZoneTexte 151"/>
          <xdr:cNvSpPr txBox="1"/>
        </xdr:nvSpPr>
        <xdr:spPr>
          <a:xfrm>
            <a:off x="2412464" y="2705003"/>
            <a:ext cx="189728" cy="239657"/>
          </a:xfrm>
          <a:prstGeom prst="rect">
            <a:avLst/>
          </a:prstGeom>
        </xdr:spPr>
        <xdr:txBody>
          <a:bodyPr wrap="square" lIns="0" tIns="0" rIns="0" bIns="0"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000">
                <a:latin typeface="Arial" pitchFamily="34" charset="0"/>
                <a:cs typeface="Arial" pitchFamily="34" charset="0"/>
              </a:rPr>
              <a:t>α</a:t>
            </a:r>
            <a:r>
              <a:rPr lang="fr-FR" sz="1000" baseline="-25000">
                <a:latin typeface="Arial" pitchFamily="34" charset="0"/>
                <a:cs typeface="Arial" pitchFamily="34" charset="0"/>
              </a:rPr>
              <a:t>2</a:t>
            </a:r>
          </a:p>
        </xdr:txBody>
      </xdr:sp>
      <xdr:sp macro="" textlink="">
        <xdr:nvSpPr>
          <xdr:cNvPr id="65" name="ZoneTexte 152"/>
          <xdr:cNvSpPr txBox="1"/>
        </xdr:nvSpPr>
        <xdr:spPr>
          <a:xfrm>
            <a:off x="2724389" y="2490798"/>
            <a:ext cx="187233" cy="335520"/>
          </a:xfrm>
          <a:prstGeom prst="rect">
            <a:avLst/>
          </a:prstGeom>
        </xdr:spPr>
        <xdr:txBody>
          <a:bodyPr wrap="square" lIns="0" tIns="0" rIns="0" bIns="0"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l-GR" sz="1400">
                <a:latin typeface="Arial" pitchFamily="34" charset="0"/>
                <a:cs typeface="Arial" pitchFamily="34" charset="0"/>
              </a:rPr>
              <a:t>Δ</a:t>
            </a:r>
            <a:endParaRPr lang="fr-FR" sz="1400">
              <a:latin typeface="Arial" pitchFamily="34" charset="0"/>
              <a:cs typeface="Arial" pitchFamily="34" charset="0"/>
            </a:endParaRPr>
          </a:p>
        </xdr:txBody>
      </xdr:sp>
      <xdr:sp macro="" textlink="">
        <xdr:nvSpPr>
          <xdr:cNvPr id="66" name="ZoneTexte 153"/>
          <xdr:cNvSpPr txBox="1"/>
        </xdr:nvSpPr>
        <xdr:spPr>
          <a:xfrm>
            <a:off x="3017739" y="1809598"/>
            <a:ext cx="247147" cy="335520"/>
          </a:xfrm>
          <a:prstGeom prst="rect">
            <a:avLst/>
          </a:prstGeom>
        </xdr:spPr>
        <xdr:txBody>
          <a:bodyPr wrap="square" lIns="0" tIns="0" rIns="0" bIns="0"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l-GR" sz="1400">
                <a:latin typeface="Arial" pitchFamily="34" charset="0"/>
                <a:cs typeface="Arial" pitchFamily="34" charset="0"/>
              </a:rPr>
              <a:t>δ</a:t>
            </a:r>
            <a:r>
              <a:rPr lang="fr-FR" sz="1400" baseline="-25000">
                <a:latin typeface="Arial" pitchFamily="34" charset="0"/>
                <a:cs typeface="Arial" pitchFamily="34" charset="0"/>
              </a:rPr>
              <a:t>k</a:t>
            </a:r>
            <a:endParaRPr lang="fr-FR" sz="1400">
              <a:latin typeface="Arial" pitchFamily="34" charset="0"/>
              <a:cs typeface="Arial" pitchFamily="34" charset="0"/>
            </a:endParaRPr>
          </a:p>
        </xdr:txBody>
      </xdr:sp>
      <xdr:cxnSp macro="">
        <xdr:nvCxnSpPr>
          <xdr:cNvPr id="67" name="Connecteur droit 66"/>
          <xdr:cNvCxnSpPr/>
        </xdr:nvCxnSpPr>
        <xdr:spPr>
          <a:xfrm flipH="1">
            <a:off x="1347222" y="1946958"/>
            <a:ext cx="1287464" cy="1561203"/>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xnSp macro="">
        <xdr:nvCxnSpPr>
          <xdr:cNvPr id="68" name="Connecteur droit 67"/>
          <xdr:cNvCxnSpPr/>
        </xdr:nvCxnSpPr>
        <xdr:spPr>
          <a:xfrm flipH="1">
            <a:off x="1377389" y="611529"/>
            <a:ext cx="2803003" cy="2745129"/>
          </a:xfrm>
          <a:prstGeom prst="line">
            <a:avLst/>
          </a:prstGeom>
          <a:ln>
            <a:prstDash val="solid"/>
          </a:ln>
        </xdr:spPr>
        <xdr:style>
          <a:lnRef idx="1">
            <a:schemeClr val="accent1"/>
          </a:lnRef>
          <a:fillRef idx="0">
            <a:schemeClr val="accent1"/>
          </a:fillRef>
          <a:effectRef idx="0">
            <a:schemeClr val="accent1"/>
          </a:effectRef>
          <a:fontRef idx="minor">
            <a:schemeClr val="tx1"/>
          </a:fontRef>
        </xdr:style>
      </xdr:cxnSp>
      <xdr:sp macro="" textlink="">
        <xdr:nvSpPr>
          <xdr:cNvPr id="69" name="ZoneTexte 142"/>
          <xdr:cNvSpPr txBox="1"/>
        </xdr:nvSpPr>
        <xdr:spPr>
          <a:xfrm>
            <a:off x="2054495" y="1776879"/>
            <a:ext cx="420308" cy="307777"/>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400">
                <a:solidFill>
                  <a:schemeClr val="tx2"/>
                </a:solidFill>
              </a:rPr>
              <a:t>+</a:t>
            </a:r>
            <a:r>
              <a:rPr lang="el-GR" sz="1400">
                <a:solidFill>
                  <a:schemeClr val="tx2"/>
                </a:solidFill>
              </a:rPr>
              <a:t>φ</a:t>
            </a:r>
            <a:endParaRPr lang="fr-FR" sz="1400">
              <a:solidFill>
                <a:schemeClr val="tx2"/>
              </a:solidFill>
            </a:endParaRPr>
          </a:p>
        </xdr:txBody>
      </xdr:sp>
      <xdr:cxnSp macro="">
        <xdr:nvCxnSpPr>
          <xdr:cNvPr id="70" name="Connecteur droit avec flèche 69"/>
          <xdr:cNvCxnSpPr/>
        </xdr:nvCxnSpPr>
        <xdr:spPr>
          <a:xfrm>
            <a:off x="2419689" y="1956951"/>
            <a:ext cx="106341" cy="125213"/>
          </a:xfrm>
          <a:prstGeom prst="straightConnector1">
            <a:avLst/>
          </a:prstGeom>
          <a:ln>
            <a:solidFill>
              <a:schemeClr val="tx2"/>
            </a:solidFill>
            <a:tailEnd type="stealth"/>
          </a:ln>
        </xdr:spPr>
        <xdr:style>
          <a:lnRef idx="1">
            <a:schemeClr val="accent1"/>
          </a:lnRef>
          <a:fillRef idx="0">
            <a:schemeClr val="accent1"/>
          </a:fillRef>
          <a:effectRef idx="0">
            <a:schemeClr val="accent1"/>
          </a:effectRef>
          <a:fontRef idx="minor">
            <a:schemeClr val="tx1"/>
          </a:fontRef>
        </xdr:style>
      </xdr:cxnSp>
      <xdr:cxnSp macro="">
        <xdr:nvCxnSpPr>
          <xdr:cNvPr id="71" name="Connecteur droit avec flèche 70"/>
          <xdr:cNvCxnSpPr/>
        </xdr:nvCxnSpPr>
        <xdr:spPr>
          <a:xfrm>
            <a:off x="2634401" y="2184026"/>
            <a:ext cx="104989" cy="113404"/>
          </a:xfrm>
          <a:prstGeom prst="straightConnector1">
            <a:avLst/>
          </a:prstGeom>
          <a:ln>
            <a:solidFill>
              <a:schemeClr val="tx2"/>
            </a:solidFill>
            <a:headEnd type="stealth"/>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198120</xdr:colOff>
      <xdr:row>57</xdr:row>
      <xdr:rowOff>190500</xdr:rowOff>
    </xdr:from>
    <xdr:to>
      <xdr:col>7</xdr:col>
      <xdr:colOff>1890443</xdr:colOff>
      <xdr:row>60</xdr:row>
      <xdr:rowOff>64209</xdr:rowOff>
    </xdr:to>
    <mc:AlternateContent xmlns:mc="http://schemas.openxmlformats.org/markup-compatibility/2006">
      <mc:Choice xmlns:a14="http://schemas.microsoft.com/office/drawing/2010/main" Requires="a14">
        <xdr:sp macro="" textlink="">
          <xdr:nvSpPr>
            <xdr:cNvPr id="74" name="ZoneTexte 141"/>
            <xdr:cNvSpPr txBox="1"/>
          </xdr:nvSpPr>
          <xdr:spPr>
            <a:xfrm>
              <a:off x="7147560" y="10805160"/>
              <a:ext cx="1692323" cy="506169"/>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l-GR" sz="1400">
                  <a:solidFill>
                    <a:schemeClr val="tx2"/>
                  </a:solidFill>
                </a:rPr>
                <a:t>φ</a:t>
              </a:r>
              <a:r>
                <a:rPr lang="fr-FR" sz="1400">
                  <a:solidFill>
                    <a:schemeClr val="tx2"/>
                  </a:solidFill>
                </a:rPr>
                <a:t>=</a:t>
              </a:r>
              <a14:m>
                <m:oMath xmlns:m="http://schemas.openxmlformats.org/officeDocument/2006/math">
                  <m:r>
                    <m:rPr>
                      <m:nor/>
                    </m:rPr>
                    <a:rPr lang="fr-FR" sz="1400">
                      <a:solidFill>
                        <a:schemeClr val="tx2"/>
                      </a:solidFill>
                    </a:rPr>
                    <m:t>Tan</m:t>
                  </m:r>
                  <m:r>
                    <m:rPr>
                      <m:nor/>
                    </m:rPr>
                    <a:rPr lang="fr-FR" sz="1400" baseline="30000">
                      <a:solidFill>
                        <a:schemeClr val="tx2"/>
                      </a:solidFill>
                    </a:rPr>
                    <m:t>−1</m:t>
                  </m:r>
                  <m:d>
                    <m:dPr>
                      <m:ctrlPr>
                        <a:rPr lang="fr-FR" sz="1400" b="0" i="1">
                          <a:solidFill>
                            <a:schemeClr val="tx2"/>
                          </a:solidFill>
                          <a:latin typeface="Cambria Math"/>
                        </a:rPr>
                      </m:ctrlPr>
                    </m:dPr>
                    <m:e>
                      <m:f>
                        <m:fPr>
                          <m:ctrlPr>
                            <a:rPr lang="fr-FR" sz="1400" i="1">
                              <a:solidFill>
                                <a:schemeClr val="tx2"/>
                              </a:solidFill>
                              <a:latin typeface="Cambria Math"/>
                            </a:rPr>
                          </m:ctrlPr>
                        </m:fPr>
                        <m:num>
                          <m:r>
                            <a:rPr lang="fr-FR" sz="1400" i="1">
                              <a:solidFill>
                                <a:schemeClr val="tx2"/>
                              </a:solidFill>
                              <a:latin typeface="Cambria Math"/>
                            </a:rPr>
                            <m:t>(</m:t>
                          </m:r>
                          <m:r>
                            <a:rPr lang="fr-FR" sz="1400" i="1">
                              <a:solidFill>
                                <a:schemeClr val="tx2"/>
                              </a:solidFill>
                              <a:latin typeface="Cambria Math"/>
                            </a:rPr>
                            <m:t>𝑇</m:t>
                          </m:r>
                          <m:r>
                            <a:rPr lang="fr-FR" sz="1400" i="1">
                              <a:solidFill>
                                <a:schemeClr val="tx2"/>
                              </a:solidFill>
                              <a:latin typeface="Cambria Math"/>
                            </a:rPr>
                            <m:t>1−</m:t>
                          </m:r>
                          <m:r>
                            <a:rPr lang="fr-FR" sz="1400" i="1">
                              <a:solidFill>
                                <a:schemeClr val="tx2"/>
                              </a:solidFill>
                              <a:latin typeface="Cambria Math"/>
                            </a:rPr>
                            <m:t>𝑇</m:t>
                          </m:r>
                          <m:r>
                            <a:rPr lang="fr-FR" sz="1400" i="1">
                              <a:solidFill>
                                <a:schemeClr val="tx2"/>
                              </a:solidFill>
                              <a:latin typeface="Cambria Math"/>
                            </a:rPr>
                            <m:t>2)/2</m:t>
                          </m:r>
                        </m:num>
                        <m:den>
                          <m:r>
                            <a:rPr lang="fr-FR" sz="1400" i="1">
                              <a:solidFill>
                                <a:schemeClr val="tx2"/>
                              </a:solidFill>
                              <a:latin typeface="Cambria Math"/>
                            </a:rPr>
                            <m:t>13</m:t>
                          </m:r>
                        </m:den>
                      </m:f>
                    </m:e>
                  </m:d>
                </m:oMath>
              </a14:m>
              <a:endParaRPr lang="fr-FR" sz="1400">
                <a:solidFill>
                  <a:schemeClr val="tx2"/>
                </a:solidFill>
              </a:endParaRPr>
            </a:p>
          </xdr:txBody>
        </xdr:sp>
      </mc:Choice>
      <mc:Fallback>
        <xdr:sp macro="" textlink="">
          <xdr:nvSpPr>
            <xdr:cNvPr id="74" name="ZoneTexte 141"/>
            <xdr:cNvSpPr txBox="1"/>
          </xdr:nvSpPr>
          <xdr:spPr>
            <a:xfrm>
              <a:off x="7147560" y="10805160"/>
              <a:ext cx="1692323" cy="506169"/>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l-GR" sz="1400">
                  <a:solidFill>
                    <a:schemeClr val="tx2"/>
                  </a:solidFill>
                </a:rPr>
                <a:t>φ</a:t>
              </a:r>
              <a:r>
                <a:rPr lang="fr-FR" sz="1400">
                  <a:solidFill>
                    <a:schemeClr val="tx2"/>
                  </a:solidFill>
                </a:rPr>
                <a:t>=</a:t>
              </a:r>
              <a:r>
                <a:rPr lang="fr-FR" sz="1400" i="0">
                  <a:solidFill>
                    <a:schemeClr val="tx2"/>
                  </a:solidFill>
                  <a:latin typeface="Cambria Math"/>
                </a:rPr>
                <a:t>"Tan</a:t>
              </a:r>
              <a:r>
                <a:rPr lang="fr-FR" sz="1400" i="0" baseline="30000">
                  <a:solidFill>
                    <a:schemeClr val="tx2"/>
                  </a:solidFill>
                  <a:latin typeface="Cambria Math"/>
                </a:rPr>
                <a:t>−1</a:t>
              </a:r>
              <a:r>
                <a:rPr lang="fr-FR" sz="1400" b="0" i="0" baseline="30000">
                  <a:solidFill>
                    <a:schemeClr val="tx2"/>
                  </a:solidFill>
                  <a:latin typeface="Cambria Math"/>
                </a:rPr>
                <a:t>" </a:t>
              </a:r>
              <a:r>
                <a:rPr lang="fr-FR" sz="1400" b="0" i="0">
                  <a:solidFill>
                    <a:schemeClr val="tx2"/>
                  </a:solidFill>
                  <a:latin typeface="Cambria Math"/>
                </a:rPr>
                <a:t>((</a:t>
              </a:r>
              <a:r>
                <a:rPr lang="fr-FR" sz="1400" i="0">
                  <a:solidFill>
                    <a:schemeClr val="tx2"/>
                  </a:solidFill>
                  <a:latin typeface="Cambria Math"/>
                </a:rPr>
                <a:t>(𝑇1−𝑇2)/2)/13)</a:t>
              </a:r>
              <a:endParaRPr lang="fr-FR" sz="1400">
                <a:solidFill>
                  <a:schemeClr val="tx2"/>
                </a:solidFill>
              </a:endParaRPr>
            </a:p>
          </xdr:txBody>
        </xdr:sp>
      </mc:Fallback>
    </mc:AlternateContent>
    <xdr:clientData/>
  </xdr:twoCellAnchor>
  <xdr:twoCellAnchor>
    <xdr:from>
      <xdr:col>7</xdr:col>
      <xdr:colOff>269817</xdr:colOff>
      <xdr:row>34</xdr:row>
      <xdr:rowOff>140186</xdr:rowOff>
    </xdr:from>
    <xdr:to>
      <xdr:col>7</xdr:col>
      <xdr:colOff>3139440</xdr:colOff>
      <xdr:row>35</xdr:row>
      <xdr:rowOff>288223</xdr:rowOff>
    </xdr:to>
    <xdr:sp macro="" textlink="">
      <xdr:nvSpPr>
        <xdr:cNvPr id="75" name="ZoneTexte 46"/>
        <xdr:cNvSpPr txBox="1"/>
      </xdr:nvSpPr>
      <xdr:spPr>
        <a:xfrm>
          <a:off x="7958397" y="7417286"/>
          <a:ext cx="2869623" cy="468077"/>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l-GR" sz="1200">
              <a:solidFill>
                <a:schemeClr val="tx2"/>
              </a:solidFill>
            </a:rPr>
            <a:t>φ</a:t>
          </a:r>
          <a:r>
            <a:rPr lang="fr-FR" sz="1200">
              <a:solidFill>
                <a:schemeClr val="tx2"/>
              </a:solidFill>
            </a:rPr>
            <a:t> is +/- the error du to the tapered blade compare to the wanted grinding angle </a:t>
          </a:r>
          <a:r>
            <a:rPr lang="el-GR" sz="1200">
              <a:latin typeface="Arial" pitchFamily="34" charset="0"/>
              <a:cs typeface="Arial" pitchFamily="34" charset="0"/>
            </a:rPr>
            <a:t>Δ</a:t>
          </a:r>
          <a:r>
            <a:rPr lang="fr-FR" sz="1200">
              <a:solidFill>
                <a:schemeClr val="tx2"/>
              </a:solidFill>
            </a:rPr>
            <a:t> </a:t>
          </a:r>
          <a:endParaRPr lang="fr-FR" sz="1200"/>
        </a:p>
      </xdr:txBody>
    </xdr:sp>
    <xdr:clientData/>
  </xdr:twoCellAnchor>
  <xdr:twoCellAnchor editAs="absolute">
    <xdr:from>
      <xdr:col>7</xdr:col>
      <xdr:colOff>91440</xdr:colOff>
      <xdr:row>0</xdr:row>
      <xdr:rowOff>76200</xdr:rowOff>
    </xdr:from>
    <xdr:to>
      <xdr:col>7</xdr:col>
      <xdr:colOff>3622856</xdr:colOff>
      <xdr:row>6</xdr:row>
      <xdr:rowOff>10981</xdr:rowOff>
    </xdr:to>
    <xdr:grpSp>
      <xdr:nvGrpSpPr>
        <xdr:cNvPr id="76" name="Groupe 75"/>
        <xdr:cNvGrpSpPr>
          <a:grpSpLocks noChangeAspect="1"/>
        </xdr:cNvGrpSpPr>
      </xdr:nvGrpSpPr>
      <xdr:grpSpPr>
        <a:xfrm>
          <a:off x="7787640" y="76200"/>
          <a:ext cx="3531416" cy="1169221"/>
          <a:chOff x="5451502" y="1394462"/>
          <a:chExt cx="3531416" cy="1192081"/>
        </a:xfrm>
      </xdr:grpSpPr>
      <xdr:grpSp>
        <xdr:nvGrpSpPr>
          <xdr:cNvPr id="77" name="Groupe 76"/>
          <xdr:cNvGrpSpPr/>
        </xdr:nvGrpSpPr>
        <xdr:grpSpPr>
          <a:xfrm>
            <a:off x="5451502" y="1394462"/>
            <a:ext cx="3486150" cy="1192081"/>
            <a:chOff x="171450" y="1561831"/>
            <a:chExt cx="8728710" cy="3278521"/>
          </a:xfrm>
        </xdr:grpSpPr>
        <xdr:grpSp>
          <xdr:nvGrpSpPr>
            <xdr:cNvPr id="81" name="Groupe 80"/>
            <xdr:cNvGrpSpPr/>
          </xdr:nvGrpSpPr>
          <xdr:grpSpPr>
            <a:xfrm rot="-240000">
              <a:off x="5222141" y="1561831"/>
              <a:ext cx="1439462" cy="1950511"/>
              <a:chOff x="5214469" y="1668780"/>
              <a:chExt cx="1439462" cy="1784688"/>
            </a:xfrm>
          </xdr:grpSpPr>
          <xdr:sp macro="" textlink="">
            <xdr:nvSpPr>
              <xdr:cNvPr id="109" name="Rectangle 108"/>
              <xdr:cNvSpPr/>
            </xdr:nvSpPr>
            <xdr:spPr>
              <a:xfrm>
                <a:off x="5694466" y="2063717"/>
                <a:ext cx="490824" cy="1389751"/>
              </a:xfrm>
              <a:prstGeom prst="rect">
                <a:avLst/>
              </a:prstGeom>
              <a:solidFill>
                <a:schemeClr val="tx1">
                  <a:lumMod val="65000"/>
                  <a:lumOff val="35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endParaRPr lang="fr-FR"/>
              </a:p>
            </xdr:txBody>
          </xdr:sp>
          <xdr:sp macro="" textlink="">
            <xdr:nvSpPr>
              <xdr:cNvPr id="110" name="Forme libre 109"/>
              <xdr:cNvSpPr/>
            </xdr:nvSpPr>
            <xdr:spPr>
              <a:xfrm flipH="1">
                <a:off x="5214469" y="1668780"/>
                <a:ext cx="1439462" cy="588360"/>
              </a:xfrm>
              <a:custGeom>
                <a:avLst/>
                <a:gdLst>
                  <a:gd name="connsiteX0" fmla="*/ 1814 w 266700"/>
                  <a:gd name="connsiteY0" fmla="*/ 125186 h 125186"/>
                  <a:gd name="connsiteX1" fmla="*/ 0 w 266700"/>
                  <a:gd name="connsiteY1" fmla="*/ 30843 h 125186"/>
                  <a:gd name="connsiteX2" fmla="*/ 32657 w 266700"/>
                  <a:gd name="connsiteY2" fmla="*/ 0 h 125186"/>
                  <a:gd name="connsiteX3" fmla="*/ 230414 w 266700"/>
                  <a:gd name="connsiteY3" fmla="*/ 1814 h 125186"/>
                  <a:gd name="connsiteX4" fmla="*/ 266700 w 266700"/>
                  <a:gd name="connsiteY4" fmla="*/ 29028 h 125186"/>
                  <a:gd name="connsiteX5" fmla="*/ 263071 w 266700"/>
                  <a:gd name="connsiteY5" fmla="*/ 123371 h 125186"/>
                  <a:gd name="connsiteX0" fmla="*/ 1814 w 266700"/>
                  <a:gd name="connsiteY0" fmla="*/ 125186 h 127986"/>
                  <a:gd name="connsiteX1" fmla="*/ 0 w 266700"/>
                  <a:gd name="connsiteY1" fmla="*/ 30843 h 127986"/>
                  <a:gd name="connsiteX2" fmla="*/ 32657 w 266700"/>
                  <a:gd name="connsiteY2" fmla="*/ 0 h 127986"/>
                  <a:gd name="connsiteX3" fmla="*/ 230414 w 266700"/>
                  <a:gd name="connsiteY3" fmla="*/ 1814 h 127986"/>
                  <a:gd name="connsiteX4" fmla="*/ 266700 w 266700"/>
                  <a:gd name="connsiteY4" fmla="*/ 29028 h 127986"/>
                  <a:gd name="connsiteX5" fmla="*/ 263071 w 266700"/>
                  <a:gd name="connsiteY5" fmla="*/ 127986 h 127986"/>
                  <a:gd name="connsiteX0" fmla="*/ 1814 w 267054"/>
                  <a:gd name="connsiteY0" fmla="*/ 125186 h 126140"/>
                  <a:gd name="connsiteX1" fmla="*/ 0 w 267054"/>
                  <a:gd name="connsiteY1" fmla="*/ 30843 h 126140"/>
                  <a:gd name="connsiteX2" fmla="*/ 32657 w 267054"/>
                  <a:gd name="connsiteY2" fmla="*/ 0 h 126140"/>
                  <a:gd name="connsiteX3" fmla="*/ 230414 w 267054"/>
                  <a:gd name="connsiteY3" fmla="*/ 1814 h 126140"/>
                  <a:gd name="connsiteX4" fmla="*/ 266700 w 267054"/>
                  <a:gd name="connsiteY4" fmla="*/ 29028 h 126140"/>
                  <a:gd name="connsiteX5" fmla="*/ 266706 w 267054"/>
                  <a:gd name="connsiteY5" fmla="*/ 126140 h 1261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267054" h="126140">
                    <a:moveTo>
                      <a:pt x="1814" y="125186"/>
                    </a:moveTo>
                    <a:cubicBezTo>
                      <a:pt x="1209" y="93738"/>
                      <a:pt x="605" y="62291"/>
                      <a:pt x="0" y="30843"/>
                    </a:cubicBezTo>
                    <a:lnTo>
                      <a:pt x="32657" y="0"/>
                    </a:lnTo>
                    <a:lnTo>
                      <a:pt x="230414" y="1814"/>
                    </a:lnTo>
                    <a:lnTo>
                      <a:pt x="266700" y="29028"/>
                    </a:lnTo>
                    <a:cubicBezTo>
                      <a:pt x="265490" y="60476"/>
                      <a:pt x="267916" y="94692"/>
                      <a:pt x="266706" y="126140"/>
                    </a:cubicBezTo>
                  </a:path>
                </a:pathLst>
              </a:custGeom>
              <a:solidFill>
                <a:schemeClr val="tx1">
                  <a:lumMod val="65000"/>
                  <a:lumOff val="35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endParaRPr lang="fr-FR"/>
              </a:p>
            </xdr:txBody>
          </xdr:sp>
        </xdr:grpSp>
        <xdr:sp macro="" textlink="">
          <xdr:nvSpPr>
            <xdr:cNvPr id="82" name="Rectangle 81"/>
            <xdr:cNvSpPr/>
          </xdr:nvSpPr>
          <xdr:spPr>
            <a:xfrm>
              <a:off x="3659927" y="2979420"/>
              <a:ext cx="279613" cy="435140"/>
            </a:xfrm>
            <a:prstGeom prst="rect">
              <a:avLst/>
            </a:prstGeom>
            <a:solidFill>
              <a:schemeClr val="tx1">
                <a:lumMod val="65000"/>
                <a:lumOff val="35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endParaRPr lang="fr-FR"/>
            </a:p>
          </xdr:txBody>
        </xdr:sp>
        <xdr:sp macro="" textlink="">
          <xdr:nvSpPr>
            <xdr:cNvPr id="83" name="Forme libre 82"/>
            <xdr:cNvSpPr/>
          </xdr:nvSpPr>
          <xdr:spPr>
            <a:xfrm flipH="1">
              <a:off x="2127222" y="2686853"/>
              <a:ext cx="6772938" cy="1808947"/>
            </a:xfrm>
            <a:custGeom>
              <a:avLst/>
              <a:gdLst>
                <a:gd name="connsiteX0" fmla="*/ 0 w 2086429"/>
                <a:gd name="connsiteY0" fmla="*/ 99785 h 254000"/>
                <a:gd name="connsiteX1" fmla="*/ 1086758 w 2086429"/>
                <a:gd name="connsiteY1" fmla="*/ 103414 h 254000"/>
                <a:gd name="connsiteX2" fmla="*/ 1086758 w 2086429"/>
                <a:gd name="connsiteY2" fmla="*/ 201385 h 254000"/>
                <a:gd name="connsiteX3" fmla="*/ 1139372 w 2086429"/>
                <a:gd name="connsiteY3" fmla="*/ 254000 h 254000"/>
                <a:gd name="connsiteX4" fmla="*/ 1656443 w 2086429"/>
                <a:gd name="connsiteY4" fmla="*/ 252185 h 254000"/>
                <a:gd name="connsiteX5" fmla="*/ 2086429 w 2086429"/>
                <a:gd name="connsiteY5" fmla="*/ 96157 h 254000"/>
                <a:gd name="connsiteX6" fmla="*/ 2086429 w 2086429"/>
                <a:gd name="connsiteY6" fmla="*/ 76200 h 254000"/>
                <a:gd name="connsiteX7" fmla="*/ 1547586 w 2086429"/>
                <a:gd name="connsiteY7" fmla="*/ 74385 h 254000"/>
                <a:gd name="connsiteX8" fmla="*/ 1549400 w 2086429"/>
                <a:gd name="connsiteY8" fmla="*/ 45357 h 254000"/>
                <a:gd name="connsiteX9" fmla="*/ 1090386 w 2086429"/>
                <a:gd name="connsiteY9" fmla="*/ 47171 h 254000"/>
                <a:gd name="connsiteX10" fmla="*/ 1088572 w 2086429"/>
                <a:gd name="connsiteY10" fmla="*/ 0 h 254000"/>
                <a:gd name="connsiteX11" fmla="*/ 0 w 2086429"/>
                <a:gd name="connsiteY11" fmla="*/ 0 h 254000"/>
                <a:gd name="connsiteX0" fmla="*/ 0 w 2091372"/>
                <a:gd name="connsiteY0" fmla="*/ 136191 h 254000"/>
                <a:gd name="connsiteX1" fmla="*/ 1091701 w 2091372"/>
                <a:gd name="connsiteY1" fmla="*/ 103414 h 254000"/>
                <a:gd name="connsiteX2" fmla="*/ 1091701 w 2091372"/>
                <a:gd name="connsiteY2" fmla="*/ 201385 h 254000"/>
                <a:gd name="connsiteX3" fmla="*/ 1144315 w 2091372"/>
                <a:gd name="connsiteY3" fmla="*/ 254000 h 254000"/>
                <a:gd name="connsiteX4" fmla="*/ 1661386 w 2091372"/>
                <a:gd name="connsiteY4" fmla="*/ 252185 h 254000"/>
                <a:gd name="connsiteX5" fmla="*/ 2091372 w 2091372"/>
                <a:gd name="connsiteY5" fmla="*/ 96157 h 254000"/>
                <a:gd name="connsiteX6" fmla="*/ 2091372 w 2091372"/>
                <a:gd name="connsiteY6" fmla="*/ 76200 h 254000"/>
                <a:gd name="connsiteX7" fmla="*/ 1552529 w 2091372"/>
                <a:gd name="connsiteY7" fmla="*/ 74385 h 254000"/>
                <a:gd name="connsiteX8" fmla="*/ 1554343 w 2091372"/>
                <a:gd name="connsiteY8" fmla="*/ 45357 h 254000"/>
                <a:gd name="connsiteX9" fmla="*/ 1095329 w 2091372"/>
                <a:gd name="connsiteY9" fmla="*/ 47171 h 254000"/>
                <a:gd name="connsiteX10" fmla="*/ 1093515 w 2091372"/>
                <a:gd name="connsiteY10" fmla="*/ 0 h 254000"/>
                <a:gd name="connsiteX11" fmla="*/ 4943 w 2091372"/>
                <a:gd name="connsiteY11" fmla="*/ 0 h 254000"/>
                <a:gd name="connsiteX0" fmla="*/ 0 w 2091372"/>
                <a:gd name="connsiteY0" fmla="*/ 173853 h 291662"/>
                <a:gd name="connsiteX1" fmla="*/ 1091701 w 2091372"/>
                <a:gd name="connsiteY1" fmla="*/ 141076 h 291662"/>
                <a:gd name="connsiteX2" fmla="*/ 1091701 w 2091372"/>
                <a:gd name="connsiteY2" fmla="*/ 239047 h 291662"/>
                <a:gd name="connsiteX3" fmla="*/ 1144315 w 2091372"/>
                <a:gd name="connsiteY3" fmla="*/ 291662 h 291662"/>
                <a:gd name="connsiteX4" fmla="*/ 1661386 w 2091372"/>
                <a:gd name="connsiteY4" fmla="*/ 289847 h 291662"/>
                <a:gd name="connsiteX5" fmla="*/ 2091372 w 2091372"/>
                <a:gd name="connsiteY5" fmla="*/ 133819 h 291662"/>
                <a:gd name="connsiteX6" fmla="*/ 2091372 w 2091372"/>
                <a:gd name="connsiteY6" fmla="*/ 113862 h 291662"/>
                <a:gd name="connsiteX7" fmla="*/ 1552529 w 2091372"/>
                <a:gd name="connsiteY7" fmla="*/ 112047 h 291662"/>
                <a:gd name="connsiteX8" fmla="*/ 1554343 w 2091372"/>
                <a:gd name="connsiteY8" fmla="*/ 83019 h 291662"/>
                <a:gd name="connsiteX9" fmla="*/ 1095329 w 2091372"/>
                <a:gd name="connsiteY9" fmla="*/ 84833 h 291662"/>
                <a:gd name="connsiteX10" fmla="*/ 1093515 w 2091372"/>
                <a:gd name="connsiteY10" fmla="*/ 37662 h 291662"/>
                <a:gd name="connsiteX11" fmla="*/ 1648 w 2091372"/>
                <a:gd name="connsiteY11" fmla="*/ 0 h 291662"/>
                <a:gd name="connsiteX0" fmla="*/ 0 w 2091372"/>
                <a:gd name="connsiteY0" fmla="*/ 173853 h 291662"/>
                <a:gd name="connsiteX1" fmla="*/ 1088406 w 2091372"/>
                <a:gd name="connsiteY1" fmla="*/ 178738 h 291662"/>
                <a:gd name="connsiteX2" fmla="*/ 1091701 w 2091372"/>
                <a:gd name="connsiteY2" fmla="*/ 239047 h 291662"/>
                <a:gd name="connsiteX3" fmla="*/ 1144315 w 2091372"/>
                <a:gd name="connsiteY3" fmla="*/ 291662 h 291662"/>
                <a:gd name="connsiteX4" fmla="*/ 1661386 w 2091372"/>
                <a:gd name="connsiteY4" fmla="*/ 289847 h 291662"/>
                <a:gd name="connsiteX5" fmla="*/ 2091372 w 2091372"/>
                <a:gd name="connsiteY5" fmla="*/ 133819 h 291662"/>
                <a:gd name="connsiteX6" fmla="*/ 2091372 w 2091372"/>
                <a:gd name="connsiteY6" fmla="*/ 113862 h 291662"/>
                <a:gd name="connsiteX7" fmla="*/ 1552529 w 2091372"/>
                <a:gd name="connsiteY7" fmla="*/ 112047 h 291662"/>
                <a:gd name="connsiteX8" fmla="*/ 1554343 w 2091372"/>
                <a:gd name="connsiteY8" fmla="*/ 83019 h 291662"/>
                <a:gd name="connsiteX9" fmla="*/ 1095329 w 2091372"/>
                <a:gd name="connsiteY9" fmla="*/ 84833 h 291662"/>
                <a:gd name="connsiteX10" fmla="*/ 1093515 w 2091372"/>
                <a:gd name="connsiteY10" fmla="*/ 37662 h 291662"/>
                <a:gd name="connsiteX11" fmla="*/ 1648 w 2091372"/>
                <a:gd name="connsiteY11" fmla="*/ 0 h 291662"/>
                <a:gd name="connsiteX0" fmla="*/ 0 w 2091372"/>
                <a:gd name="connsiteY0" fmla="*/ 176363 h 294172"/>
                <a:gd name="connsiteX1" fmla="*/ 1088406 w 2091372"/>
                <a:gd name="connsiteY1" fmla="*/ 181248 h 294172"/>
                <a:gd name="connsiteX2" fmla="*/ 1091701 w 2091372"/>
                <a:gd name="connsiteY2" fmla="*/ 241557 h 294172"/>
                <a:gd name="connsiteX3" fmla="*/ 1144315 w 2091372"/>
                <a:gd name="connsiteY3" fmla="*/ 294172 h 294172"/>
                <a:gd name="connsiteX4" fmla="*/ 1661386 w 2091372"/>
                <a:gd name="connsiteY4" fmla="*/ 292357 h 294172"/>
                <a:gd name="connsiteX5" fmla="*/ 2091372 w 2091372"/>
                <a:gd name="connsiteY5" fmla="*/ 136329 h 294172"/>
                <a:gd name="connsiteX6" fmla="*/ 2091372 w 2091372"/>
                <a:gd name="connsiteY6" fmla="*/ 116372 h 294172"/>
                <a:gd name="connsiteX7" fmla="*/ 1552529 w 2091372"/>
                <a:gd name="connsiteY7" fmla="*/ 114557 h 294172"/>
                <a:gd name="connsiteX8" fmla="*/ 1554343 w 2091372"/>
                <a:gd name="connsiteY8" fmla="*/ 85529 h 294172"/>
                <a:gd name="connsiteX9" fmla="*/ 1095329 w 2091372"/>
                <a:gd name="connsiteY9" fmla="*/ 87343 h 294172"/>
                <a:gd name="connsiteX10" fmla="*/ 1086924 w 2091372"/>
                <a:gd name="connsiteY10" fmla="*/ 0 h 294172"/>
                <a:gd name="connsiteX11" fmla="*/ 1648 w 2091372"/>
                <a:gd name="connsiteY11" fmla="*/ 2510 h 294172"/>
                <a:gd name="connsiteX0" fmla="*/ 0 w 2091372"/>
                <a:gd name="connsiteY0" fmla="*/ 174794 h 292603"/>
                <a:gd name="connsiteX1" fmla="*/ 1088406 w 2091372"/>
                <a:gd name="connsiteY1" fmla="*/ 179679 h 292603"/>
                <a:gd name="connsiteX2" fmla="*/ 1091701 w 2091372"/>
                <a:gd name="connsiteY2" fmla="*/ 239988 h 292603"/>
                <a:gd name="connsiteX3" fmla="*/ 1144315 w 2091372"/>
                <a:gd name="connsiteY3" fmla="*/ 292603 h 292603"/>
                <a:gd name="connsiteX4" fmla="*/ 1661386 w 2091372"/>
                <a:gd name="connsiteY4" fmla="*/ 290788 h 292603"/>
                <a:gd name="connsiteX5" fmla="*/ 2091372 w 2091372"/>
                <a:gd name="connsiteY5" fmla="*/ 134760 h 292603"/>
                <a:gd name="connsiteX6" fmla="*/ 2091372 w 2091372"/>
                <a:gd name="connsiteY6" fmla="*/ 114803 h 292603"/>
                <a:gd name="connsiteX7" fmla="*/ 1552529 w 2091372"/>
                <a:gd name="connsiteY7" fmla="*/ 112988 h 292603"/>
                <a:gd name="connsiteX8" fmla="*/ 1554343 w 2091372"/>
                <a:gd name="connsiteY8" fmla="*/ 83960 h 292603"/>
                <a:gd name="connsiteX9" fmla="*/ 1095329 w 2091372"/>
                <a:gd name="connsiteY9" fmla="*/ 85774 h 292603"/>
                <a:gd name="connsiteX10" fmla="*/ 1093103 w 2091372"/>
                <a:gd name="connsiteY10" fmla="*/ 0 h 292603"/>
                <a:gd name="connsiteX11" fmla="*/ 1648 w 2091372"/>
                <a:gd name="connsiteY11" fmla="*/ 941 h 292603"/>
                <a:gd name="connsiteX0" fmla="*/ 0 w 2091372"/>
                <a:gd name="connsiteY0" fmla="*/ 174794 h 292603"/>
                <a:gd name="connsiteX1" fmla="*/ 1088406 w 2091372"/>
                <a:gd name="connsiteY1" fmla="*/ 179679 h 292603"/>
                <a:gd name="connsiteX2" fmla="*/ 1091701 w 2091372"/>
                <a:gd name="connsiteY2" fmla="*/ 239988 h 292603"/>
                <a:gd name="connsiteX3" fmla="*/ 1144315 w 2091372"/>
                <a:gd name="connsiteY3" fmla="*/ 292603 h 292603"/>
                <a:gd name="connsiteX4" fmla="*/ 1661386 w 2091372"/>
                <a:gd name="connsiteY4" fmla="*/ 290788 h 292603"/>
                <a:gd name="connsiteX5" fmla="*/ 2091372 w 2091372"/>
                <a:gd name="connsiteY5" fmla="*/ 134760 h 292603"/>
                <a:gd name="connsiteX6" fmla="*/ 2091372 w 2091372"/>
                <a:gd name="connsiteY6" fmla="*/ 114803 h 292603"/>
                <a:gd name="connsiteX7" fmla="*/ 1552529 w 2091372"/>
                <a:gd name="connsiteY7" fmla="*/ 112988 h 292603"/>
                <a:gd name="connsiteX8" fmla="*/ 1554343 w 2091372"/>
                <a:gd name="connsiteY8" fmla="*/ 83960 h 292603"/>
                <a:gd name="connsiteX9" fmla="*/ 1092239 w 2091372"/>
                <a:gd name="connsiteY9" fmla="*/ 84989 h 292603"/>
                <a:gd name="connsiteX10" fmla="*/ 1093103 w 2091372"/>
                <a:gd name="connsiteY10" fmla="*/ 0 h 292603"/>
                <a:gd name="connsiteX11" fmla="*/ 1648 w 2091372"/>
                <a:gd name="connsiteY11" fmla="*/ 941 h 292603"/>
                <a:gd name="connsiteX0" fmla="*/ 0 w 2091372"/>
                <a:gd name="connsiteY0" fmla="*/ 174794 h 292603"/>
                <a:gd name="connsiteX1" fmla="*/ 1090466 w 2091372"/>
                <a:gd name="connsiteY1" fmla="*/ 175756 h 292603"/>
                <a:gd name="connsiteX2" fmla="*/ 1091701 w 2091372"/>
                <a:gd name="connsiteY2" fmla="*/ 239988 h 292603"/>
                <a:gd name="connsiteX3" fmla="*/ 1144315 w 2091372"/>
                <a:gd name="connsiteY3" fmla="*/ 292603 h 292603"/>
                <a:gd name="connsiteX4" fmla="*/ 1661386 w 2091372"/>
                <a:gd name="connsiteY4" fmla="*/ 290788 h 292603"/>
                <a:gd name="connsiteX5" fmla="*/ 2091372 w 2091372"/>
                <a:gd name="connsiteY5" fmla="*/ 134760 h 292603"/>
                <a:gd name="connsiteX6" fmla="*/ 2091372 w 2091372"/>
                <a:gd name="connsiteY6" fmla="*/ 114803 h 292603"/>
                <a:gd name="connsiteX7" fmla="*/ 1552529 w 2091372"/>
                <a:gd name="connsiteY7" fmla="*/ 112988 h 292603"/>
                <a:gd name="connsiteX8" fmla="*/ 1554343 w 2091372"/>
                <a:gd name="connsiteY8" fmla="*/ 83960 h 292603"/>
                <a:gd name="connsiteX9" fmla="*/ 1092239 w 2091372"/>
                <a:gd name="connsiteY9" fmla="*/ 84989 h 292603"/>
                <a:gd name="connsiteX10" fmla="*/ 1093103 w 2091372"/>
                <a:gd name="connsiteY10" fmla="*/ 0 h 292603"/>
                <a:gd name="connsiteX11" fmla="*/ 1648 w 2091372"/>
                <a:gd name="connsiteY11" fmla="*/ 941 h 292603"/>
                <a:gd name="connsiteX0" fmla="*/ 0 w 2091372"/>
                <a:gd name="connsiteY0" fmla="*/ 175579 h 293388"/>
                <a:gd name="connsiteX1" fmla="*/ 1090466 w 2091372"/>
                <a:gd name="connsiteY1" fmla="*/ 176541 h 293388"/>
                <a:gd name="connsiteX2" fmla="*/ 1091701 w 2091372"/>
                <a:gd name="connsiteY2" fmla="*/ 240773 h 293388"/>
                <a:gd name="connsiteX3" fmla="*/ 1144315 w 2091372"/>
                <a:gd name="connsiteY3" fmla="*/ 293388 h 293388"/>
                <a:gd name="connsiteX4" fmla="*/ 1661386 w 2091372"/>
                <a:gd name="connsiteY4" fmla="*/ 291573 h 293388"/>
                <a:gd name="connsiteX5" fmla="*/ 2091372 w 2091372"/>
                <a:gd name="connsiteY5" fmla="*/ 135545 h 293388"/>
                <a:gd name="connsiteX6" fmla="*/ 2091372 w 2091372"/>
                <a:gd name="connsiteY6" fmla="*/ 115588 h 293388"/>
                <a:gd name="connsiteX7" fmla="*/ 1552529 w 2091372"/>
                <a:gd name="connsiteY7" fmla="*/ 113773 h 293388"/>
                <a:gd name="connsiteX8" fmla="*/ 1554343 w 2091372"/>
                <a:gd name="connsiteY8" fmla="*/ 84745 h 293388"/>
                <a:gd name="connsiteX9" fmla="*/ 1092239 w 2091372"/>
                <a:gd name="connsiteY9" fmla="*/ 85774 h 293388"/>
                <a:gd name="connsiteX10" fmla="*/ 1090014 w 2091372"/>
                <a:gd name="connsiteY10" fmla="*/ 0 h 293388"/>
                <a:gd name="connsiteX11" fmla="*/ 1648 w 2091372"/>
                <a:gd name="connsiteY11" fmla="*/ 1726 h 293388"/>
                <a:gd name="connsiteX0" fmla="*/ 0 w 2091372"/>
                <a:gd name="connsiteY0" fmla="*/ 179502 h 297311"/>
                <a:gd name="connsiteX1" fmla="*/ 1090466 w 2091372"/>
                <a:gd name="connsiteY1" fmla="*/ 180464 h 297311"/>
                <a:gd name="connsiteX2" fmla="*/ 1091701 w 2091372"/>
                <a:gd name="connsiteY2" fmla="*/ 244696 h 297311"/>
                <a:gd name="connsiteX3" fmla="*/ 1144315 w 2091372"/>
                <a:gd name="connsiteY3" fmla="*/ 297311 h 297311"/>
                <a:gd name="connsiteX4" fmla="*/ 1661386 w 2091372"/>
                <a:gd name="connsiteY4" fmla="*/ 295496 h 297311"/>
                <a:gd name="connsiteX5" fmla="*/ 2091372 w 2091372"/>
                <a:gd name="connsiteY5" fmla="*/ 139468 h 297311"/>
                <a:gd name="connsiteX6" fmla="*/ 2091372 w 2091372"/>
                <a:gd name="connsiteY6" fmla="*/ 119511 h 297311"/>
                <a:gd name="connsiteX7" fmla="*/ 1552529 w 2091372"/>
                <a:gd name="connsiteY7" fmla="*/ 117696 h 297311"/>
                <a:gd name="connsiteX8" fmla="*/ 1554343 w 2091372"/>
                <a:gd name="connsiteY8" fmla="*/ 88668 h 297311"/>
                <a:gd name="connsiteX9" fmla="*/ 1092239 w 2091372"/>
                <a:gd name="connsiteY9" fmla="*/ 89697 h 297311"/>
                <a:gd name="connsiteX10" fmla="*/ 1041614 w 2091372"/>
                <a:gd name="connsiteY10" fmla="*/ 0 h 297311"/>
                <a:gd name="connsiteX11" fmla="*/ 1648 w 2091372"/>
                <a:gd name="connsiteY11" fmla="*/ 5649 h 297311"/>
                <a:gd name="connsiteX0" fmla="*/ 0 w 2091372"/>
                <a:gd name="connsiteY0" fmla="*/ 175579 h 293388"/>
                <a:gd name="connsiteX1" fmla="*/ 1090466 w 2091372"/>
                <a:gd name="connsiteY1" fmla="*/ 176541 h 293388"/>
                <a:gd name="connsiteX2" fmla="*/ 1091701 w 2091372"/>
                <a:gd name="connsiteY2" fmla="*/ 240773 h 293388"/>
                <a:gd name="connsiteX3" fmla="*/ 1144315 w 2091372"/>
                <a:gd name="connsiteY3" fmla="*/ 293388 h 293388"/>
                <a:gd name="connsiteX4" fmla="*/ 1661386 w 2091372"/>
                <a:gd name="connsiteY4" fmla="*/ 291573 h 293388"/>
                <a:gd name="connsiteX5" fmla="*/ 2091372 w 2091372"/>
                <a:gd name="connsiteY5" fmla="*/ 135545 h 293388"/>
                <a:gd name="connsiteX6" fmla="*/ 2091372 w 2091372"/>
                <a:gd name="connsiteY6" fmla="*/ 115588 h 293388"/>
                <a:gd name="connsiteX7" fmla="*/ 1552529 w 2091372"/>
                <a:gd name="connsiteY7" fmla="*/ 113773 h 293388"/>
                <a:gd name="connsiteX8" fmla="*/ 1554343 w 2091372"/>
                <a:gd name="connsiteY8" fmla="*/ 84745 h 293388"/>
                <a:gd name="connsiteX9" fmla="*/ 1092239 w 2091372"/>
                <a:gd name="connsiteY9" fmla="*/ 85774 h 293388"/>
                <a:gd name="connsiteX10" fmla="*/ 1091044 w 2091372"/>
                <a:gd name="connsiteY10" fmla="*/ 0 h 293388"/>
                <a:gd name="connsiteX11" fmla="*/ 1648 w 2091372"/>
                <a:gd name="connsiteY11" fmla="*/ 1726 h 293388"/>
                <a:gd name="connsiteX0" fmla="*/ 0 w 2091372"/>
                <a:gd name="connsiteY0" fmla="*/ 175579 h 293388"/>
                <a:gd name="connsiteX1" fmla="*/ 1090466 w 2091372"/>
                <a:gd name="connsiteY1" fmla="*/ 176541 h 293388"/>
                <a:gd name="connsiteX2" fmla="*/ 1091701 w 2091372"/>
                <a:gd name="connsiteY2" fmla="*/ 240773 h 293388"/>
                <a:gd name="connsiteX3" fmla="*/ 1144315 w 2091372"/>
                <a:gd name="connsiteY3" fmla="*/ 293388 h 293388"/>
                <a:gd name="connsiteX4" fmla="*/ 1661386 w 2091372"/>
                <a:gd name="connsiteY4" fmla="*/ 291573 h 293388"/>
                <a:gd name="connsiteX5" fmla="*/ 2091372 w 2091372"/>
                <a:gd name="connsiteY5" fmla="*/ 135545 h 293388"/>
                <a:gd name="connsiteX6" fmla="*/ 2091372 w 2091372"/>
                <a:gd name="connsiteY6" fmla="*/ 115588 h 293388"/>
                <a:gd name="connsiteX7" fmla="*/ 1552529 w 2091372"/>
                <a:gd name="connsiteY7" fmla="*/ 113773 h 293388"/>
                <a:gd name="connsiteX8" fmla="*/ 1553132 w 2091372"/>
                <a:gd name="connsiteY8" fmla="*/ 88437 h 293388"/>
                <a:gd name="connsiteX9" fmla="*/ 1092239 w 2091372"/>
                <a:gd name="connsiteY9" fmla="*/ 85774 h 293388"/>
                <a:gd name="connsiteX10" fmla="*/ 1091044 w 2091372"/>
                <a:gd name="connsiteY10" fmla="*/ 0 h 293388"/>
                <a:gd name="connsiteX11" fmla="*/ 1648 w 2091372"/>
                <a:gd name="connsiteY11" fmla="*/ 1726 h 293388"/>
                <a:gd name="connsiteX0" fmla="*/ 0 w 2091372"/>
                <a:gd name="connsiteY0" fmla="*/ 175579 h 293388"/>
                <a:gd name="connsiteX1" fmla="*/ 1090466 w 2091372"/>
                <a:gd name="connsiteY1" fmla="*/ 176541 h 293388"/>
                <a:gd name="connsiteX2" fmla="*/ 1091701 w 2091372"/>
                <a:gd name="connsiteY2" fmla="*/ 240773 h 293388"/>
                <a:gd name="connsiteX3" fmla="*/ 1144315 w 2091372"/>
                <a:gd name="connsiteY3" fmla="*/ 293388 h 293388"/>
                <a:gd name="connsiteX4" fmla="*/ 1661386 w 2091372"/>
                <a:gd name="connsiteY4" fmla="*/ 291573 h 293388"/>
                <a:gd name="connsiteX5" fmla="*/ 2091372 w 2091372"/>
                <a:gd name="connsiteY5" fmla="*/ 135545 h 293388"/>
                <a:gd name="connsiteX6" fmla="*/ 2091372 w 2091372"/>
                <a:gd name="connsiteY6" fmla="*/ 115588 h 293388"/>
                <a:gd name="connsiteX7" fmla="*/ 1552529 w 2091372"/>
                <a:gd name="connsiteY7" fmla="*/ 113773 h 293388"/>
                <a:gd name="connsiteX8" fmla="*/ 1553132 w 2091372"/>
                <a:gd name="connsiteY8" fmla="*/ 88437 h 293388"/>
                <a:gd name="connsiteX9" fmla="*/ 1089816 w 2091372"/>
                <a:gd name="connsiteY9" fmla="*/ 68235 h 293388"/>
                <a:gd name="connsiteX10" fmla="*/ 1091044 w 2091372"/>
                <a:gd name="connsiteY10" fmla="*/ 0 h 293388"/>
                <a:gd name="connsiteX11" fmla="*/ 1648 w 2091372"/>
                <a:gd name="connsiteY11" fmla="*/ 1726 h 293388"/>
                <a:gd name="connsiteX0" fmla="*/ 0 w 2091372"/>
                <a:gd name="connsiteY0" fmla="*/ 175579 h 293388"/>
                <a:gd name="connsiteX1" fmla="*/ 1090466 w 2091372"/>
                <a:gd name="connsiteY1" fmla="*/ 176541 h 293388"/>
                <a:gd name="connsiteX2" fmla="*/ 1091701 w 2091372"/>
                <a:gd name="connsiteY2" fmla="*/ 240773 h 293388"/>
                <a:gd name="connsiteX3" fmla="*/ 1144315 w 2091372"/>
                <a:gd name="connsiteY3" fmla="*/ 293388 h 293388"/>
                <a:gd name="connsiteX4" fmla="*/ 1661386 w 2091372"/>
                <a:gd name="connsiteY4" fmla="*/ 291573 h 293388"/>
                <a:gd name="connsiteX5" fmla="*/ 2091372 w 2091372"/>
                <a:gd name="connsiteY5" fmla="*/ 135545 h 293388"/>
                <a:gd name="connsiteX6" fmla="*/ 2091372 w 2091372"/>
                <a:gd name="connsiteY6" fmla="*/ 115588 h 293388"/>
                <a:gd name="connsiteX7" fmla="*/ 1552529 w 2091372"/>
                <a:gd name="connsiteY7" fmla="*/ 113773 h 293388"/>
                <a:gd name="connsiteX8" fmla="*/ 1553132 w 2091372"/>
                <a:gd name="connsiteY8" fmla="*/ 88437 h 293388"/>
                <a:gd name="connsiteX9" fmla="*/ 1091027 w 2091372"/>
                <a:gd name="connsiteY9" fmla="*/ 88543 h 293388"/>
                <a:gd name="connsiteX10" fmla="*/ 1091044 w 2091372"/>
                <a:gd name="connsiteY10" fmla="*/ 0 h 293388"/>
                <a:gd name="connsiteX11" fmla="*/ 1648 w 2091372"/>
                <a:gd name="connsiteY11" fmla="*/ 1726 h 293388"/>
                <a:gd name="connsiteX0" fmla="*/ 0 w 2091372"/>
                <a:gd name="connsiteY0" fmla="*/ 175579 h 293388"/>
                <a:gd name="connsiteX1" fmla="*/ 1090466 w 2091372"/>
                <a:gd name="connsiteY1" fmla="*/ 176541 h 293388"/>
                <a:gd name="connsiteX2" fmla="*/ 1091701 w 2091372"/>
                <a:gd name="connsiteY2" fmla="*/ 240773 h 293388"/>
                <a:gd name="connsiteX3" fmla="*/ 1144315 w 2091372"/>
                <a:gd name="connsiteY3" fmla="*/ 293388 h 293388"/>
                <a:gd name="connsiteX4" fmla="*/ 1661386 w 2091372"/>
                <a:gd name="connsiteY4" fmla="*/ 291573 h 293388"/>
                <a:gd name="connsiteX5" fmla="*/ 2091372 w 2091372"/>
                <a:gd name="connsiteY5" fmla="*/ 135545 h 293388"/>
                <a:gd name="connsiteX6" fmla="*/ 2090342 w 2091372"/>
                <a:gd name="connsiteY6" fmla="*/ 114019 h 293388"/>
                <a:gd name="connsiteX7" fmla="*/ 1552529 w 2091372"/>
                <a:gd name="connsiteY7" fmla="*/ 113773 h 293388"/>
                <a:gd name="connsiteX8" fmla="*/ 1553132 w 2091372"/>
                <a:gd name="connsiteY8" fmla="*/ 88437 h 293388"/>
                <a:gd name="connsiteX9" fmla="*/ 1091027 w 2091372"/>
                <a:gd name="connsiteY9" fmla="*/ 88543 h 293388"/>
                <a:gd name="connsiteX10" fmla="*/ 1091044 w 2091372"/>
                <a:gd name="connsiteY10" fmla="*/ 0 h 293388"/>
                <a:gd name="connsiteX11" fmla="*/ 1648 w 2091372"/>
                <a:gd name="connsiteY11" fmla="*/ 1726 h 293388"/>
                <a:gd name="connsiteX0" fmla="*/ 0 w 2091372"/>
                <a:gd name="connsiteY0" fmla="*/ 175579 h 293388"/>
                <a:gd name="connsiteX1" fmla="*/ 1090466 w 2091372"/>
                <a:gd name="connsiteY1" fmla="*/ 176541 h 293388"/>
                <a:gd name="connsiteX2" fmla="*/ 1091701 w 2091372"/>
                <a:gd name="connsiteY2" fmla="*/ 240773 h 293388"/>
                <a:gd name="connsiteX3" fmla="*/ 1144315 w 2091372"/>
                <a:gd name="connsiteY3" fmla="*/ 293388 h 293388"/>
                <a:gd name="connsiteX4" fmla="*/ 1661386 w 2091372"/>
                <a:gd name="connsiteY4" fmla="*/ 291573 h 293388"/>
                <a:gd name="connsiteX5" fmla="*/ 2091372 w 2091372"/>
                <a:gd name="connsiteY5" fmla="*/ 135545 h 293388"/>
                <a:gd name="connsiteX6" fmla="*/ 2090342 w 2091372"/>
                <a:gd name="connsiteY6" fmla="*/ 114019 h 293388"/>
                <a:gd name="connsiteX7" fmla="*/ 1552529 w 2091372"/>
                <a:gd name="connsiteY7" fmla="*/ 111419 h 293388"/>
                <a:gd name="connsiteX8" fmla="*/ 1553132 w 2091372"/>
                <a:gd name="connsiteY8" fmla="*/ 88437 h 293388"/>
                <a:gd name="connsiteX9" fmla="*/ 1091027 w 2091372"/>
                <a:gd name="connsiteY9" fmla="*/ 88543 h 293388"/>
                <a:gd name="connsiteX10" fmla="*/ 1091044 w 2091372"/>
                <a:gd name="connsiteY10" fmla="*/ 0 h 293388"/>
                <a:gd name="connsiteX11" fmla="*/ 1648 w 2091372"/>
                <a:gd name="connsiteY11" fmla="*/ 1726 h 293388"/>
                <a:gd name="connsiteX0" fmla="*/ 0 w 2091372"/>
                <a:gd name="connsiteY0" fmla="*/ 175579 h 293388"/>
                <a:gd name="connsiteX1" fmla="*/ 1090466 w 2091372"/>
                <a:gd name="connsiteY1" fmla="*/ 176541 h 293388"/>
                <a:gd name="connsiteX2" fmla="*/ 1091701 w 2091372"/>
                <a:gd name="connsiteY2" fmla="*/ 240773 h 293388"/>
                <a:gd name="connsiteX3" fmla="*/ 1144315 w 2091372"/>
                <a:gd name="connsiteY3" fmla="*/ 293388 h 293388"/>
                <a:gd name="connsiteX4" fmla="*/ 1661386 w 2091372"/>
                <a:gd name="connsiteY4" fmla="*/ 291573 h 293388"/>
                <a:gd name="connsiteX5" fmla="*/ 2091372 w 2091372"/>
                <a:gd name="connsiteY5" fmla="*/ 135545 h 293388"/>
                <a:gd name="connsiteX6" fmla="*/ 2089312 w 2091372"/>
                <a:gd name="connsiteY6" fmla="*/ 110880 h 293388"/>
                <a:gd name="connsiteX7" fmla="*/ 1552529 w 2091372"/>
                <a:gd name="connsiteY7" fmla="*/ 111419 h 293388"/>
                <a:gd name="connsiteX8" fmla="*/ 1553132 w 2091372"/>
                <a:gd name="connsiteY8" fmla="*/ 88437 h 293388"/>
                <a:gd name="connsiteX9" fmla="*/ 1091027 w 2091372"/>
                <a:gd name="connsiteY9" fmla="*/ 88543 h 293388"/>
                <a:gd name="connsiteX10" fmla="*/ 1091044 w 2091372"/>
                <a:gd name="connsiteY10" fmla="*/ 0 h 293388"/>
                <a:gd name="connsiteX11" fmla="*/ 1648 w 2091372"/>
                <a:gd name="connsiteY11" fmla="*/ 1726 h 293388"/>
                <a:gd name="connsiteX0" fmla="*/ 0 w 2091372"/>
                <a:gd name="connsiteY0" fmla="*/ 175579 h 293388"/>
                <a:gd name="connsiteX1" fmla="*/ 1090466 w 2091372"/>
                <a:gd name="connsiteY1" fmla="*/ 176541 h 293388"/>
                <a:gd name="connsiteX2" fmla="*/ 1091701 w 2091372"/>
                <a:gd name="connsiteY2" fmla="*/ 240773 h 293388"/>
                <a:gd name="connsiteX3" fmla="*/ 1144315 w 2091372"/>
                <a:gd name="connsiteY3" fmla="*/ 293388 h 293388"/>
                <a:gd name="connsiteX4" fmla="*/ 1763083 w 2091372"/>
                <a:gd name="connsiteY4" fmla="*/ 224104 h 293388"/>
                <a:gd name="connsiteX5" fmla="*/ 2091372 w 2091372"/>
                <a:gd name="connsiteY5" fmla="*/ 135545 h 293388"/>
                <a:gd name="connsiteX6" fmla="*/ 2089312 w 2091372"/>
                <a:gd name="connsiteY6" fmla="*/ 110880 h 293388"/>
                <a:gd name="connsiteX7" fmla="*/ 1552529 w 2091372"/>
                <a:gd name="connsiteY7" fmla="*/ 111419 h 293388"/>
                <a:gd name="connsiteX8" fmla="*/ 1553132 w 2091372"/>
                <a:gd name="connsiteY8" fmla="*/ 88437 h 293388"/>
                <a:gd name="connsiteX9" fmla="*/ 1091027 w 2091372"/>
                <a:gd name="connsiteY9" fmla="*/ 88543 h 293388"/>
                <a:gd name="connsiteX10" fmla="*/ 1091044 w 2091372"/>
                <a:gd name="connsiteY10" fmla="*/ 0 h 293388"/>
                <a:gd name="connsiteX11" fmla="*/ 1648 w 2091372"/>
                <a:gd name="connsiteY11" fmla="*/ 1726 h 293388"/>
                <a:gd name="connsiteX0" fmla="*/ 0 w 2091372"/>
                <a:gd name="connsiteY0" fmla="*/ 175579 h 293388"/>
                <a:gd name="connsiteX1" fmla="*/ 1090466 w 2091372"/>
                <a:gd name="connsiteY1" fmla="*/ 176541 h 293388"/>
                <a:gd name="connsiteX2" fmla="*/ 1091701 w 2091372"/>
                <a:gd name="connsiteY2" fmla="*/ 240773 h 293388"/>
                <a:gd name="connsiteX3" fmla="*/ 1144315 w 2091372"/>
                <a:gd name="connsiteY3" fmla="*/ 293388 h 293388"/>
                <a:gd name="connsiteX4" fmla="*/ 1763083 w 2091372"/>
                <a:gd name="connsiteY4" fmla="*/ 224104 h 293388"/>
                <a:gd name="connsiteX5" fmla="*/ 2091372 w 2091372"/>
                <a:gd name="connsiteY5" fmla="*/ 135545 h 293388"/>
                <a:gd name="connsiteX6" fmla="*/ 2089312 w 2091372"/>
                <a:gd name="connsiteY6" fmla="*/ 110880 h 293388"/>
                <a:gd name="connsiteX7" fmla="*/ 1552529 w 2091372"/>
                <a:gd name="connsiteY7" fmla="*/ 111419 h 293388"/>
                <a:gd name="connsiteX8" fmla="*/ 1553132 w 2091372"/>
                <a:gd name="connsiteY8" fmla="*/ 88437 h 293388"/>
                <a:gd name="connsiteX9" fmla="*/ 1091027 w 2091372"/>
                <a:gd name="connsiteY9" fmla="*/ 88543 h 293388"/>
                <a:gd name="connsiteX10" fmla="*/ 1091044 w 2091372"/>
                <a:gd name="connsiteY10" fmla="*/ 0 h 293388"/>
                <a:gd name="connsiteX11" fmla="*/ 1648 w 2091372"/>
                <a:gd name="connsiteY11" fmla="*/ 1726 h 293388"/>
                <a:gd name="connsiteX0" fmla="*/ 0 w 2091372"/>
                <a:gd name="connsiteY0" fmla="*/ 175579 h 240773"/>
                <a:gd name="connsiteX1" fmla="*/ 1090466 w 2091372"/>
                <a:gd name="connsiteY1" fmla="*/ 176541 h 240773"/>
                <a:gd name="connsiteX2" fmla="*/ 1091701 w 2091372"/>
                <a:gd name="connsiteY2" fmla="*/ 240773 h 240773"/>
                <a:gd name="connsiteX3" fmla="*/ 1128043 w 2091372"/>
                <a:gd name="connsiteY3" fmla="*/ 222898 h 240773"/>
                <a:gd name="connsiteX4" fmla="*/ 1763083 w 2091372"/>
                <a:gd name="connsiteY4" fmla="*/ 224104 h 240773"/>
                <a:gd name="connsiteX5" fmla="*/ 2091372 w 2091372"/>
                <a:gd name="connsiteY5" fmla="*/ 135545 h 240773"/>
                <a:gd name="connsiteX6" fmla="*/ 2089312 w 2091372"/>
                <a:gd name="connsiteY6" fmla="*/ 110880 h 240773"/>
                <a:gd name="connsiteX7" fmla="*/ 1552529 w 2091372"/>
                <a:gd name="connsiteY7" fmla="*/ 111419 h 240773"/>
                <a:gd name="connsiteX8" fmla="*/ 1553132 w 2091372"/>
                <a:gd name="connsiteY8" fmla="*/ 88437 h 240773"/>
                <a:gd name="connsiteX9" fmla="*/ 1091027 w 2091372"/>
                <a:gd name="connsiteY9" fmla="*/ 88543 h 240773"/>
                <a:gd name="connsiteX10" fmla="*/ 1091044 w 2091372"/>
                <a:gd name="connsiteY10" fmla="*/ 0 h 240773"/>
                <a:gd name="connsiteX11" fmla="*/ 1648 w 2091372"/>
                <a:gd name="connsiteY11" fmla="*/ 1726 h 240773"/>
                <a:gd name="connsiteX0" fmla="*/ 0 w 2091372"/>
                <a:gd name="connsiteY0" fmla="*/ 175579 h 240773"/>
                <a:gd name="connsiteX1" fmla="*/ 982668 w 2091372"/>
                <a:gd name="connsiteY1" fmla="*/ 178555 h 240773"/>
                <a:gd name="connsiteX2" fmla="*/ 1091701 w 2091372"/>
                <a:gd name="connsiteY2" fmla="*/ 240773 h 240773"/>
                <a:gd name="connsiteX3" fmla="*/ 1128043 w 2091372"/>
                <a:gd name="connsiteY3" fmla="*/ 222898 h 240773"/>
                <a:gd name="connsiteX4" fmla="*/ 1763083 w 2091372"/>
                <a:gd name="connsiteY4" fmla="*/ 224104 h 240773"/>
                <a:gd name="connsiteX5" fmla="*/ 2091372 w 2091372"/>
                <a:gd name="connsiteY5" fmla="*/ 135545 h 240773"/>
                <a:gd name="connsiteX6" fmla="*/ 2089312 w 2091372"/>
                <a:gd name="connsiteY6" fmla="*/ 110880 h 240773"/>
                <a:gd name="connsiteX7" fmla="*/ 1552529 w 2091372"/>
                <a:gd name="connsiteY7" fmla="*/ 111419 h 240773"/>
                <a:gd name="connsiteX8" fmla="*/ 1553132 w 2091372"/>
                <a:gd name="connsiteY8" fmla="*/ 88437 h 240773"/>
                <a:gd name="connsiteX9" fmla="*/ 1091027 w 2091372"/>
                <a:gd name="connsiteY9" fmla="*/ 88543 h 240773"/>
                <a:gd name="connsiteX10" fmla="*/ 1091044 w 2091372"/>
                <a:gd name="connsiteY10" fmla="*/ 0 h 240773"/>
                <a:gd name="connsiteX11" fmla="*/ 1648 w 2091372"/>
                <a:gd name="connsiteY11" fmla="*/ 1726 h 240773"/>
                <a:gd name="connsiteX0" fmla="*/ 0 w 2091372"/>
                <a:gd name="connsiteY0" fmla="*/ 175579 h 224104"/>
                <a:gd name="connsiteX1" fmla="*/ 982668 w 2091372"/>
                <a:gd name="connsiteY1" fmla="*/ 178555 h 224104"/>
                <a:gd name="connsiteX2" fmla="*/ 1037802 w 2091372"/>
                <a:gd name="connsiteY2" fmla="*/ 216605 h 224104"/>
                <a:gd name="connsiteX3" fmla="*/ 1128043 w 2091372"/>
                <a:gd name="connsiteY3" fmla="*/ 222898 h 224104"/>
                <a:gd name="connsiteX4" fmla="*/ 1763083 w 2091372"/>
                <a:gd name="connsiteY4" fmla="*/ 224104 h 224104"/>
                <a:gd name="connsiteX5" fmla="*/ 2091372 w 2091372"/>
                <a:gd name="connsiteY5" fmla="*/ 135545 h 224104"/>
                <a:gd name="connsiteX6" fmla="*/ 2089312 w 2091372"/>
                <a:gd name="connsiteY6" fmla="*/ 110880 h 224104"/>
                <a:gd name="connsiteX7" fmla="*/ 1552529 w 2091372"/>
                <a:gd name="connsiteY7" fmla="*/ 111419 h 224104"/>
                <a:gd name="connsiteX8" fmla="*/ 1553132 w 2091372"/>
                <a:gd name="connsiteY8" fmla="*/ 88437 h 224104"/>
                <a:gd name="connsiteX9" fmla="*/ 1091027 w 2091372"/>
                <a:gd name="connsiteY9" fmla="*/ 88543 h 224104"/>
                <a:gd name="connsiteX10" fmla="*/ 1091044 w 2091372"/>
                <a:gd name="connsiteY10" fmla="*/ 0 h 224104"/>
                <a:gd name="connsiteX11" fmla="*/ 1648 w 2091372"/>
                <a:gd name="connsiteY11" fmla="*/ 1726 h 224104"/>
                <a:gd name="connsiteX0" fmla="*/ 0 w 2091372"/>
                <a:gd name="connsiteY0" fmla="*/ 175579 h 224104"/>
                <a:gd name="connsiteX1" fmla="*/ 982668 w 2091372"/>
                <a:gd name="connsiteY1" fmla="*/ 178555 h 224104"/>
                <a:gd name="connsiteX2" fmla="*/ 1037802 w 2091372"/>
                <a:gd name="connsiteY2" fmla="*/ 216605 h 224104"/>
                <a:gd name="connsiteX3" fmla="*/ 1128043 w 2091372"/>
                <a:gd name="connsiteY3" fmla="*/ 222898 h 224104"/>
                <a:gd name="connsiteX4" fmla="*/ 1763083 w 2091372"/>
                <a:gd name="connsiteY4" fmla="*/ 224104 h 224104"/>
                <a:gd name="connsiteX5" fmla="*/ 2091372 w 2091372"/>
                <a:gd name="connsiteY5" fmla="*/ 135545 h 224104"/>
                <a:gd name="connsiteX6" fmla="*/ 2089312 w 2091372"/>
                <a:gd name="connsiteY6" fmla="*/ 110880 h 224104"/>
                <a:gd name="connsiteX7" fmla="*/ 1552529 w 2091372"/>
                <a:gd name="connsiteY7" fmla="*/ 111419 h 224104"/>
                <a:gd name="connsiteX8" fmla="*/ 1553132 w 2091372"/>
                <a:gd name="connsiteY8" fmla="*/ 88437 h 224104"/>
                <a:gd name="connsiteX9" fmla="*/ 1091027 w 2091372"/>
                <a:gd name="connsiteY9" fmla="*/ 88543 h 224104"/>
                <a:gd name="connsiteX10" fmla="*/ 1091044 w 2091372"/>
                <a:gd name="connsiteY10" fmla="*/ 0 h 224104"/>
                <a:gd name="connsiteX11" fmla="*/ 1648 w 2091372"/>
                <a:gd name="connsiteY11" fmla="*/ 1726 h 224104"/>
                <a:gd name="connsiteX0" fmla="*/ 0 w 2091372"/>
                <a:gd name="connsiteY0" fmla="*/ 175579 h 224104"/>
                <a:gd name="connsiteX1" fmla="*/ 982668 w 2091372"/>
                <a:gd name="connsiteY1" fmla="*/ 178555 h 224104"/>
                <a:gd name="connsiteX2" fmla="*/ 1037802 w 2091372"/>
                <a:gd name="connsiteY2" fmla="*/ 216605 h 224104"/>
                <a:gd name="connsiteX3" fmla="*/ 1128043 w 2091372"/>
                <a:gd name="connsiteY3" fmla="*/ 222898 h 224104"/>
                <a:gd name="connsiteX4" fmla="*/ 1763083 w 2091372"/>
                <a:gd name="connsiteY4" fmla="*/ 224104 h 224104"/>
                <a:gd name="connsiteX5" fmla="*/ 2091372 w 2091372"/>
                <a:gd name="connsiteY5" fmla="*/ 135545 h 224104"/>
                <a:gd name="connsiteX6" fmla="*/ 2089312 w 2091372"/>
                <a:gd name="connsiteY6" fmla="*/ 110880 h 224104"/>
                <a:gd name="connsiteX7" fmla="*/ 1552529 w 2091372"/>
                <a:gd name="connsiteY7" fmla="*/ 111419 h 224104"/>
                <a:gd name="connsiteX8" fmla="*/ 1553132 w 2091372"/>
                <a:gd name="connsiteY8" fmla="*/ 88437 h 224104"/>
                <a:gd name="connsiteX9" fmla="*/ 1091027 w 2091372"/>
                <a:gd name="connsiteY9" fmla="*/ 88543 h 224104"/>
                <a:gd name="connsiteX10" fmla="*/ 1091044 w 2091372"/>
                <a:gd name="connsiteY10" fmla="*/ 0 h 224104"/>
                <a:gd name="connsiteX11" fmla="*/ 1648 w 2091372"/>
                <a:gd name="connsiteY11" fmla="*/ 1726 h 224104"/>
                <a:gd name="connsiteX0" fmla="*/ 0 w 2091372"/>
                <a:gd name="connsiteY0" fmla="*/ 175579 h 224104"/>
                <a:gd name="connsiteX1" fmla="*/ 982668 w 2091372"/>
                <a:gd name="connsiteY1" fmla="*/ 178555 h 224104"/>
                <a:gd name="connsiteX2" fmla="*/ 1037802 w 2091372"/>
                <a:gd name="connsiteY2" fmla="*/ 216605 h 224104"/>
                <a:gd name="connsiteX3" fmla="*/ 1128043 w 2091372"/>
                <a:gd name="connsiteY3" fmla="*/ 222898 h 224104"/>
                <a:gd name="connsiteX4" fmla="*/ 1763083 w 2091372"/>
                <a:gd name="connsiteY4" fmla="*/ 224104 h 224104"/>
                <a:gd name="connsiteX5" fmla="*/ 2091372 w 2091372"/>
                <a:gd name="connsiteY5" fmla="*/ 135545 h 224104"/>
                <a:gd name="connsiteX6" fmla="*/ 2089312 w 2091372"/>
                <a:gd name="connsiteY6" fmla="*/ 110880 h 224104"/>
                <a:gd name="connsiteX7" fmla="*/ 1552529 w 2091372"/>
                <a:gd name="connsiteY7" fmla="*/ 111419 h 224104"/>
                <a:gd name="connsiteX8" fmla="*/ 1553132 w 2091372"/>
                <a:gd name="connsiteY8" fmla="*/ 88437 h 224104"/>
                <a:gd name="connsiteX9" fmla="*/ 1091027 w 2091372"/>
                <a:gd name="connsiteY9" fmla="*/ 88543 h 224104"/>
                <a:gd name="connsiteX10" fmla="*/ 1091044 w 2091372"/>
                <a:gd name="connsiteY10" fmla="*/ 0 h 224104"/>
                <a:gd name="connsiteX11" fmla="*/ 1648 w 2091372"/>
                <a:gd name="connsiteY11" fmla="*/ 1726 h 224104"/>
                <a:gd name="connsiteX0" fmla="*/ 0 w 2091372"/>
                <a:gd name="connsiteY0" fmla="*/ 175579 h 222898"/>
                <a:gd name="connsiteX1" fmla="*/ 982668 w 2091372"/>
                <a:gd name="connsiteY1" fmla="*/ 178555 h 222898"/>
                <a:gd name="connsiteX2" fmla="*/ 1037802 w 2091372"/>
                <a:gd name="connsiteY2" fmla="*/ 216605 h 222898"/>
                <a:gd name="connsiteX3" fmla="*/ 1128043 w 2091372"/>
                <a:gd name="connsiteY3" fmla="*/ 222898 h 222898"/>
                <a:gd name="connsiteX4" fmla="*/ 1639014 w 2091372"/>
                <a:gd name="connsiteY4" fmla="*/ 222090 h 222898"/>
                <a:gd name="connsiteX5" fmla="*/ 2091372 w 2091372"/>
                <a:gd name="connsiteY5" fmla="*/ 135545 h 222898"/>
                <a:gd name="connsiteX6" fmla="*/ 2089312 w 2091372"/>
                <a:gd name="connsiteY6" fmla="*/ 110880 h 222898"/>
                <a:gd name="connsiteX7" fmla="*/ 1552529 w 2091372"/>
                <a:gd name="connsiteY7" fmla="*/ 111419 h 222898"/>
                <a:gd name="connsiteX8" fmla="*/ 1553132 w 2091372"/>
                <a:gd name="connsiteY8" fmla="*/ 88437 h 222898"/>
                <a:gd name="connsiteX9" fmla="*/ 1091027 w 2091372"/>
                <a:gd name="connsiteY9" fmla="*/ 88543 h 222898"/>
                <a:gd name="connsiteX10" fmla="*/ 1091044 w 2091372"/>
                <a:gd name="connsiteY10" fmla="*/ 0 h 222898"/>
                <a:gd name="connsiteX11" fmla="*/ 1648 w 2091372"/>
                <a:gd name="connsiteY11" fmla="*/ 1726 h 222898"/>
                <a:gd name="connsiteX0" fmla="*/ 0 w 2091372"/>
                <a:gd name="connsiteY0" fmla="*/ 175579 h 222898"/>
                <a:gd name="connsiteX1" fmla="*/ 982668 w 2091372"/>
                <a:gd name="connsiteY1" fmla="*/ 178555 h 222898"/>
                <a:gd name="connsiteX2" fmla="*/ 1037802 w 2091372"/>
                <a:gd name="connsiteY2" fmla="*/ 216605 h 222898"/>
                <a:gd name="connsiteX3" fmla="*/ 1128043 w 2091372"/>
                <a:gd name="connsiteY3" fmla="*/ 222898 h 222898"/>
                <a:gd name="connsiteX4" fmla="*/ 1639014 w 2091372"/>
                <a:gd name="connsiteY4" fmla="*/ 222090 h 222898"/>
                <a:gd name="connsiteX5" fmla="*/ 2091372 w 2091372"/>
                <a:gd name="connsiteY5" fmla="*/ 135545 h 222898"/>
                <a:gd name="connsiteX6" fmla="*/ 2089312 w 2091372"/>
                <a:gd name="connsiteY6" fmla="*/ 110880 h 222898"/>
                <a:gd name="connsiteX7" fmla="*/ 1552529 w 2091372"/>
                <a:gd name="connsiteY7" fmla="*/ 111419 h 222898"/>
                <a:gd name="connsiteX8" fmla="*/ 1553132 w 2091372"/>
                <a:gd name="connsiteY8" fmla="*/ 88437 h 222898"/>
                <a:gd name="connsiteX9" fmla="*/ 1091027 w 2091372"/>
                <a:gd name="connsiteY9" fmla="*/ 88543 h 222898"/>
                <a:gd name="connsiteX10" fmla="*/ 1091044 w 2091372"/>
                <a:gd name="connsiteY10" fmla="*/ 0 h 222898"/>
                <a:gd name="connsiteX11" fmla="*/ 1648 w 2091372"/>
                <a:gd name="connsiteY11" fmla="*/ 1726 h 222898"/>
                <a:gd name="connsiteX0" fmla="*/ 0 w 2091372"/>
                <a:gd name="connsiteY0" fmla="*/ 175579 h 222898"/>
                <a:gd name="connsiteX1" fmla="*/ 982668 w 2091372"/>
                <a:gd name="connsiteY1" fmla="*/ 178555 h 222898"/>
                <a:gd name="connsiteX2" fmla="*/ 1037802 w 2091372"/>
                <a:gd name="connsiteY2" fmla="*/ 216605 h 222898"/>
                <a:gd name="connsiteX3" fmla="*/ 1128043 w 2091372"/>
                <a:gd name="connsiteY3" fmla="*/ 222898 h 222898"/>
                <a:gd name="connsiteX4" fmla="*/ 1639014 w 2091372"/>
                <a:gd name="connsiteY4" fmla="*/ 222090 h 222898"/>
                <a:gd name="connsiteX5" fmla="*/ 2091372 w 2091372"/>
                <a:gd name="connsiteY5" fmla="*/ 135545 h 222898"/>
                <a:gd name="connsiteX6" fmla="*/ 2089312 w 2091372"/>
                <a:gd name="connsiteY6" fmla="*/ 110880 h 222898"/>
                <a:gd name="connsiteX7" fmla="*/ 1552529 w 2091372"/>
                <a:gd name="connsiteY7" fmla="*/ 111419 h 222898"/>
                <a:gd name="connsiteX8" fmla="*/ 1553132 w 2091372"/>
                <a:gd name="connsiteY8" fmla="*/ 88437 h 222898"/>
                <a:gd name="connsiteX9" fmla="*/ 1091027 w 2091372"/>
                <a:gd name="connsiteY9" fmla="*/ 88543 h 222898"/>
                <a:gd name="connsiteX10" fmla="*/ 1091044 w 2091372"/>
                <a:gd name="connsiteY10" fmla="*/ 0 h 222898"/>
                <a:gd name="connsiteX11" fmla="*/ 1648 w 2091372"/>
                <a:gd name="connsiteY11" fmla="*/ 1726 h 222898"/>
                <a:gd name="connsiteX0" fmla="*/ 0 w 2091372"/>
                <a:gd name="connsiteY0" fmla="*/ 175579 h 222898"/>
                <a:gd name="connsiteX1" fmla="*/ 982668 w 2091372"/>
                <a:gd name="connsiteY1" fmla="*/ 178555 h 222898"/>
                <a:gd name="connsiteX2" fmla="*/ 1037802 w 2091372"/>
                <a:gd name="connsiteY2" fmla="*/ 216605 h 222898"/>
                <a:gd name="connsiteX3" fmla="*/ 1128043 w 2091372"/>
                <a:gd name="connsiteY3" fmla="*/ 222898 h 222898"/>
                <a:gd name="connsiteX4" fmla="*/ 1639014 w 2091372"/>
                <a:gd name="connsiteY4" fmla="*/ 222090 h 222898"/>
                <a:gd name="connsiteX5" fmla="*/ 2091372 w 2091372"/>
                <a:gd name="connsiteY5" fmla="*/ 135545 h 222898"/>
                <a:gd name="connsiteX6" fmla="*/ 2089312 w 2091372"/>
                <a:gd name="connsiteY6" fmla="*/ 110880 h 222898"/>
                <a:gd name="connsiteX7" fmla="*/ 1858636 w 2091372"/>
                <a:gd name="connsiteY7" fmla="*/ 111419 h 222898"/>
                <a:gd name="connsiteX8" fmla="*/ 1553132 w 2091372"/>
                <a:gd name="connsiteY8" fmla="*/ 88437 h 222898"/>
                <a:gd name="connsiteX9" fmla="*/ 1091027 w 2091372"/>
                <a:gd name="connsiteY9" fmla="*/ 88543 h 222898"/>
                <a:gd name="connsiteX10" fmla="*/ 1091044 w 2091372"/>
                <a:gd name="connsiteY10" fmla="*/ 0 h 222898"/>
                <a:gd name="connsiteX11" fmla="*/ 1648 w 2091372"/>
                <a:gd name="connsiteY11" fmla="*/ 1726 h 222898"/>
                <a:gd name="connsiteX0" fmla="*/ 0 w 2091372"/>
                <a:gd name="connsiteY0" fmla="*/ 175579 h 222898"/>
                <a:gd name="connsiteX1" fmla="*/ 982668 w 2091372"/>
                <a:gd name="connsiteY1" fmla="*/ 178555 h 222898"/>
                <a:gd name="connsiteX2" fmla="*/ 1037802 w 2091372"/>
                <a:gd name="connsiteY2" fmla="*/ 216605 h 222898"/>
                <a:gd name="connsiteX3" fmla="*/ 1128043 w 2091372"/>
                <a:gd name="connsiteY3" fmla="*/ 222898 h 222898"/>
                <a:gd name="connsiteX4" fmla="*/ 1639014 w 2091372"/>
                <a:gd name="connsiteY4" fmla="*/ 222090 h 222898"/>
                <a:gd name="connsiteX5" fmla="*/ 2091372 w 2091372"/>
                <a:gd name="connsiteY5" fmla="*/ 135545 h 222898"/>
                <a:gd name="connsiteX6" fmla="*/ 2089312 w 2091372"/>
                <a:gd name="connsiteY6" fmla="*/ 110880 h 222898"/>
                <a:gd name="connsiteX7" fmla="*/ 1858636 w 2091372"/>
                <a:gd name="connsiteY7" fmla="*/ 111419 h 222898"/>
                <a:gd name="connsiteX8" fmla="*/ 1857205 w 2091372"/>
                <a:gd name="connsiteY8" fmla="*/ 88437 h 222898"/>
                <a:gd name="connsiteX9" fmla="*/ 1091027 w 2091372"/>
                <a:gd name="connsiteY9" fmla="*/ 88543 h 222898"/>
                <a:gd name="connsiteX10" fmla="*/ 1091044 w 2091372"/>
                <a:gd name="connsiteY10" fmla="*/ 0 h 222898"/>
                <a:gd name="connsiteX11" fmla="*/ 1648 w 2091372"/>
                <a:gd name="connsiteY11" fmla="*/ 1726 h 222898"/>
                <a:gd name="connsiteX0" fmla="*/ 286781 w 2089724"/>
                <a:gd name="connsiteY0" fmla="*/ 175579 h 222898"/>
                <a:gd name="connsiteX1" fmla="*/ 981020 w 2089724"/>
                <a:gd name="connsiteY1" fmla="*/ 178555 h 222898"/>
                <a:gd name="connsiteX2" fmla="*/ 1036154 w 2089724"/>
                <a:gd name="connsiteY2" fmla="*/ 216605 h 222898"/>
                <a:gd name="connsiteX3" fmla="*/ 1126395 w 2089724"/>
                <a:gd name="connsiteY3" fmla="*/ 222898 h 222898"/>
                <a:gd name="connsiteX4" fmla="*/ 1637366 w 2089724"/>
                <a:gd name="connsiteY4" fmla="*/ 222090 h 222898"/>
                <a:gd name="connsiteX5" fmla="*/ 2089724 w 2089724"/>
                <a:gd name="connsiteY5" fmla="*/ 135545 h 222898"/>
                <a:gd name="connsiteX6" fmla="*/ 2087664 w 2089724"/>
                <a:gd name="connsiteY6" fmla="*/ 110880 h 222898"/>
                <a:gd name="connsiteX7" fmla="*/ 1856988 w 2089724"/>
                <a:gd name="connsiteY7" fmla="*/ 111419 h 222898"/>
                <a:gd name="connsiteX8" fmla="*/ 1855557 w 2089724"/>
                <a:gd name="connsiteY8" fmla="*/ 88437 h 222898"/>
                <a:gd name="connsiteX9" fmla="*/ 1089379 w 2089724"/>
                <a:gd name="connsiteY9" fmla="*/ 88543 h 222898"/>
                <a:gd name="connsiteX10" fmla="*/ 1089396 w 2089724"/>
                <a:gd name="connsiteY10" fmla="*/ 0 h 222898"/>
                <a:gd name="connsiteX11" fmla="*/ 0 w 2089724"/>
                <a:gd name="connsiteY11" fmla="*/ 1726 h 222898"/>
                <a:gd name="connsiteX0" fmla="*/ 0 w 1802943"/>
                <a:gd name="connsiteY0" fmla="*/ 175579 h 222898"/>
                <a:gd name="connsiteX1" fmla="*/ 694239 w 1802943"/>
                <a:gd name="connsiteY1" fmla="*/ 178555 h 222898"/>
                <a:gd name="connsiteX2" fmla="*/ 749373 w 1802943"/>
                <a:gd name="connsiteY2" fmla="*/ 216605 h 222898"/>
                <a:gd name="connsiteX3" fmla="*/ 839614 w 1802943"/>
                <a:gd name="connsiteY3" fmla="*/ 222898 h 222898"/>
                <a:gd name="connsiteX4" fmla="*/ 1350585 w 1802943"/>
                <a:gd name="connsiteY4" fmla="*/ 222090 h 222898"/>
                <a:gd name="connsiteX5" fmla="*/ 1802943 w 1802943"/>
                <a:gd name="connsiteY5" fmla="*/ 135545 h 222898"/>
                <a:gd name="connsiteX6" fmla="*/ 1800883 w 1802943"/>
                <a:gd name="connsiteY6" fmla="*/ 110880 h 222898"/>
                <a:gd name="connsiteX7" fmla="*/ 1570207 w 1802943"/>
                <a:gd name="connsiteY7" fmla="*/ 111419 h 222898"/>
                <a:gd name="connsiteX8" fmla="*/ 1568776 w 1802943"/>
                <a:gd name="connsiteY8" fmla="*/ 88437 h 222898"/>
                <a:gd name="connsiteX9" fmla="*/ 802598 w 1802943"/>
                <a:gd name="connsiteY9" fmla="*/ 88543 h 222898"/>
                <a:gd name="connsiteX10" fmla="*/ 802615 w 1802943"/>
                <a:gd name="connsiteY10" fmla="*/ 0 h 222898"/>
                <a:gd name="connsiteX11" fmla="*/ 1648 w 1802943"/>
                <a:gd name="connsiteY11" fmla="*/ 1726 h 222898"/>
                <a:gd name="connsiteX0" fmla="*/ 459015 w 1801295"/>
                <a:gd name="connsiteY0" fmla="*/ 177123 h 222898"/>
                <a:gd name="connsiteX1" fmla="*/ 692591 w 1801295"/>
                <a:gd name="connsiteY1" fmla="*/ 178555 h 222898"/>
                <a:gd name="connsiteX2" fmla="*/ 747725 w 1801295"/>
                <a:gd name="connsiteY2" fmla="*/ 216605 h 222898"/>
                <a:gd name="connsiteX3" fmla="*/ 837966 w 1801295"/>
                <a:gd name="connsiteY3" fmla="*/ 222898 h 222898"/>
                <a:gd name="connsiteX4" fmla="*/ 1348937 w 1801295"/>
                <a:gd name="connsiteY4" fmla="*/ 222090 h 222898"/>
                <a:gd name="connsiteX5" fmla="*/ 1801295 w 1801295"/>
                <a:gd name="connsiteY5" fmla="*/ 135545 h 222898"/>
                <a:gd name="connsiteX6" fmla="*/ 1799235 w 1801295"/>
                <a:gd name="connsiteY6" fmla="*/ 110880 h 222898"/>
                <a:gd name="connsiteX7" fmla="*/ 1568559 w 1801295"/>
                <a:gd name="connsiteY7" fmla="*/ 111419 h 222898"/>
                <a:gd name="connsiteX8" fmla="*/ 1567128 w 1801295"/>
                <a:gd name="connsiteY8" fmla="*/ 88437 h 222898"/>
                <a:gd name="connsiteX9" fmla="*/ 800950 w 1801295"/>
                <a:gd name="connsiteY9" fmla="*/ 88543 h 222898"/>
                <a:gd name="connsiteX10" fmla="*/ 800967 w 1801295"/>
                <a:gd name="connsiteY10" fmla="*/ 0 h 222898"/>
                <a:gd name="connsiteX11" fmla="*/ 0 w 1801295"/>
                <a:gd name="connsiteY11" fmla="*/ 1726 h 222898"/>
                <a:gd name="connsiteX0" fmla="*/ 0 w 1342280"/>
                <a:gd name="connsiteY0" fmla="*/ 177123 h 222898"/>
                <a:gd name="connsiteX1" fmla="*/ 233576 w 1342280"/>
                <a:gd name="connsiteY1" fmla="*/ 178555 h 222898"/>
                <a:gd name="connsiteX2" fmla="*/ 288710 w 1342280"/>
                <a:gd name="connsiteY2" fmla="*/ 216605 h 222898"/>
                <a:gd name="connsiteX3" fmla="*/ 378951 w 1342280"/>
                <a:gd name="connsiteY3" fmla="*/ 222898 h 222898"/>
                <a:gd name="connsiteX4" fmla="*/ 889922 w 1342280"/>
                <a:gd name="connsiteY4" fmla="*/ 222090 h 222898"/>
                <a:gd name="connsiteX5" fmla="*/ 1342280 w 1342280"/>
                <a:gd name="connsiteY5" fmla="*/ 135545 h 222898"/>
                <a:gd name="connsiteX6" fmla="*/ 1340220 w 1342280"/>
                <a:gd name="connsiteY6" fmla="*/ 110880 h 222898"/>
                <a:gd name="connsiteX7" fmla="*/ 1109544 w 1342280"/>
                <a:gd name="connsiteY7" fmla="*/ 111419 h 222898"/>
                <a:gd name="connsiteX8" fmla="*/ 1108113 w 1342280"/>
                <a:gd name="connsiteY8" fmla="*/ 88437 h 222898"/>
                <a:gd name="connsiteX9" fmla="*/ 341935 w 1342280"/>
                <a:gd name="connsiteY9" fmla="*/ 88543 h 222898"/>
                <a:gd name="connsiteX10" fmla="*/ 341952 w 1342280"/>
                <a:gd name="connsiteY10" fmla="*/ 0 h 222898"/>
                <a:gd name="connsiteX11" fmla="*/ 90507 w 1342280"/>
                <a:gd name="connsiteY11" fmla="*/ 182 h 222898"/>
                <a:gd name="connsiteX0" fmla="*/ 0 w 1256539"/>
                <a:gd name="connsiteY0" fmla="*/ 177895 h 222898"/>
                <a:gd name="connsiteX1" fmla="*/ 147835 w 1256539"/>
                <a:gd name="connsiteY1" fmla="*/ 178555 h 222898"/>
                <a:gd name="connsiteX2" fmla="*/ 202969 w 1256539"/>
                <a:gd name="connsiteY2" fmla="*/ 216605 h 222898"/>
                <a:gd name="connsiteX3" fmla="*/ 293210 w 1256539"/>
                <a:gd name="connsiteY3" fmla="*/ 222898 h 222898"/>
                <a:gd name="connsiteX4" fmla="*/ 804181 w 1256539"/>
                <a:gd name="connsiteY4" fmla="*/ 222090 h 222898"/>
                <a:gd name="connsiteX5" fmla="*/ 1256539 w 1256539"/>
                <a:gd name="connsiteY5" fmla="*/ 135545 h 222898"/>
                <a:gd name="connsiteX6" fmla="*/ 1254479 w 1256539"/>
                <a:gd name="connsiteY6" fmla="*/ 110880 h 222898"/>
                <a:gd name="connsiteX7" fmla="*/ 1023803 w 1256539"/>
                <a:gd name="connsiteY7" fmla="*/ 111419 h 222898"/>
                <a:gd name="connsiteX8" fmla="*/ 1022372 w 1256539"/>
                <a:gd name="connsiteY8" fmla="*/ 88437 h 222898"/>
                <a:gd name="connsiteX9" fmla="*/ 256194 w 1256539"/>
                <a:gd name="connsiteY9" fmla="*/ 88543 h 222898"/>
                <a:gd name="connsiteX10" fmla="*/ 256211 w 1256539"/>
                <a:gd name="connsiteY10" fmla="*/ 0 h 222898"/>
                <a:gd name="connsiteX11" fmla="*/ 4766 w 1256539"/>
                <a:gd name="connsiteY11" fmla="*/ 182 h 22289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1256539" h="222898">
                  <a:moveTo>
                    <a:pt x="0" y="177895"/>
                  </a:moveTo>
                  <a:lnTo>
                    <a:pt x="147835" y="178555"/>
                  </a:lnTo>
                  <a:cubicBezTo>
                    <a:pt x="148247" y="199966"/>
                    <a:pt x="158828" y="197208"/>
                    <a:pt x="202969" y="216605"/>
                  </a:cubicBezTo>
                  <a:cubicBezTo>
                    <a:pt x="289999" y="221724"/>
                    <a:pt x="263130" y="220800"/>
                    <a:pt x="293210" y="222898"/>
                  </a:cubicBezTo>
                  <a:lnTo>
                    <a:pt x="804181" y="222090"/>
                  </a:lnTo>
                  <a:cubicBezTo>
                    <a:pt x="1000393" y="191228"/>
                    <a:pt x="1113210" y="187554"/>
                    <a:pt x="1256539" y="135545"/>
                  </a:cubicBezTo>
                  <a:cubicBezTo>
                    <a:pt x="1256196" y="128370"/>
                    <a:pt x="1254822" y="118055"/>
                    <a:pt x="1254479" y="110880"/>
                  </a:cubicBezTo>
                  <a:lnTo>
                    <a:pt x="1023803" y="111419"/>
                  </a:lnTo>
                  <a:lnTo>
                    <a:pt x="1022372" y="88437"/>
                  </a:lnTo>
                  <a:lnTo>
                    <a:pt x="256194" y="88543"/>
                  </a:lnTo>
                  <a:cubicBezTo>
                    <a:pt x="255589" y="72819"/>
                    <a:pt x="256816" y="15724"/>
                    <a:pt x="256211" y="0"/>
                  </a:cubicBezTo>
                  <a:lnTo>
                    <a:pt x="4766" y="182"/>
                  </a:lnTo>
                </a:path>
              </a:pathLst>
            </a:custGeom>
            <a:solidFill>
              <a:schemeClr val="bg1">
                <a:lumMod val="85000"/>
              </a:schemeClr>
            </a:solidFill>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fr-FR"/>
            </a:p>
          </xdr:txBody>
        </xdr:sp>
        <xdr:cxnSp macro="">
          <xdr:nvCxnSpPr>
            <xdr:cNvPr id="84" name="Connecteur droit 83"/>
            <xdr:cNvCxnSpPr/>
          </xdr:nvCxnSpPr>
          <xdr:spPr>
            <a:xfrm flipH="1">
              <a:off x="358143" y="3396820"/>
              <a:ext cx="8533104" cy="0"/>
            </a:xfrm>
            <a:prstGeom prst="line">
              <a:avLst/>
            </a:prstGeom>
            <a:ln w="3175">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sp macro="" textlink="">
          <xdr:nvSpPr>
            <xdr:cNvPr id="85" name="Trapèze 84"/>
            <xdr:cNvSpPr/>
          </xdr:nvSpPr>
          <xdr:spPr>
            <a:xfrm rot="16080000">
              <a:off x="1920576" y="2181026"/>
              <a:ext cx="468000" cy="2423160"/>
            </a:xfrm>
            <a:prstGeom prst="trapezoid">
              <a:avLst>
                <a:gd name="adj" fmla="val 16489"/>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sz="1600">
                <a:solidFill>
                  <a:srgbClr val="000000"/>
                </a:solidFill>
              </a:endParaRPr>
            </a:p>
          </xdr:txBody>
        </xdr:sp>
        <xdr:sp macro="" textlink="">
          <xdr:nvSpPr>
            <xdr:cNvPr id="86" name="Forme libre 85"/>
            <xdr:cNvSpPr/>
          </xdr:nvSpPr>
          <xdr:spPr>
            <a:xfrm rot="-240000" flipH="1">
              <a:off x="2111231" y="2178546"/>
              <a:ext cx="5364363" cy="828836"/>
            </a:xfrm>
            <a:custGeom>
              <a:avLst/>
              <a:gdLst>
                <a:gd name="connsiteX0" fmla="*/ 1814 w 997857"/>
                <a:gd name="connsiteY0" fmla="*/ 183243 h 183243"/>
                <a:gd name="connsiteX1" fmla="*/ 0 w 997857"/>
                <a:gd name="connsiteY1" fmla="*/ 54429 h 183243"/>
                <a:gd name="connsiteX2" fmla="*/ 48986 w 997857"/>
                <a:gd name="connsiteY2" fmla="*/ 0 h 183243"/>
                <a:gd name="connsiteX3" fmla="*/ 564243 w 997857"/>
                <a:gd name="connsiteY3" fmla="*/ 1814 h 183243"/>
                <a:gd name="connsiteX4" fmla="*/ 996043 w 997857"/>
                <a:gd name="connsiteY4" fmla="*/ 156029 h 183243"/>
                <a:gd name="connsiteX5" fmla="*/ 997857 w 997857"/>
                <a:gd name="connsiteY5" fmla="*/ 174172 h 183243"/>
                <a:gd name="connsiteX0" fmla="*/ 1814 w 997857"/>
                <a:gd name="connsiteY0" fmla="*/ 180474 h 180474"/>
                <a:gd name="connsiteX1" fmla="*/ 0 w 997857"/>
                <a:gd name="connsiteY1" fmla="*/ 54429 h 180474"/>
                <a:gd name="connsiteX2" fmla="*/ 48986 w 997857"/>
                <a:gd name="connsiteY2" fmla="*/ 0 h 180474"/>
                <a:gd name="connsiteX3" fmla="*/ 564243 w 997857"/>
                <a:gd name="connsiteY3" fmla="*/ 1814 h 180474"/>
                <a:gd name="connsiteX4" fmla="*/ 996043 w 997857"/>
                <a:gd name="connsiteY4" fmla="*/ 156029 h 180474"/>
                <a:gd name="connsiteX5" fmla="*/ 997857 w 997857"/>
                <a:gd name="connsiteY5" fmla="*/ 174172 h 180474"/>
                <a:gd name="connsiteX0" fmla="*/ 1814 w 996043"/>
                <a:gd name="connsiteY0" fmla="*/ 180474 h 184326"/>
                <a:gd name="connsiteX1" fmla="*/ 0 w 996043"/>
                <a:gd name="connsiteY1" fmla="*/ 54429 h 184326"/>
                <a:gd name="connsiteX2" fmla="*/ 48986 w 996043"/>
                <a:gd name="connsiteY2" fmla="*/ 0 h 184326"/>
                <a:gd name="connsiteX3" fmla="*/ 564243 w 996043"/>
                <a:gd name="connsiteY3" fmla="*/ 1814 h 184326"/>
                <a:gd name="connsiteX4" fmla="*/ 996043 w 996043"/>
                <a:gd name="connsiteY4" fmla="*/ 156029 h 184326"/>
                <a:gd name="connsiteX5" fmla="*/ 994223 w 996043"/>
                <a:gd name="connsiteY5" fmla="*/ 184326 h 184326"/>
                <a:gd name="connsiteX0" fmla="*/ 1814 w 996043"/>
                <a:gd name="connsiteY0" fmla="*/ 180474 h 184326"/>
                <a:gd name="connsiteX1" fmla="*/ 0 w 996043"/>
                <a:gd name="connsiteY1" fmla="*/ 54429 h 184326"/>
                <a:gd name="connsiteX2" fmla="*/ 48986 w 996043"/>
                <a:gd name="connsiteY2" fmla="*/ 0 h 184326"/>
                <a:gd name="connsiteX3" fmla="*/ 564243 w 996043"/>
                <a:gd name="connsiteY3" fmla="*/ 1814 h 184326"/>
                <a:gd name="connsiteX4" fmla="*/ 996043 w 996043"/>
                <a:gd name="connsiteY4" fmla="*/ 156029 h 184326"/>
                <a:gd name="connsiteX5" fmla="*/ 994173 w 996043"/>
                <a:gd name="connsiteY5" fmla="*/ 178116 h 184326"/>
                <a:gd name="connsiteX6" fmla="*/ 994223 w 996043"/>
                <a:gd name="connsiteY6" fmla="*/ 184326 h 184326"/>
                <a:gd name="connsiteX0" fmla="*/ 1814 w 996043"/>
                <a:gd name="connsiteY0" fmla="*/ 180474 h 180474"/>
                <a:gd name="connsiteX1" fmla="*/ 0 w 996043"/>
                <a:gd name="connsiteY1" fmla="*/ 54429 h 180474"/>
                <a:gd name="connsiteX2" fmla="*/ 48986 w 996043"/>
                <a:gd name="connsiteY2" fmla="*/ 0 h 180474"/>
                <a:gd name="connsiteX3" fmla="*/ 564243 w 996043"/>
                <a:gd name="connsiteY3" fmla="*/ 1814 h 180474"/>
                <a:gd name="connsiteX4" fmla="*/ 996043 w 996043"/>
                <a:gd name="connsiteY4" fmla="*/ 156029 h 180474"/>
                <a:gd name="connsiteX5" fmla="*/ 994173 w 996043"/>
                <a:gd name="connsiteY5" fmla="*/ 178116 h 180474"/>
                <a:gd name="connsiteX6" fmla="*/ 1503 w 996043"/>
                <a:gd name="connsiteY6" fmla="*/ 178834 h 180474"/>
                <a:gd name="connsiteX0" fmla="*/ 1814 w 996233"/>
                <a:gd name="connsiteY0" fmla="*/ 180474 h 180474"/>
                <a:gd name="connsiteX1" fmla="*/ 0 w 996233"/>
                <a:gd name="connsiteY1" fmla="*/ 54429 h 180474"/>
                <a:gd name="connsiteX2" fmla="*/ 48986 w 996233"/>
                <a:gd name="connsiteY2" fmla="*/ 0 h 180474"/>
                <a:gd name="connsiteX3" fmla="*/ 564243 w 996233"/>
                <a:gd name="connsiteY3" fmla="*/ 1814 h 180474"/>
                <a:gd name="connsiteX4" fmla="*/ 996043 w 996233"/>
                <a:gd name="connsiteY4" fmla="*/ 156029 h 180474"/>
                <a:gd name="connsiteX5" fmla="*/ 996233 w 996233"/>
                <a:gd name="connsiteY5" fmla="*/ 178901 h 180474"/>
                <a:gd name="connsiteX6" fmla="*/ 1503 w 996233"/>
                <a:gd name="connsiteY6" fmla="*/ 178834 h 180474"/>
                <a:gd name="connsiteX0" fmla="*/ 1814 w 996233"/>
                <a:gd name="connsiteY0" fmla="*/ 180474 h 180474"/>
                <a:gd name="connsiteX1" fmla="*/ 0 w 996233"/>
                <a:gd name="connsiteY1" fmla="*/ 54429 h 180474"/>
                <a:gd name="connsiteX2" fmla="*/ 48986 w 996233"/>
                <a:gd name="connsiteY2" fmla="*/ 0 h 180474"/>
                <a:gd name="connsiteX3" fmla="*/ 690347 w 996233"/>
                <a:gd name="connsiteY3" fmla="*/ 78345 h 180474"/>
                <a:gd name="connsiteX4" fmla="*/ 996043 w 996233"/>
                <a:gd name="connsiteY4" fmla="*/ 156029 h 180474"/>
                <a:gd name="connsiteX5" fmla="*/ 996233 w 996233"/>
                <a:gd name="connsiteY5" fmla="*/ 178901 h 180474"/>
                <a:gd name="connsiteX6" fmla="*/ 1503 w 996233"/>
                <a:gd name="connsiteY6" fmla="*/ 178834 h 180474"/>
                <a:gd name="connsiteX0" fmla="*/ 1814 w 996233"/>
                <a:gd name="connsiteY0" fmla="*/ 180474 h 180474"/>
                <a:gd name="connsiteX1" fmla="*/ 0 w 996233"/>
                <a:gd name="connsiteY1" fmla="*/ 54429 h 180474"/>
                <a:gd name="connsiteX2" fmla="*/ 48986 w 996233"/>
                <a:gd name="connsiteY2" fmla="*/ 0 h 180474"/>
                <a:gd name="connsiteX3" fmla="*/ 690347 w 996233"/>
                <a:gd name="connsiteY3" fmla="*/ 78345 h 180474"/>
                <a:gd name="connsiteX4" fmla="*/ 996043 w 996233"/>
                <a:gd name="connsiteY4" fmla="*/ 156029 h 180474"/>
                <a:gd name="connsiteX5" fmla="*/ 996233 w 996233"/>
                <a:gd name="connsiteY5" fmla="*/ 178901 h 180474"/>
                <a:gd name="connsiteX6" fmla="*/ 1503 w 996233"/>
                <a:gd name="connsiteY6" fmla="*/ 178834 h 180474"/>
                <a:gd name="connsiteX0" fmla="*/ 1814 w 996233"/>
                <a:gd name="connsiteY0" fmla="*/ 126045 h 126045"/>
                <a:gd name="connsiteX1" fmla="*/ 0 w 996233"/>
                <a:gd name="connsiteY1" fmla="*/ 0 h 126045"/>
                <a:gd name="connsiteX2" fmla="*/ 48986 w 996233"/>
                <a:gd name="connsiteY2" fmla="*/ 26131 h 126045"/>
                <a:gd name="connsiteX3" fmla="*/ 690347 w 996233"/>
                <a:gd name="connsiteY3" fmla="*/ 23916 h 126045"/>
                <a:gd name="connsiteX4" fmla="*/ 996043 w 996233"/>
                <a:gd name="connsiteY4" fmla="*/ 101600 h 126045"/>
                <a:gd name="connsiteX5" fmla="*/ 996233 w 996233"/>
                <a:gd name="connsiteY5" fmla="*/ 124472 h 126045"/>
                <a:gd name="connsiteX6" fmla="*/ 1503 w 996233"/>
                <a:gd name="connsiteY6" fmla="*/ 124405 h 126045"/>
                <a:gd name="connsiteX0" fmla="*/ 797 w 995216"/>
                <a:gd name="connsiteY0" fmla="*/ 102129 h 102129"/>
                <a:gd name="connsiteX1" fmla="*/ 0 w 995216"/>
                <a:gd name="connsiteY1" fmla="*/ 18378 h 102129"/>
                <a:gd name="connsiteX2" fmla="*/ 47969 w 995216"/>
                <a:gd name="connsiteY2" fmla="*/ 2215 h 102129"/>
                <a:gd name="connsiteX3" fmla="*/ 689330 w 995216"/>
                <a:gd name="connsiteY3" fmla="*/ 0 h 102129"/>
                <a:gd name="connsiteX4" fmla="*/ 995026 w 995216"/>
                <a:gd name="connsiteY4" fmla="*/ 77684 h 102129"/>
                <a:gd name="connsiteX5" fmla="*/ 995216 w 995216"/>
                <a:gd name="connsiteY5" fmla="*/ 100556 h 102129"/>
                <a:gd name="connsiteX6" fmla="*/ 486 w 995216"/>
                <a:gd name="connsiteY6" fmla="*/ 100489 h 10212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995216" h="102129">
                  <a:moveTo>
                    <a:pt x="797" y="102129"/>
                  </a:moveTo>
                  <a:cubicBezTo>
                    <a:pt x="192" y="59191"/>
                    <a:pt x="605" y="61316"/>
                    <a:pt x="0" y="18378"/>
                  </a:cubicBezTo>
                  <a:lnTo>
                    <a:pt x="47969" y="2215"/>
                  </a:lnTo>
                  <a:lnTo>
                    <a:pt x="689330" y="0"/>
                  </a:lnTo>
                  <a:cubicBezTo>
                    <a:pt x="859704" y="35293"/>
                    <a:pt x="851093" y="26279"/>
                    <a:pt x="995026" y="77684"/>
                  </a:cubicBezTo>
                  <a:cubicBezTo>
                    <a:pt x="995089" y="85308"/>
                    <a:pt x="995153" y="92932"/>
                    <a:pt x="995216" y="100556"/>
                  </a:cubicBezTo>
                  <a:cubicBezTo>
                    <a:pt x="995233" y="102626"/>
                    <a:pt x="469" y="98419"/>
                    <a:pt x="486" y="100489"/>
                  </a:cubicBezTo>
                </a:path>
              </a:pathLst>
            </a:custGeom>
            <a:solidFill>
              <a:schemeClr val="bg1">
                <a:lumMod val="85000"/>
              </a:schemeClr>
            </a:solidFill>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fr-FR"/>
            </a:p>
          </xdr:txBody>
        </xdr:sp>
        <xdr:cxnSp macro="">
          <xdr:nvCxnSpPr>
            <xdr:cNvPr id="87" name="Connecteur droit 86"/>
            <xdr:cNvCxnSpPr>
              <a:stCxn id="83" idx="6"/>
            </xdr:cNvCxnSpPr>
          </xdr:nvCxnSpPr>
          <xdr:spPr>
            <a:xfrm flipH="1">
              <a:off x="2138325" y="3586708"/>
              <a:ext cx="3" cy="467130"/>
            </a:xfrm>
            <a:prstGeom prst="line">
              <a:avLst/>
            </a:prstGeom>
            <a:ln>
              <a:solidFill>
                <a:schemeClr val="tx2"/>
              </a:solidFill>
              <a:prstDash val="dashDot"/>
            </a:ln>
          </xdr:spPr>
          <xdr:style>
            <a:lnRef idx="1">
              <a:schemeClr val="accent1"/>
            </a:lnRef>
            <a:fillRef idx="0">
              <a:schemeClr val="accent1"/>
            </a:fillRef>
            <a:effectRef idx="0">
              <a:schemeClr val="accent1"/>
            </a:effectRef>
            <a:fontRef idx="minor">
              <a:schemeClr val="tx1"/>
            </a:fontRef>
          </xdr:style>
        </xdr:cxnSp>
        <xdr:cxnSp macro="">
          <xdr:nvCxnSpPr>
            <xdr:cNvPr id="88" name="Connecteur droit 87"/>
            <xdr:cNvCxnSpPr>
              <a:stCxn id="83" idx="7"/>
            </xdr:cNvCxnSpPr>
          </xdr:nvCxnSpPr>
          <xdr:spPr>
            <a:xfrm>
              <a:off x="3381704" y="3591084"/>
              <a:ext cx="1575" cy="828518"/>
            </a:xfrm>
            <a:prstGeom prst="line">
              <a:avLst/>
            </a:prstGeom>
            <a:ln>
              <a:solidFill>
                <a:schemeClr val="tx2"/>
              </a:solidFill>
              <a:prstDash val="dashDot"/>
            </a:ln>
          </xdr:spPr>
          <xdr:style>
            <a:lnRef idx="1">
              <a:schemeClr val="accent1"/>
            </a:lnRef>
            <a:fillRef idx="0">
              <a:schemeClr val="accent1"/>
            </a:fillRef>
            <a:effectRef idx="0">
              <a:schemeClr val="accent1"/>
            </a:effectRef>
            <a:fontRef idx="minor">
              <a:schemeClr val="tx1"/>
            </a:fontRef>
          </xdr:style>
        </xdr:cxnSp>
        <xdr:cxnSp macro="">
          <xdr:nvCxnSpPr>
            <xdr:cNvPr id="89" name="Connecteur droit 88"/>
            <xdr:cNvCxnSpPr>
              <a:stCxn id="91" idx="0"/>
            </xdr:cNvCxnSpPr>
          </xdr:nvCxnSpPr>
          <xdr:spPr>
            <a:xfrm>
              <a:off x="755099" y="3452328"/>
              <a:ext cx="5403" cy="971394"/>
            </a:xfrm>
            <a:prstGeom prst="line">
              <a:avLst/>
            </a:prstGeom>
            <a:ln>
              <a:solidFill>
                <a:schemeClr val="tx2"/>
              </a:solidFill>
              <a:prstDash val="dashDot"/>
            </a:ln>
          </xdr:spPr>
          <xdr:style>
            <a:lnRef idx="1">
              <a:schemeClr val="accent1"/>
            </a:lnRef>
            <a:fillRef idx="0">
              <a:schemeClr val="accent1"/>
            </a:fillRef>
            <a:effectRef idx="0">
              <a:schemeClr val="accent1"/>
            </a:effectRef>
            <a:fontRef idx="minor">
              <a:schemeClr val="tx1"/>
            </a:fontRef>
          </xdr:style>
        </xdr:cxnSp>
        <xdr:cxnSp macro="">
          <xdr:nvCxnSpPr>
            <xdr:cNvPr id="90" name="Connecteur droit avec flèche 89"/>
            <xdr:cNvCxnSpPr/>
          </xdr:nvCxnSpPr>
          <xdr:spPr>
            <a:xfrm>
              <a:off x="2103061" y="4044879"/>
              <a:ext cx="1264920" cy="15240"/>
            </a:xfrm>
            <a:prstGeom prst="straightConnector1">
              <a:avLst/>
            </a:prstGeom>
            <a:ln>
              <a:solidFill>
                <a:schemeClr val="tx2"/>
              </a:solidFill>
              <a:headEnd type="stealth"/>
              <a:tailEnd type="stealth"/>
            </a:ln>
          </xdr:spPr>
          <xdr:style>
            <a:lnRef idx="1">
              <a:schemeClr val="accent1"/>
            </a:lnRef>
            <a:fillRef idx="0">
              <a:schemeClr val="accent1"/>
            </a:fillRef>
            <a:effectRef idx="0">
              <a:schemeClr val="accent1"/>
            </a:effectRef>
            <a:fontRef idx="minor">
              <a:schemeClr val="tx1"/>
            </a:fontRef>
          </xdr:style>
        </xdr:cxnSp>
        <xdr:sp macro="" textlink="">
          <xdr:nvSpPr>
            <xdr:cNvPr id="91" name="Triangle isocèle 90"/>
            <xdr:cNvSpPr/>
          </xdr:nvSpPr>
          <xdr:spPr>
            <a:xfrm rot="15960000">
              <a:off x="694075" y="3347780"/>
              <a:ext cx="315795" cy="194216"/>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sz="1600">
                <a:solidFill>
                  <a:srgbClr val="000000"/>
                </a:solidFill>
              </a:endParaRPr>
            </a:p>
          </xdr:txBody>
        </xdr:sp>
        <xdr:sp macro="" textlink="">
          <xdr:nvSpPr>
            <xdr:cNvPr id="92" name="ZoneTexte 77"/>
            <xdr:cNvSpPr txBox="1"/>
          </xdr:nvSpPr>
          <xdr:spPr>
            <a:xfrm>
              <a:off x="2163568" y="3574566"/>
              <a:ext cx="1276708" cy="395008"/>
            </a:xfrm>
            <a:prstGeom prst="rect">
              <a:avLst/>
            </a:prstGeom>
          </xdr:spPr>
          <xdr:txBody>
            <a:bodyPr wrap="square" lIns="0" tIns="0" rIns="0" bIns="0"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fr-FR" sz="900"/>
                <a:t>W</a:t>
              </a:r>
              <a:r>
                <a:rPr lang="fr-FR" sz="900" baseline="-25000"/>
                <a:t>jig</a:t>
              </a:r>
            </a:p>
          </xdr:txBody>
        </xdr:sp>
        <xdr:cxnSp macro="">
          <xdr:nvCxnSpPr>
            <xdr:cNvPr id="93" name="Connecteur droit avec flèche 92"/>
            <xdr:cNvCxnSpPr/>
          </xdr:nvCxnSpPr>
          <xdr:spPr>
            <a:xfrm>
              <a:off x="761499" y="4269199"/>
              <a:ext cx="2623155" cy="30979"/>
            </a:xfrm>
            <a:prstGeom prst="straightConnector1">
              <a:avLst/>
            </a:prstGeom>
            <a:ln>
              <a:solidFill>
                <a:schemeClr val="tx2"/>
              </a:solidFill>
              <a:headEnd type="stealth"/>
              <a:tailEnd type="stealth"/>
            </a:ln>
          </xdr:spPr>
          <xdr:style>
            <a:lnRef idx="1">
              <a:schemeClr val="accent1"/>
            </a:lnRef>
            <a:fillRef idx="0">
              <a:schemeClr val="accent1"/>
            </a:fillRef>
            <a:effectRef idx="0">
              <a:schemeClr val="accent1"/>
            </a:effectRef>
            <a:fontRef idx="minor">
              <a:schemeClr val="tx1"/>
            </a:fontRef>
          </xdr:style>
        </xdr:cxnSp>
        <xdr:sp macro="" textlink="">
          <xdr:nvSpPr>
            <xdr:cNvPr id="94" name="ZoneTexte 79"/>
            <xdr:cNvSpPr txBox="1"/>
          </xdr:nvSpPr>
          <xdr:spPr>
            <a:xfrm>
              <a:off x="1854291" y="4332474"/>
              <a:ext cx="489663" cy="507878"/>
            </a:xfrm>
            <a:prstGeom prst="rect">
              <a:avLst/>
            </a:prstGeom>
          </xdr:spPr>
          <xdr:txBody>
            <a:bodyPr wrap="square" lIns="0" tIns="0" rIns="0" bIns="0"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200"/>
                <a:t>W</a:t>
              </a:r>
              <a:r>
                <a:rPr lang="fr-FR" sz="1200" baseline="-25000"/>
                <a:t>k</a:t>
              </a:r>
            </a:p>
          </xdr:txBody>
        </xdr:sp>
        <xdr:cxnSp macro="">
          <xdr:nvCxnSpPr>
            <xdr:cNvPr id="95" name="Connecteur droit avec flèche 94"/>
            <xdr:cNvCxnSpPr/>
          </xdr:nvCxnSpPr>
          <xdr:spPr>
            <a:xfrm>
              <a:off x="3348989" y="2823211"/>
              <a:ext cx="0" cy="288001"/>
            </a:xfrm>
            <a:prstGeom prst="straightConnector1">
              <a:avLst/>
            </a:prstGeom>
            <a:ln>
              <a:solidFill>
                <a:schemeClr val="accent5">
                  <a:lumMod val="75000"/>
                </a:schemeClr>
              </a:solidFill>
              <a:tailEnd type="stealth"/>
            </a:ln>
          </xdr:spPr>
          <xdr:style>
            <a:lnRef idx="1">
              <a:schemeClr val="accent1"/>
            </a:lnRef>
            <a:fillRef idx="0">
              <a:schemeClr val="accent1"/>
            </a:fillRef>
            <a:effectRef idx="0">
              <a:schemeClr val="accent1"/>
            </a:effectRef>
            <a:fontRef idx="minor">
              <a:schemeClr val="tx1"/>
            </a:fontRef>
          </xdr:style>
        </xdr:cxnSp>
        <xdr:cxnSp macro="">
          <xdr:nvCxnSpPr>
            <xdr:cNvPr id="96" name="Connecteur droit avec flèche 95"/>
            <xdr:cNvCxnSpPr/>
          </xdr:nvCxnSpPr>
          <xdr:spPr>
            <a:xfrm>
              <a:off x="2141219" y="2907031"/>
              <a:ext cx="0" cy="288001"/>
            </a:xfrm>
            <a:prstGeom prst="straightConnector1">
              <a:avLst/>
            </a:prstGeom>
            <a:ln>
              <a:solidFill>
                <a:schemeClr val="accent5">
                  <a:lumMod val="75000"/>
                </a:schemeClr>
              </a:solidFill>
              <a:tailEnd type="stealth"/>
            </a:ln>
          </xdr:spPr>
          <xdr:style>
            <a:lnRef idx="1">
              <a:schemeClr val="accent1"/>
            </a:lnRef>
            <a:fillRef idx="0">
              <a:schemeClr val="accent1"/>
            </a:fillRef>
            <a:effectRef idx="0">
              <a:schemeClr val="accent1"/>
            </a:effectRef>
            <a:fontRef idx="minor">
              <a:schemeClr val="tx1"/>
            </a:fontRef>
          </xdr:style>
        </xdr:cxnSp>
        <xdr:cxnSp macro="">
          <xdr:nvCxnSpPr>
            <xdr:cNvPr id="97" name="Connecteur droit avec flèche 96"/>
            <xdr:cNvCxnSpPr/>
          </xdr:nvCxnSpPr>
          <xdr:spPr>
            <a:xfrm>
              <a:off x="3352800" y="3569970"/>
              <a:ext cx="0" cy="288001"/>
            </a:xfrm>
            <a:prstGeom prst="straightConnector1">
              <a:avLst/>
            </a:prstGeom>
            <a:ln>
              <a:solidFill>
                <a:schemeClr val="accent5">
                  <a:lumMod val="75000"/>
                </a:schemeClr>
              </a:solidFill>
              <a:headEnd type="stealth"/>
              <a:tailEnd type="none"/>
            </a:ln>
          </xdr:spPr>
          <xdr:style>
            <a:lnRef idx="1">
              <a:schemeClr val="accent1"/>
            </a:lnRef>
            <a:fillRef idx="0">
              <a:schemeClr val="accent1"/>
            </a:fillRef>
            <a:effectRef idx="0">
              <a:schemeClr val="accent1"/>
            </a:effectRef>
            <a:fontRef idx="minor">
              <a:schemeClr val="tx1"/>
            </a:fontRef>
          </xdr:style>
        </xdr:cxnSp>
        <xdr:cxnSp macro="">
          <xdr:nvCxnSpPr>
            <xdr:cNvPr id="98" name="Connecteur droit avec flèche 97"/>
            <xdr:cNvCxnSpPr/>
          </xdr:nvCxnSpPr>
          <xdr:spPr>
            <a:xfrm>
              <a:off x="2133600" y="3585209"/>
              <a:ext cx="0" cy="288001"/>
            </a:xfrm>
            <a:prstGeom prst="straightConnector1">
              <a:avLst/>
            </a:prstGeom>
            <a:ln>
              <a:solidFill>
                <a:schemeClr val="accent5">
                  <a:lumMod val="75000"/>
                </a:schemeClr>
              </a:solidFill>
              <a:headEnd type="stealth"/>
              <a:tailEnd type="none"/>
            </a:ln>
          </xdr:spPr>
          <xdr:style>
            <a:lnRef idx="1">
              <a:schemeClr val="accent1"/>
            </a:lnRef>
            <a:fillRef idx="0">
              <a:schemeClr val="accent1"/>
            </a:fillRef>
            <a:effectRef idx="0">
              <a:schemeClr val="accent1"/>
            </a:effectRef>
            <a:fontRef idx="minor">
              <a:schemeClr val="tx1"/>
            </a:fontRef>
          </xdr:style>
        </xdr:cxnSp>
        <xdr:sp macro="" textlink="">
          <xdr:nvSpPr>
            <xdr:cNvPr id="99" name="ZoneTexte 84"/>
            <xdr:cNvSpPr txBox="1"/>
          </xdr:nvSpPr>
          <xdr:spPr>
            <a:xfrm>
              <a:off x="3304304" y="2400282"/>
              <a:ext cx="365243" cy="507878"/>
            </a:xfrm>
            <a:prstGeom prst="rect">
              <a:avLst/>
            </a:prstGeom>
          </xdr:spPr>
          <xdr:txBody>
            <a:bodyPr wrap="square" lIns="0" tIns="0" rIns="0" bIns="0"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200">
                  <a:solidFill>
                    <a:schemeClr val="accent5">
                      <a:lumMod val="75000"/>
                    </a:schemeClr>
                  </a:solidFill>
                </a:rPr>
                <a:t>T</a:t>
              </a:r>
              <a:r>
                <a:rPr lang="fr-FR" sz="1200" baseline="-25000">
                  <a:solidFill>
                    <a:schemeClr val="accent5">
                      <a:lumMod val="75000"/>
                    </a:schemeClr>
                  </a:solidFill>
                </a:rPr>
                <a:t>1</a:t>
              </a:r>
            </a:p>
          </xdr:txBody>
        </xdr:sp>
        <xdr:sp macro="" textlink="">
          <xdr:nvSpPr>
            <xdr:cNvPr id="100" name="ZoneTexte 85"/>
            <xdr:cNvSpPr txBox="1"/>
          </xdr:nvSpPr>
          <xdr:spPr>
            <a:xfrm>
              <a:off x="2093654" y="2342650"/>
              <a:ext cx="365243" cy="507878"/>
            </a:xfrm>
            <a:prstGeom prst="rect">
              <a:avLst/>
            </a:prstGeom>
          </xdr:spPr>
          <xdr:txBody>
            <a:bodyPr wrap="square" lIns="0" tIns="0" rIns="0" bIns="0"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200">
                  <a:solidFill>
                    <a:schemeClr val="accent5">
                      <a:lumMod val="75000"/>
                    </a:schemeClr>
                  </a:solidFill>
                </a:rPr>
                <a:t>T</a:t>
              </a:r>
              <a:r>
                <a:rPr lang="fr-FR" sz="1200" baseline="-25000">
                  <a:solidFill>
                    <a:schemeClr val="accent5">
                      <a:lumMod val="75000"/>
                    </a:schemeClr>
                  </a:solidFill>
                </a:rPr>
                <a:t>2</a:t>
              </a:r>
            </a:p>
          </xdr:txBody>
        </xdr:sp>
        <xdr:cxnSp macro="">
          <xdr:nvCxnSpPr>
            <xdr:cNvPr id="101" name="Connecteur droit 100"/>
            <xdr:cNvCxnSpPr>
              <a:cxnSpLocks noChangeAspect="1"/>
            </xdr:cNvCxnSpPr>
          </xdr:nvCxnSpPr>
          <xdr:spPr>
            <a:xfrm flipV="1">
              <a:off x="171450" y="3153063"/>
              <a:ext cx="7909829" cy="327376"/>
            </a:xfrm>
            <a:prstGeom prst="line">
              <a:avLst/>
            </a:prstGeom>
            <a:ln>
              <a:solidFill>
                <a:schemeClr val="tx2"/>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102" name="Connecteur droit avec flèche 101"/>
            <xdr:cNvCxnSpPr/>
          </xdr:nvCxnSpPr>
          <xdr:spPr>
            <a:xfrm>
              <a:off x="950595" y="2985135"/>
              <a:ext cx="0" cy="288001"/>
            </a:xfrm>
            <a:prstGeom prst="straightConnector1">
              <a:avLst/>
            </a:prstGeom>
            <a:ln>
              <a:solidFill>
                <a:schemeClr val="accent5">
                  <a:lumMod val="75000"/>
                </a:schemeClr>
              </a:solidFill>
              <a:tailEnd type="stealth"/>
            </a:ln>
          </xdr:spPr>
          <xdr:style>
            <a:lnRef idx="1">
              <a:schemeClr val="accent1"/>
            </a:lnRef>
            <a:fillRef idx="0">
              <a:schemeClr val="accent1"/>
            </a:fillRef>
            <a:effectRef idx="0">
              <a:schemeClr val="accent1"/>
            </a:effectRef>
            <a:fontRef idx="minor">
              <a:schemeClr val="tx1"/>
            </a:fontRef>
          </xdr:style>
        </xdr:cxnSp>
        <xdr:cxnSp macro="">
          <xdr:nvCxnSpPr>
            <xdr:cNvPr id="103" name="Connecteur droit avec flèche 102"/>
            <xdr:cNvCxnSpPr/>
          </xdr:nvCxnSpPr>
          <xdr:spPr>
            <a:xfrm>
              <a:off x="942976" y="3606166"/>
              <a:ext cx="0" cy="288001"/>
            </a:xfrm>
            <a:prstGeom prst="straightConnector1">
              <a:avLst/>
            </a:prstGeom>
            <a:ln>
              <a:solidFill>
                <a:schemeClr val="accent5">
                  <a:lumMod val="75000"/>
                </a:schemeClr>
              </a:solidFill>
              <a:headEnd type="stealth"/>
              <a:tailEnd type="none"/>
            </a:ln>
          </xdr:spPr>
          <xdr:style>
            <a:lnRef idx="1">
              <a:schemeClr val="accent1"/>
            </a:lnRef>
            <a:fillRef idx="0">
              <a:schemeClr val="accent1"/>
            </a:fillRef>
            <a:effectRef idx="0">
              <a:schemeClr val="accent1"/>
            </a:effectRef>
            <a:fontRef idx="minor">
              <a:schemeClr val="tx1"/>
            </a:fontRef>
          </xdr:style>
        </xdr:cxnSp>
        <xdr:sp macro="" textlink="">
          <xdr:nvSpPr>
            <xdr:cNvPr id="104" name="ZoneTexte 89"/>
            <xdr:cNvSpPr txBox="1"/>
          </xdr:nvSpPr>
          <xdr:spPr>
            <a:xfrm>
              <a:off x="912567" y="2586026"/>
              <a:ext cx="357216" cy="507878"/>
            </a:xfrm>
            <a:prstGeom prst="rect">
              <a:avLst/>
            </a:prstGeom>
          </xdr:spPr>
          <xdr:txBody>
            <a:bodyPr wrap="square" lIns="0" tIns="0" rIns="0" bIns="0"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200">
                  <a:solidFill>
                    <a:schemeClr val="accent5">
                      <a:lumMod val="75000"/>
                    </a:schemeClr>
                  </a:solidFill>
                </a:rPr>
                <a:t>T</a:t>
              </a:r>
              <a:r>
                <a:rPr lang="fr-FR" sz="1200" baseline="-25000">
                  <a:solidFill>
                    <a:schemeClr val="accent5">
                      <a:lumMod val="75000"/>
                    </a:schemeClr>
                  </a:solidFill>
                </a:rPr>
                <a:t>e</a:t>
              </a:r>
            </a:p>
          </xdr:txBody>
        </xdr:sp>
        <xdr:cxnSp macro="">
          <xdr:nvCxnSpPr>
            <xdr:cNvPr id="105" name="Connecteur droit 104"/>
            <xdr:cNvCxnSpPr/>
          </xdr:nvCxnSpPr>
          <xdr:spPr>
            <a:xfrm>
              <a:off x="3387090" y="3592830"/>
              <a:ext cx="1350646" cy="1903"/>
            </a:xfrm>
            <a:prstGeom prst="line">
              <a:avLst/>
            </a:prstGeom>
            <a:ln>
              <a:solidFill>
                <a:schemeClr val="accent3">
                  <a:lumMod val="75000"/>
                </a:schemeClr>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106" name="Connecteur droit avec flèche 105"/>
            <xdr:cNvCxnSpPr/>
          </xdr:nvCxnSpPr>
          <xdr:spPr>
            <a:xfrm>
              <a:off x="4632961" y="3107056"/>
              <a:ext cx="0" cy="288001"/>
            </a:xfrm>
            <a:prstGeom prst="straightConnector1">
              <a:avLst/>
            </a:prstGeom>
            <a:ln>
              <a:solidFill>
                <a:schemeClr val="accent3">
                  <a:lumMod val="75000"/>
                </a:schemeClr>
              </a:solidFill>
              <a:tailEnd type="stealth"/>
            </a:ln>
          </xdr:spPr>
          <xdr:style>
            <a:lnRef idx="1">
              <a:schemeClr val="accent1"/>
            </a:lnRef>
            <a:fillRef idx="0">
              <a:schemeClr val="accent1"/>
            </a:fillRef>
            <a:effectRef idx="0">
              <a:schemeClr val="accent1"/>
            </a:effectRef>
            <a:fontRef idx="minor">
              <a:schemeClr val="tx1"/>
            </a:fontRef>
          </xdr:style>
        </xdr:cxnSp>
        <xdr:cxnSp macro="">
          <xdr:nvCxnSpPr>
            <xdr:cNvPr id="107" name="Connecteur droit avec flèche 106"/>
            <xdr:cNvCxnSpPr/>
          </xdr:nvCxnSpPr>
          <xdr:spPr>
            <a:xfrm>
              <a:off x="4636769" y="3602354"/>
              <a:ext cx="0" cy="288001"/>
            </a:xfrm>
            <a:prstGeom prst="straightConnector1">
              <a:avLst/>
            </a:prstGeom>
            <a:ln>
              <a:solidFill>
                <a:schemeClr val="accent3">
                  <a:lumMod val="75000"/>
                </a:schemeClr>
              </a:solidFill>
              <a:headEnd type="stealth"/>
              <a:tailEnd type="none"/>
            </a:ln>
          </xdr:spPr>
          <xdr:style>
            <a:lnRef idx="1">
              <a:schemeClr val="accent1"/>
            </a:lnRef>
            <a:fillRef idx="0">
              <a:schemeClr val="accent1"/>
            </a:fillRef>
            <a:effectRef idx="0">
              <a:schemeClr val="accent1"/>
            </a:effectRef>
            <a:fontRef idx="minor">
              <a:schemeClr val="tx1"/>
            </a:fontRef>
          </xdr:style>
        </xdr:cxnSp>
        <xdr:sp macro="" textlink="">
          <xdr:nvSpPr>
            <xdr:cNvPr id="108" name="ZoneTexte 93"/>
            <xdr:cNvSpPr txBox="1"/>
          </xdr:nvSpPr>
          <xdr:spPr>
            <a:xfrm>
              <a:off x="4869179" y="3434715"/>
              <a:ext cx="1392735" cy="444394"/>
            </a:xfrm>
            <a:prstGeom prst="rect">
              <a:avLst/>
            </a:prstGeom>
          </xdr:spPr>
          <xdr:txBody>
            <a:bodyPr wrap="square" lIns="0" tIns="0" rIns="0" bIns="0"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50">
                  <a:solidFill>
                    <a:schemeClr val="accent3">
                      <a:lumMod val="75000"/>
                    </a:schemeClr>
                  </a:solidFill>
                </a:rPr>
                <a:t>Jig notch</a:t>
              </a:r>
            </a:p>
          </xdr:txBody>
        </xdr:sp>
      </xdr:grpSp>
      <xdr:sp macro="" textlink="">
        <xdr:nvSpPr>
          <xdr:cNvPr id="78" name="ZoneTexte 27"/>
          <xdr:cNvSpPr txBox="1"/>
        </xdr:nvSpPr>
        <xdr:spPr>
          <a:xfrm>
            <a:off x="8562610" y="1790214"/>
            <a:ext cx="420308" cy="307777"/>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400">
                <a:solidFill>
                  <a:schemeClr val="tx2"/>
                </a:solidFill>
              </a:rPr>
              <a:t>+</a:t>
            </a:r>
            <a:r>
              <a:rPr lang="el-GR" sz="1400">
                <a:solidFill>
                  <a:schemeClr val="tx2"/>
                </a:solidFill>
              </a:rPr>
              <a:t>φ</a:t>
            </a:r>
            <a:endParaRPr lang="fr-FR" sz="1400">
              <a:solidFill>
                <a:schemeClr val="tx2"/>
              </a:solidFill>
            </a:endParaRPr>
          </a:p>
        </xdr:txBody>
      </xdr:sp>
      <xdr:cxnSp macro="">
        <xdr:nvCxnSpPr>
          <xdr:cNvPr id="79" name="Connecteur droit avec flèche 78"/>
          <xdr:cNvCxnSpPr/>
        </xdr:nvCxnSpPr>
        <xdr:spPr>
          <a:xfrm>
            <a:off x="8519160" y="1752600"/>
            <a:ext cx="0" cy="205740"/>
          </a:xfrm>
          <a:prstGeom prst="straightConnector1">
            <a:avLst/>
          </a:prstGeom>
          <a:ln>
            <a:solidFill>
              <a:schemeClr val="tx2"/>
            </a:solidFill>
            <a:tailEnd type="stealth"/>
          </a:ln>
        </xdr:spPr>
        <xdr:style>
          <a:lnRef idx="1">
            <a:schemeClr val="accent1"/>
          </a:lnRef>
          <a:fillRef idx="0">
            <a:schemeClr val="accent1"/>
          </a:fillRef>
          <a:effectRef idx="0">
            <a:schemeClr val="accent1"/>
          </a:effectRef>
          <a:fontRef idx="minor">
            <a:schemeClr val="tx1"/>
          </a:fontRef>
        </xdr:style>
      </xdr:cxnSp>
      <xdr:cxnSp macro="">
        <xdr:nvCxnSpPr>
          <xdr:cNvPr id="80" name="Connecteur droit avec flèche 79"/>
          <xdr:cNvCxnSpPr/>
        </xdr:nvCxnSpPr>
        <xdr:spPr>
          <a:xfrm>
            <a:off x="8526780" y="2065020"/>
            <a:ext cx="0" cy="205740"/>
          </a:xfrm>
          <a:prstGeom prst="straightConnector1">
            <a:avLst/>
          </a:prstGeom>
          <a:ln>
            <a:solidFill>
              <a:schemeClr val="tx2"/>
            </a:solidFill>
            <a:headEnd type="stealth"/>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0</xdr:colOff>
      <xdr:row>11</xdr:row>
      <xdr:rowOff>129540</xdr:rowOff>
    </xdr:from>
    <xdr:to>
      <xdr:col>7</xdr:col>
      <xdr:colOff>3329940</xdr:colOff>
      <xdr:row>17</xdr:row>
      <xdr:rowOff>48713</xdr:rowOff>
    </xdr:to>
    <xdr:sp macro="" textlink="">
      <xdr:nvSpPr>
        <xdr:cNvPr id="111" name="ZoneTexte 32"/>
        <xdr:cNvSpPr txBox="1"/>
      </xdr:nvSpPr>
      <xdr:spPr>
        <a:xfrm>
          <a:off x="7688580" y="2278380"/>
          <a:ext cx="3329940" cy="1046933"/>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285750" indent="-285750">
            <a:buFont typeface="Arial" pitchFamily="34" charset="0"/>
            <a:buChar char="•"/>
          </a:pPr>
          <a:r>
            <a:rPr lang="en-US" sz="1200"/>
            <a:t>the reference point J is changed to  point J’</a:t>
          </a:r>
        </a:p>
        <a:p>
          <a:pPr marL="285750" indent="-285750">
            <a:buFont typeface="Arial" pitchFamily="34" charset="0"/>
            <a:buChar char="•"/>
          </a:pPr>
          <a:r>
            <a:rPr lang="en-US" sz="1200"/>
            <a:t>The error angle is </a:t>
          </a:r>
          <a:r>
            <a:rPr lang="el-GR" sz="1200">
              <a:latin typeface="Arial" pitchFamily="34" charset="0"/>
              <a:cs typeface="Arial" pitchFamily="34" charset="0"/>
            </a:rPr>
            <a:t>δ</a:t>
          </a:r>
          <a:r>
            <a:rPr lang="fr-FR" sz="1200" baseline="-25000">
              <a:latin typeface="Arial" pitchFamily="34" charset="0"/>
              <a:cs typeface="Arial" pitchFamily="34" charset="0"/>
            </a:rPr>
            <a:t>e</a:t>
          </a:r>
          <a:endParaRPr lang="fr-FR" sz="1200"/>
        </a:p>
        <a:p>
          <a:pPr marL="285750" indent="-285750">
            <a:buFont typeface="Arial" pitchFamily="34" charset="0"/>
            <a:buChar char="•"/>
          </a:pPr>
          <a:r>
            <a:rPr lang="en-US" sz="1200"/>
            <a:t>Depending on the Jig direction (up or down), J’ will be closer or further away than J to the C point.</a:t>
          </a:r>
        </a:p>
      </xdr:txBody>
    </xdr:sp>
    <xdr:clientData/>
  </xdr:twoCellAnchor>
  <xdr:twoCellAnchor>
    <xdr:from>
      <xdr:col>7</xdr:col>
      <xdr:colOff>327660</xdr:colOff>
      <xdr:row>17</xdr:row>
      <xdr:rowOff>121920</xdr:rowOff>
    </xdr:from>
    <xdr:to>
      <xdr:col>7</xdr:col>
      <xdr:colOff>2604245</xdr:colOff>
      <xdr:row>20</xdr:row>
      <xdr:rowOff>12498</xdr:rowOff>
    </xdr:to>
    <xdr:sp macro="" textlink="">
      <xdr:nvSpPr>
        <xdr:cNvPr id="112" name="ZoneTexte 36"/>
        <xdr:cNvSpPr txBox="1"/>
      </xdr:nvSpPr>
      <xdr:spPr>
        <a:xfrm>
          <a:off x="8016240" y="3398520"/>
          <a:ext cx="2276585" cy="507798"/>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400"/>
            <a:t>JJ’=+/- (T1 / 2 - Jig notch)</a:t>
          </a:r>
        </a:p>
        <a:p>
          <a:r>
            <a:rPr lang="el-GR" sz="1400">
              <a:latin typeface="Arial" pitchFamily="34" charset="0"/>
              <a:cs typeface="Arial" pitchFamily="34" charset="0"/>
            </a:rPr>
            <a:t>δ</a:t>
          </a:r>
          <a:r>
            <a:rPr lang="fr-FR" sz="1400" baseline="-25000">
              <a:latin typeface="Arial" pitchFamily="34" charset="0"/>
              <a:cs typeface="Arial" pitchFamily="34" charset="0"/>
            </a:rPr>
            <a:t>e</a:t>
          </a:r>
          <a:r>
            <a:rPr lang="fr-FR" sz="1400"/>
            <a:t>  =SIN-1 ( J’C/CG)-</a:t>
          </a:r>
          <a:r>
            <a:rPr lang="el-GR" sz="1400">
              <a:latin typeface="Arial" pitchFamily="34" charset="0"/>
              <a:cs typeface="Arial" pitchFamily="34" charset="0"/>
            </a:rPr>
            <a:t> δ</a:t>
          </a:r>
          <a:r>
            <a:rPr lang="fr-FR" sz="1400" baseline="-25000">
              <a:latin typeface="Arial" pitchFamily="34" charset="0"/>
              <a:cs typeface="Arial" pitchFamily="34" charset="0"/>
            </a:rPr>
            <a:t>k</a:t>
          </a:r>
          <a:endParaRPr lang="fr-FR" sz="1400"/>
        </a:p>
      </xdr:txBody>
    </xdr:sp>
    <xdr:clientData/>
  </xdr:twoCellAnchor>
  <xdr:oneCellAnchor>
    <xdr:from>
      <xdr:col>5</xdr:col>
      <xdr:colOff>17970</xdr:colOff>
      <xdr:row>17</xdr:row>
      <xdr:rowOff>173891</xdr:rowOff>
    </xdr:from>
    <xdr:ext cx="877868" cy="208199"/>
    <mc:AlternateContent xmlns:mc="http://schemas.openxmlformats.org/markup-compatibility/2006">
      <mc:Choice xmlns:a14="http://schemas.microsoft.com/office/drawing/2010/main" Requires="a14">
        <xdr:sp macro="" textlink="">
          <xdr:nvSpPr>
            <xdr:cNvPr id="113" name="ZoneTexte 112"/>
            <xdr:cNvSpPr txBox="1"/>
          </xdr:nvSpPr>
          <xdr:spPr>
            <a:xfrm>
              <a:off x="5473890" y="1454051"/>
              <a:ext cx="877868" cy="2081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fr-FR" sz="1100" b="0" i="1">
                        <a:latin typeface="Cambria Math"/>
                      </a:rPr>
                      <m:t>=</m:t>
                    </m:r>
                    <m:rad>
                      <m:radPr>
                        <m:degHide m:val="on"/>
                        <m:ctrlPr>
                          <a:rPr lang="fr-FR" sz="1100" b="0" i="1">
                            <a:latin typeface="Cambria Math"/>
                          </a:rPr>
                        </m:ctrlPr>
                      </m:radPr>
                      <m:deg/>
                      <m:e>
                        <m:sSup>
                          <m:sSupPr>
                            <m:ctrlPr>
                              <a:rPr lang="fr-FR" sz="1100" b="0" i="1">
                                <a:latin typeface="Cambria Math"/>
                              </a:rPr>
                            </m:ctrlPr>
                          </m:sSupPr>
                          <m:e>
                            <m:r>
                              <a:rPr lang="fr-FR" sz="1100" b="0" i="1">
                                <a:latin typeface="Cambria Math"/>
                              </a:rPr>
                              <m:t>𝐽𝐶</m:t>
                            </m:r>
                          </m:e>
                          <m:sup>
                            <m:r>
                              <a:rPr lang="fr-FR" sz="1100" b="0" i="1">
                                <a:latin typeface="Cambria Math"/>
                              </a:rPr>
                              <m:t>2</m:t>
                            </m:r>
                          </m:sup>
                        </m:sSup>
                        <m:r>
                          <a:rPr lang="fr-FR" sz="1100" b="0" i="1">
                            <a:latin typeface="Cambria Math"/>
                          </a:rPr>
                          <m:t>+</m:t>
                        </m:r>
                        <m:sSup>
                          <m:sSupPr>
                            <m:ctrlPr>
                              <a:rPr lang="fr-FR" sz="1100" b="0" i="1">
                                <a:latin typeface="Cambria Math"/>
                              </a:rPr>
                            </m:ctrlPr>
                          </m:sSupPr>
                          <m:e>
                            <m:r>
                              <a:rPr lang="fr-FR" sz="1100" b="0" i="1">
                                <a:latin typeface="Cambria Math"/>
                              </a:rPr>
                              <m:t>𝐽𝐺</m:t>
                            </m:r>
                          </m:e>
                          <m:sup>
                            <m:r>
                              <a:rPr lang="fr-FR" sz="1100" b="0" i="1">
                                <a:latin typeface="Cambria Math"/>
                              </a:rPr>
                              <m:t>2</m:t>
                            </m:r>
                          </m:sup>
                        </m:sSup>
                      </m:e>
                    </m:rad>
                  </m:oMath>
                </m:oMathPara>
              </a14:m>
              <a:endParaRPr lang="fr-FR" sz="1100"/>
            </a:p>
          </xdr:txBody>
        </xdr:sp>
      </mc:Choice>
      <mc:Fallback>
        <xdr:sp macro="" textlink="">
          <xdr:nvSpPr>
            <xdr:cNvPr id="113" name="ZoneTexte 112"/>
            <xdr:cNvSpPr txBox="1"/>
          </xdr:nvSpPr>
          <xdr:spPr>
            <a:xfrm>
              <a:off x="5473890" y="1454051"/>
              <a:ext cx="877868" cy="2081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fr-FR" sz="1100" b="0" i="0">
                  <a:latin typeface="Cambria Math"/>
                </a:rPr>
                <a:t>=√(〖𝐽𝐶〗^2+〖𝐽𝐺〗^2 )</a:t>
              </a:r>
              <a:endParaRPr lang="fr-FR" sz="1100"/>
            </a:p>
          </xdr:txBody>
        </xdr:sp>
      </mc:Fallback>
    </mc:AlternateContent>
    <xdr:clientData/>
  </xdr:oneCellAnchor>
  <xdr:twoCellAnchor>
    <xdr:from>
      <xdr:col>5</xdr:col>
      <xdr:colOff>0</xdr:colOff>
      <xdr:row>35</xdr:row>
      <xdr:rowOff>0</xdr:rowOff>
    </xdr:from>
    <xdr:to>
      <xdr:col>6</xdr:col>
      <xdr:colOff>381683</xdr:colOff>
      <xdr:row>36</xdr:row>
      <xdr:rowOff>162792</xdr:rowOff>
    </xdr:to>
    <mc:AlternateContent xmlns:mc="http://schemas.openxmlformats.org/markup-compatibility/2006">
      <mc:Choice xmlns:a14="http://schemas.microsoft.com/office/drawing/2010/main" Requires="a14">
        <xdr:sp macro="" textlink="">
          <xdr:nvSpPr>
            <xdr:cNvPr id="114" name="ZoneTexte 141"/>
            <xdr:cNvSpPr txBox="1"/>
          </xdr:nvSpPr>
          <xdr:spPr>
            <a:xfrm>
              <a:off x="5455920" y="5638800"/>
              <a:ext cx="1494203" cy="475212"/>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l-GR" sz="1100">
                  <a:solidFill>
                    <a:schemeClr val="tx2"/>
                  </a:solidFill>
                </a:rPr>
                <a:t>φ</a:t>
              </a:r>
              <a:r>
                <a:rPr lang="fr-FR" sz="1100">
                  <a:solidFill>
                    <a:schemeClr val="tx2"/>
                  </a:solidFill>
                </a:rPr>
                <a:t>=</a:t>
              </a:r>
              <a14:m>
                <m:oMath xmlns:m="http://schemas.openxmlformats.org/officeDocument/2006/math">
                  <m:r>
                    <m:rPr>
                      <m:nor/>
                    </m:rPr>
                    <a:rPr lang="fr-FR" sz="1100">
                      <a:solidFill>
                        <a:schemeClr val="tx2"/>
                      </a:solidFill>
                    </a:rPr>
                    <m:t>Tan</m:t>
                  </m:r>
                  <m:r>
                    <m:rPr>
                      <m:nor/>
                    </m:rPr>
                    <a:rPr lang="fr-FR" sz="1100" baseline="30000">
                      <a:solidFill>
                        <a:schemeClr val="tx2"/>
                      </a:solidFill>
                    </a:rPr>
                    <m:t>−1</m:t>
                  </m:r>
                  <m:d>
                    <m:dPr>
                      <m:ctrlPr>
                        <a:rPr lang="fr-FR" sz="1100" b="0" i="1">
                          <a:solidFill>
                            <a:schemeClr val="tx2"/>
                          </a:solidFill>
                          <a:latin typeface="Cambria Math"/>
                        </a:rPr>
                      </m:ctrlPr>
                    </m:dPr>
                    <m:e>
                      <m:f>
                        <m:fPr>
                          <m:ctrlPr>
                            <a:rPr lang="fr-FR" sz="1100" i="1">
                              <a:solidFill>
                                <a:schemeClr val="tx2"/>
                              </a:solidFill>
                              <a:latin typeface="Cambria Math"/>
                            </a:rPr>
                          </m:ctrlPr>
                        </m:fPr>
                        <m:num>
                          <m:r>
                            <a:rPr lang="fr-FR" sz="1100" i="1">
                              <a:solidFill>
                                <a:schemeClr val="tx2"/>
                              </a:solidFill>
                              <a:latin typeface="Cambria Math"/>
                            </a:rPr>
                            <m:t>(</m:t>
                          </m:r>
                          <m:r>
                            <a:rPr lang="fr-FR" sz="1100" i="1">
                              <a:solidFill>
                                <a:schemeClr val="tx2"/>
                              </a:solidFill>
                              <a:latin typeface="Cambria Math"/>
                            </a:rPr>
                            <m:t>𝑇</m:t>
                          </m:r>
                          <m:r>
                            <a:rPr lang="fr-FR" sz="1100" i="1">
                              <a:solidFill>
                                <a:schemeClr val="tx2"/>
                              </a:solidFill>
                              <a:latin typeface="Cambria Math"/>
                            </a:rPr>
                            <m:t>1−</m:t>
                          </m:r>
                          <m:r>
                            <a:rPr lang="fr-FR" sz="1100" i="1">
                              <a:solidFill>
                                <a:schemeClr val="tx2"/>
                              </a:solidFill>
                              <a:latin typeface="Cambria Math"/>
                            </a:rPr>
                            <m:t>𝑇</m:t>
                          </m:r>
                          <m:r>
                            <a:rPr lang="fr-FR" sz="1100" i="1">
                              <a:solidFill>
                                <a:schemeClr val="tx2"/>
                              </a:solidFill>
                              <a:latin typeface="Cambria Math"/>
                            </a:rPr>
                            <m:t>2)/2</m:t>
                          </m:r>
                        </m:num>
                        <m:den>
                          <m:r>
                            <a:rPr lang="fr-FR" sz="1100" i="1">
                              <a:solidFill>
                                <a:schemeClr val="tx2"/>
                              </a:solidFill>
                              <a:latin typeface="Cambria Math"/>
                            </a:rPr>
                            <m:t>13</m:t>
                          </m:r>
                        </m:den>
                      </m:f>
                    </m:e>
                  </m:d>
                </m:oMath>
              </a14:m>
              <a:endParaRPr lang="fr-FR" sz="1100">
                <a:solidFill>
                  <a:schemeClr val="tx2"/>
                </a:solidFill>
              </a:endParaRPr>
            </a:p>
          </xdr:txBody>
        </xdr:sp>
      </mc:Choice>
      <mc:Fallback>
        <xdr:sp macro="" textlink="">
          <xdr:nvSpPr>
            <xdr:cNvPr id="114" name="ZoneTexte 141"/>
            <xdr:cNvSpPr txBox="1"/>
          </xdr:nvSpPr>
          <xdr:spPr>
            <a:xfrm>
              <a:off x="5455920" y="5638800"/>
              <a:ext cx="1494203" cy="475212"/>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l-GR" sz="1100">
                  <a:solidFill>
                    <a:schemeClr val="tx2"/>
                  </a:solidFill>
                </a:rPr>
                <a:t>φ</a:t>
              </a:r>
              <a:r>
                <a:rPr lang="fr-FR" sz="1100">
                  <a:solidFill>
                    <a:schemeClr val="tx2"/>
                  </a:solidFill>
                </a:rPr>
                <a:t>=</a:t>
              </a:r>
              <a:r>
                <a:rPr lang="fr-FR" sz="1100" i="0">
                  <a:solidFill>
                    <a:schemeClr val="tx2"/>
                  </a:solidFill>
                  <a:latin typeface="Cambria Math"/>
                </a:rPr>
                <a:t>"Tan</a:t>
              </a:r>
              <a:r>
                <a:rPr lang="fr-FR" sz="1100" i="0" baseline="30000">
                  <a:solidFill>
                    <a:schemeClr val="tx2"/>
                  </a:solidFill>
                  <a:latin typeface="Cambria Math"/>
                </a:rPr>
                <a:t>−1</a:t>
              </a:r>
              <a:r>
                <a:rPr lang="fr-FR" sz="1100" b="0" i="0" baseline="30000">
                  <a:solidFill>
                    <a:schemeClr val="tx2"/>
                  </a:solidFill>
                  <a:latin typeface="Cambria Math"/>
                </a:rPr>
                <a:t>" </a:t>
              </a:r>
              <a:r>
                <a:rPr lang="fr-FR" sz="1100" b="0" i="0">
                  <a:solidFill>
                    <a:schemeClr val="tx2"/>
                  </a:solidFill>
                  <a:latin typeface="Cambria Math"/>
                </a:rPr>
                <a:t>((</a:t>
              </a:r>
              <a:r>
                <a:rPr lang="fr-FR" sz="1100" i="0">
                  <a:solidFill>
                    <a:schemeClr val="tx2"/>
                  </a:solidFill>
                  <a:latin typeface="Cambria Math"/>
                </a:rPr>
                <a:t>(𝑇1−𝑇2)/2)/13)</a:t>
              </a:r>
              <a:endParaRPr lang="fr-FR" sz="1100">
                <a:solidFill>
                  <a:schemeClr val="tx2"/>
                </a:solidFill>
              </a:endParaRP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oneCellAnchor>
    <xdr:from>
      <xdr:col>3</xdr:col>
      <xdr:colOff>45720</xdr:colOff>
      <xdr:row>1</xdr:row>
      <xdr:rowOff>53340</xdr:rowOff>
    </xdr:from>
    <xdr:ext cx="1043940" cy="292516"/>
    <mc:AlternateContent xmlns:mc="http://schemas.openxmlformats.org/markup-compatibility/2006">
      <mc:Choice xmlns:a14="http://schemas.microsoft.com/office/drawing/2010/main" Requires="a14">
        <xdr:sp macro="" textlink="">
          <xdr:nvSpPr>
            <xdr:cNvPr id="23" name="ZoneTexte 22"/>
            <xdr:cNvSpPr txBox="1">
              <a:spLocks noChangeAspect="1"/>
            </xdr:cNvSpPr>
          </xdr:nvSpPr>
          <xdr:spPr>
            <a:xfrm>
              <a:off x="2750820" y="251460"/>
              <a:ext cx="1043940" cy="2925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Para xmlns:m="http://schemas.openxmlformats.org/officeDocument/2006/math">
                  <m:oMathParaPr>
                    <m:jc m:val="centerGroup"/>
                  </m:oMathParaPr>
                  <m:oMath xmlns:m="http://schemas.openxmlformats.org/officeDocument/2006/math">
                    <m:r>
                      <a:rPr lang="fr-FR" sz="1000" b="0" i="1">
                        <a:latin typeface="Cambria Math"/>
                      </a:rPr>
                      <m:t>𝑐</m:t>
                    </m:r>
                    <m:r>
                      <a:rPr lang="fr-FR" sz="1000" b="0" i="1">
                        <a:latin typeface="Cambria Math"/>
                      </a:rPr>
                      <m:t>=</m:t>
                    </m:r>
                    <m:rad>
                      <m:radPr>
                        <m:degHide m:val="on"/>
                        <m:ctrlPr>
                          <a:rPr lang="fr-FR" sz="1000" b="0" i="1">
                            <a:latin typeface="Cambria Math"/>
                          </a:rPr>
                        </m:ctrlPr>
                      </m:radPr>
                      <m:deg/>
                      <m:e>
                        <m:r>
                          <a:rPr lang="fr-FR" sz="1000" b="0" i="1">
                            <a:latin typeface="Cambria Math"/>
                          </a:rPr>
                          <m:t>𝑎</m:t>
                        </m:r>
                        <m:r>
                          <a:rPr lang="fr-FR" sz="1000" b="0" i="1">
                            <a:latin typeface="Cambria Math"/>
                          </a:rPr>
                          <m:t>²+</m:t>
                        </m:r>
                        <m:r>
                          <a:rPr lang="fr-FR" sz="1000" b="0" i="1">
                            <a:latin typeface="Cambria Math"/>
                          </a:rPr>
                          <m:t>𝑏</m:t>
                        </m:r>
                        <m:r>
                          <a:rPr lang="fr-FR" sz="1000" b="0" i="1">
                            <a:latin typeface="Cambria Math"/>
                          </a:rPr>
                          <m:t>²</m:t>
                        </m:r>
                      </m:e>
                    </m:rad>
                  </m:oMath>
                </m:oMathPara>
              </a14:m>
              <a:endParaRPr lang="fr-FR" sz="1000"/>
            </a:p>
          </xdr:txBody>
        </xdr:sp>
      </mc:Choice>
      <mc:Fallback>
        <xdr:sp macro="" textlink="">
          <xdr:nvSpPr>
            <xdr:cNvPr id="23" name="ZoneTexte 22"/>
            <xdr:cNvSpPr txBox="1">
              <a:spLocks noChangeAspect="1"/>
            </xdr:cNvSpPr>
          </xdr:nvSpPr>
          <xdr:spPr>
            <a:xfrm>
              <a:off x="2750820" y="251460"/>
              <a:ext cx="1043940" cy="2925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0" i="0">
                  <a:latin typeface="Cambria Math"/>
                </a:rPr>
                <a:t>𝑐=√(𝑎²+𝑏²)</a:t>
              </a:r>
              <a:endParaRPr lang="fr-FR" sz="1000"/>
            </a:p>
          </xdr:txBody>
        </xdr:sp>
      </mc:Fallback>
    </mc:AlternateContent>
    <xdr:clientData/>
  </xdr:oneCellAnchor>
  <xdr:oneCellAnchor>
    <xdr:from>
      <xdr:col>3</xdr:col>
      <xdr:colOff>60960</xdr:colOff>
      <xdr:row>2</xdr:row>
      <xdr:rowOff>22860</xdr:rowOff>
    </xdr:from>
    <xdr:ext cx="1043940" cy="292516"/>
    <mc:AlternateContent xmlns:mc="http://schemas.openxmlformats.org/markup-compatibility/2006">
      <mc:Choice xmlns:a14="http://schemas.microsoft.com/office/drawing/2010/main" Requires="a14">
        <xdr:sp macro="" textlink="">
          <xdr:nvSpPr>
            <xdr:cNvPr id="24" name="ZoneTexte 23"/>
            <xdr:cNvSpPr txBox="1">
              <a:spLocks noChangeAspect="1"/>
            </xdr:cNvSpPr>
          </xdr:nvSpPr>
          <xdr:spPr>
            <a:xfrm>
              <a:off x="2766060" y="586740"/>
              <a:ext cx="1043940" cy="2925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Para xmlns:m="http://schemas.openxmlformats.org/officeDocument/2006/math">
                  <m:oMathParaPr>
                    <m:jc m:val="centerGroup"/>
                  </m:oMathParaPr>
                  <m:oMath xmlns:m="http://schemas.openxmlformats.org/officeDocument/2006/math">
                    <m:r>
                      <m:rPr>
                        <m:sty m:val="p"/>
                      </m:rPr>
                      <a:rPr lang="fr-FR" sz="1000" b="0" i="0">
                        <a:latin typeface="Cambria Math"/>
                      </a:rPr>
                      <m:t>a</m:t>
                    </m:r>
                    <m:r>
                      <a:rPr lang="fr-FR" sz="1000" b="0" i="1">
                        <a:latin typeface="Cambria Math"/>
                      </a:rPr>
                      <m:t>=</m:t>
                    </m:r>
                    <m:rad>
                      <m:radPr>
                        <m:degHide m:val="on"/>
                        <m:ctrlPr>
                          <a:rPr lang="fr-FR" sz="1000" b="0" i="1">
                            <a:latin typeface="Cambria Math"/>
                          </a:rPr>
                        </m:ctrlPr>
                      </m:radPr>
                      <m:deg/>
                      <m:e>
                        <m:r>
                          <a:rPr lang="fr-FR" sz="1000" b="0" i="1">
                            <a:latin typeface="Cambria Math"/>
                          </a:rPr>
                          <m:t>𝑐</m:t>
                        </m:r>
                        <m:r>
                          <a:rPr lang="fr-FR" sz="1000" b="0" i="1">
                            <a:latin typeface="Cambria Math"/>
                          </a:rPr>
                          <m:t>²−</m:t>
                        </m:r>
                        <m:r>
                          <a:rPr lang="fr-FR" sz="1000" b="0" i="1">
                            <a:latin typeface="Cambria Math"/>
                          </a:rPr>
                          <m:t>𝑏</m:t>
                        </m:r>
                        <m:r>
                          <a:rPr lang="fr-FR" sz="1000" b="0" i="1">
                            <a:latin typeface="Cambria Math"/>
                          </a:rPr>
                          <m:t>²</m:t>
                        </m:r>
                      </m:e>
                    </m:rad>
                  </m:oMath>
                </m:oMathPara>
              </a14:m>
              <a:endParaRPr lang="fr-FR" sz="1000"/>
            </a:p>
          </xdr:txBody>
        </xdr:sp>
      </mc:Choice>
      <mc:Fallback>
        <xdr:sp macro="" textlink="">
          <xdr:nvSpPr>
            <xdr:cNvPr id="24" name="ZoneTexte 23"/>
            <xdr:cNvSpPr txBox="1">
              <a:spLocks noChangeAspect="1"/>
            </xdr:cNvSpPr>
          </xdr:nvSpPr>
          <xdr:spPr>
            <a:xfrm>
              <a:off x="2766060" y="586740"/>
              <a:ext cx="1043940" cy="2925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0" i="0">
                  <a:latin typeface="Cambria Math"/>
                </a:rPr>
                <a:t>a=√(𝑐²−𝑏²)</a:t>
              </a:r>
              <a:endParaRPr lang="fr-FR" sz="1000"/>
            </a:p>
          </xdr:txBody>
        </xdr:sp>
      </mc:Fallback>
    </mc:AlternateContent>
    <xdr:clientData/>
  </xdr:oneCellAnchor>
  <xdr:oneCellAnchor>
    <xdr:from>
      <xdr:col>2</xdr:col>
      <xdr:colOff>1196340</xdr:colOff>
      <xdr:row>1</xdr:row>
      <xdr:rowOff>251460</xdr:rowOff>
    </xdr:from>
    <xdr:ext cx="312393" cy="264560"/>
    <xdr:sp macro="" textlink="">
      <xdr:nvSpPr>
        <xdr:cNvPr id="30" name="ZoneTexte 29"/>
        <xdr:cNvSpPr txBox="1">
          <a:spLocks noChangeAspect="1"/>
        </xdr:cNvSpPr>
      </xdr:nvSpPr>
      <xdr:spPr>
        <a:xfrm>
          <a:off x="2727960" y="449580"/>
          <a:ext cx="3123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a:t>→</a:t>
          </a:r>
        </a:p>
      </xdr:txBody>
    </xdr:sp>
    <xdr:clientData/>
  </xdr:oneCellAnchor>
  <xdr:oneCellAnchor>
    <xdr:from>
      <xdr:col>2</xdr:col>
      <xdr:colOff>1181100</xdr:colOff>
      <xdr:row>2</xdr:row>
      <xdr:rowOff>335280</xdr:rowOff>
    </xdr:from>
    <xdr:ext cx="312393" cy="264560"/>
    <xdr:sp macro="" textlink="">
      <xdr:nvSpPr>
        <xdr:cNvPr id="31" name="ZoneTexte 30"/>
        <xdr:cNvSpPr txBox="1">
          <a:spLocks noChangeAspect="1"/>
        </xdr:cNvSpPr>
      </xdr:nvSpPr>
      <xdr:spPr>
        <a:xfrm>
          <a:off x="2712720" y="914400"/>
          <a:ext cx="3123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a:t>→</a:t>
          </a:r>
        </a:p>
      </xdr:txBody>
    </xdr:sp>
    <xdr:clientData/>
  </xdr:oneCellAnchor>
  <xdr:oneCellAnchor>
    <xdr:from>
      <xdr:col>2</xdr:col>
      <xdr:colOff>1188720</xdr:colOff>
      <xdr:row>4</xdr:row>
      <xdr:rowOff>152400</xdr:rowOff>
    </xdr:from>
    <xdr:ext cx="312393" cy="264560"/>
    <xdr:sp macro="" textlink="">
      <xdr:nvSpPr>
        <xdr:cNvPr id="32" name="ZoneTexte 31"/>
        <xdr:cNvSpPr txBox="1">
          <a:spLocks noChangeAspect="1"/>
        </xdr:cNvSpPr>
      </xdr:nvSpPr>
      <xdr:spPr>
        <a:xfrm>
          <a:off x="2720340" y="1295400"/>
          <a:ext cx="3123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a:t>→</a:t>
          </a:r>
        </a:p>
      </xdr:txBody>
    </xdr:sp>
    <xdr:clientData/>
  </xdr:oneCellAnchor>
  <xdr:twoCellAnchor editAs="absolute">
    <xdr:from>
      <xdr:col>5</xdr:col>
      <xdr:colOff>388620</xdr:colOff>
      <xdr:row>0</xdr:row>
      <xdr:rowOff>121920</xdr:rowOff>
    </xdr:from>
    <xdr:to>
      <xdr:col>5</xdr:col>
      <xdr:colOff>3952240</xdr:colOff>
      <xdr:row>8</xdr:row>
      <xdr:rowOff>451568</xdr:rowOff>
    </xdr:to>
    <xdr:grpSp>
      <xdr:nvGrpSpPr>
        <xdr:cNvPr id="34" name="Groupe 33"/>
        <xdr:cNvGrpSpPr>
          <a:grpSpLocks noChangeAspect="1"/>
        </xdr:cNvGrpSpPr>
      </xdr:nvGrpSpPr>
      <xdr:grpSpPr>
        <a:xfrm>
          <a:off x="4701540" y="121920"/>
          <a:ext cx="3563620" cy="2204168"/>
          <a:chOff x="4686300" y="426720"/>
          <a:chExt cx="3563620" cy="2202066"/>
        </a:xfrm>
      </xdr:grpSpPr>
      <xdr:grpSp>
        <xdr:nvGrpSpPr>
          <xdr:cNvPr id="17" name="Groupe 16"/>
          <xdr:cNvGrpSpPr/>
        </xdr:nvGrpSpPr>
        <xdr:grpSpPr>
          <a:xfrm>
            <a:off x="4981575" y="982980"/>
            <a:ext cx="3268345" cy="1264139"/>
            <a:chOff x="3046095" y="571500"/>
            <a:chExt cx="3268345" cy="1264139"/>
          </a:xfrm>
        </xdr:grpSpPr>
        <xdr:cxnSp macro="">
          <xdr:nvCxnSpPr>
            <xdr:cNvPr id="3" name="Connecteur droit 2"/>
            <xdr:cNvCxnSpPr/>
          </xdr:nvCxnSpPr>
          <xdr:spPr>
            <a:xfrm>
              <a:off x="3048000" y="571500"/>
              <a:ext cx="0" cy="1263015"/>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5" name="Connecteur droit 4"/>
            <xdr:cNvCxnSpPr/>
          </xdr:nvCxnSpPr>
          <xdr:spPr>
            <a:xfrm flipV="1">
              <a:off x="3048000" y="1833418"/>
              <a:ext cx="3266440"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7" name="Connecteur droit 6"/>
            <xdr:cNvCxnSpPr/>
          </xdr:nvCxnSpPr>
          <xdr:spPr>
            <a:xfrm>
              <a:off x="3048000" y="575310"/>
              <a:ext cx="3261360" cy="125349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4" name="Connecteur droit 13"/>
            <xdr:cNvCxnSpPr/>
          </xdr:nvCxnSpPr>
          <xdr:spPr>
            <a:xfrm>
              <a:off x="3046095" y="1691640"/>
              <a:ext cx="144000"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6" name="Connecteur droit 15"/>
            <xdr:cNvCxnSpPr/>
          </xdr:nvCxnSpPr>
          <xdr:spPr>
            <a:xfrm>
              <a:off x="3188970" y="1691639"/>
              <a:ext cx="0" cy="144000"/>
            </a:xfrm>
            <a:prstGeom prst="line">
              <a:avLst/>
            </a:prstGeom>
          </xdr:spPr>
          <xdr:style>
            <a:lnRef idx="1">
              <a:schemeClr val="accent1"/>
            </a:lnRef>
            <a:fillRef idx="0">
              <a:schemeClr val="accent1"/>
            </a:fillRef>
            <a:effectRef idx="0">
              <a:schemeClr val="accent1"/>
            </a:effectRef>
            <a:fontRef idx="minor">
              <a:schemeClr val="tx1"/>
            </a:fontRef>
          </xdr:style>
        </xdr:cxnSp>
      </xdr:grpSp>
      <xdr:sp macro="" textlink="">
        <xdr:nvSpPr>
          <xdr:cNvPr id="18" name="ZoneTexte 17"/>
          <xdr:cNvSpPr txBox="1"/>
        </xdr:nvSpPr>
        <xdr:spPr>
          <a:xfrm>
            <a:off x="6377940" y="1280160"/>
            <a:ext cx="27142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600"/>
              <a:t>c</a:t>
            </a:r>
          </a:p>
        </xdr:txBody>
      </xdr:sp>
      <xdr:sp macro="" textlink="">
        <xdr:nvSpPr>
          <xdr:cNvPr id="19" name="ZoneTexte 18"/>
          <xdr:cNvSpPr txBox="1"/>
        </xdr:nvSpPr>
        <xdr:spPr>
          <a:xfrm>
            <a:off x="4686300" y="1447800"/>
            <a:ext cx="282963"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600"/>
              <a:t>a</a:t>
            </a:r>
          </a:p>
        </xdr:txBody>
      </xdr:sp>
      <xdr:sp macro="" textlink="">
        <xdr:nvSpPr>
          <xdr:cNvPr id="20" name="ZoneTexte 19"/>
          <xdr:cNvSpPr txBox="1"/>
        </xdr:nvSpPr>
        <xdr:spPr>
          <a:xfrm>
            <a:off x="6035040" y="2286000"/>
            <a:ext cx="292452"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600"/>
              <a:t>b</a:t>
            </a:r>
          </a:p>
        </xdr:txBody>
      </xdr:sp>
      <xdr:sp macro="" textlink="">
        <xdr:nvSpPr>
          <xdr:cNvPr id="21" name="Forme libre 20"/>
          <xdr:cNvSpPr/>
        </xdr:nvSpPr>
        <xdr:spPr>
          <a:xfrm rot="14562858">
            <a:off x="7093448" y="1970565"/>
            <a:ext cx="336660" cy="167532"/>
          </a:xfrm>
          <a:custGeom>
            <a:avLst/>
            <a:gdLst>
              <a:gd name="connsiteX0" fmla="*/ 0 w 324395"/>
              <a:gd name="connsiteY0" fmla="*/ 837 h 40026"/>
              <a:gd name="connsiteX1" fmla="*/ 74023 w 324395"/>
              <a:gd name="connsiteY1" fmla="*/ 837 h 40026"/>
              <a:gd name="connsiteX2" fmla="*/ 174172 w 324395"/>
              <a:gd name="connsiteY2" fmla="*/ 9546 h 40026"/>
              <a:gd name="connsiteX3" fmla="*/ 274320 w 324395"/>
              <a:gd name="connsiteY3" fmla="*/ 26963 h 40026"/>
              <a:gd name="connsiteX4" fmla="*/ 324395 w 324395"/>
              <a:gd name="connsiteY4" fmla="*/ 40026 h 4002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24395" h="40026">
                <a:moveTo>
                  <a:pt x="0" y="837"/>
                </a:moveTo>
                <a:cubicBezTo>
                  <a:pt x="22497" y="111"/>
                  <a:pt x="44995" y="-614"/>
                  <a:pt x="74023" y="837"/>
                </a:cubicBezTo>
                <a:cubicBezTo>
                  <a:pt x="103051" y="2288"/>
                  <a:pt x="140789" y="5192"/>
                  <a:pt x="174172" y="9546"/>
                </a:cubicBezTo>
                <a:cubicBezTo>
                  <a:pt x="207555" y="13900"/>
                  <a:pt x="249283" y="21883"/>
                  <a:pt x="274320" y="26963"/>
                </a:cubicBezTo>
                <a:cubicBezTo>
                  <a:pt x="299357" y="32043"/>
                  <a:pt x="311876" y="36034"/>
                  <a:pt x="324395" y="40026"/>
                </a:cubicBezTo>
              </a:path>
            </a:pathLst>
          </a:custGeom>
          <a:ln>
            <a:solidFill>
              <a:schemeClr val="accent1"/>
            </a:solidFill>
            <a:headEnd type="stealth"/>
            <a:tailEnd type="stealth"/>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fr-FR" sz="2800"/>
          </a:p>
        </xdr:txBody>
      </xdr:sp>
      <xdr:sp macro="" textlink="">
        <xdr:nvSpPr>
          <xdr:cNvPr id="22" name="ZoneTexte 21"/>
          <xdr:cNvSpPr txBox="1"/>
        </xdr:nvSpPr>
        <xdr:spPr>
          <a:xfrm>
            <a:off x="6866720" y="1860223"/>
            <a:ext cx="301108"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l-GR" sz="1600"/>
              <a:t>α</a:t>
            </a:r>
            <a:endParaRPr lang="fr-FR" sz="1600"/>
          </a:p>
        </xdr:txBody>
      </xdr:sp>
      <xdr:sp macro="" textlink="">
        <xdr:nvSpPr>
          <xdr:cNvPr id="25" name="Forme libre 24"/>
          <xdr:cNvSpPr/>
        </xdr:nvSpPr>
        <xdr:spPr>
          <a:xfrm rot="7166228">
            <a:off x="4974107" y="1134290"/>
            <a:ext cx="336660" cy="167532"/>
          </a:xfrm>
          <a:custGeom>
            <a:avLst/>
            <a:gdLst>
              <a:gd name="connsiteX0" fmla="*/ 0 w 324395"/>
              <a:gd name="connsiteY0" fmla="*/ 837 h 40026"/>
              <a:gd name="connsiteX1" fmla="*/ 74023 w 324395"/>
              <a:gd name="connsiteY1" fmla="*/ 837 h 40026"/>
              <a:gd name="connsiteX2" fmla="*/ 174172 w 324395"/>
              <a:gd name="connsiteY2" fmla="*/ 9546 h 40026"/>
              <a:gd name="connsiteX3" fmla="*/ 274320 w 324395"/>
              <a:gd name="connsiteY3" fmla="*/ 26963 h 40026"/>
              <a:gd name="connsiteX4" fmla="*/ 324395 w 324395"/>
              <a:gd name="connsiteY4" fmla="*/ 40026 h 4002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24395" h="40026">
                <a:moveTo>
                  <a:pt x="0" y="837"/>
                </a:moveTo>
                <a:cubicBezTo>
                  <a:pt x="22497" y="111"/>
                  <a:pt x="44995" y="-614"/>
                  <a:pt x="74023" y="837"/>
                </a:cubicBezTo>
                <a:cubicBezTo>
                  <a:pt x="103051" y="2288"/>
                  <a:pt x="140789" y="5192"/>
                  <a:pt x="174172" y="9546"/>
                </a:cubicBezTo>
                <a:cubicBezTo>
                  <a:pt x="207555" y="13900"/>
                  <a:pt x="249283" y="21883"/>
                  <a:pt x="274320" y="26963"/>
                </a:cubicBezTo>
                <a:cubicBezTo>
                  <a:pt x="299357" y="32043"/>
                  <a:pt x="311876" y="36034"/>
                  <a:pt x="324395" y="40026"/>
                </a:cubicBezTo>
              </a:path>
            </a:pathLst>
          </a:custGeom>
          <a:ln>
            <a:solidFill>
              <a:schemeClr val="accent1"/>
            </a:solidFill>
            <a:headEnd type="stealth"/>
            <a:tailEnd type="stealth"/>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fr-FR" sz="2800"/>
          </a:p>
        </xdr:txBody>
      </xdr:sp>
      <xdr:sp macro="" textlink="">
        <xdr:nvSpPr>
          <xdr:cNvPr id="28" name="ZoneTexte 27"/>
          <xdr:cNvSpPr txBox="1"/>
        </xdr:nvSpPr>
        <xdr:spPr>
          <a:xfrm>
            <a:off x="5139690" y="1249681"/>
            <a:ext cx="325755" cy="2933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l-GR" sz="1100"/>
              <a:t>β</a:t>
            </a:r>
            <a:endParaRPr lang="fr-FR" sz="1100"/>
          </a:p>
        </xdr:txBody>
      </xdr:sp>
      <xdr:sp macro="" textlink="">
        <xdr:nvSpPr>
          <xdr:cNvPr id="29" name="ZoneTexte 28"/>
          <xdr:cNvSpPr txBox="1"/>
        </xdr:nvSpPr>
        <xdr:spPr>
          <a:xfrm>
            <a:off x="5113020" y="1863090"/>
            <a:ext cx="37548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a:t>90°</a:t>
            </a:r>
          </a:p>
        </xdr:txBody>
      </xdr:sp>
      <xdr:sp macro="" textlink="">
        <xdr:nvSpPr>
          <xdr:cNvPr id="33" name="ZoneTexte 32"/>
          <xdr:cNvSpPr txBox="1"/>
        </xdr:nvSpPr>
        <xdr:spPr>
          <a:xfrm>
            <a:off x="4907280" y="426720"/>
            <a:ext cx="104535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200" b="1" u="sng"/>
              <a:t>Right triangle</a:t>
            </a:r>
          </a:p>
        </xdr:txBody>
      </xdr:sp>
    </xdr:grpSp>
    <xdr:clientData/>
  </xdr:twoCellAnchor>
  <xdr:twoCellAnchor editAs="absolute">
    <xdr:from>
      <xdr:col>5</xdr:col>
      <xdr:colOff>618620</xdr:colOff>
      <xdr:row>9</xdr:row>
      <xdr:rowOff>173682</xdr:rowOff>
    </xdr:from>
    <xdr:to>
      <xdr:col>5</xdr:col>
      <xdr:colOff>3958898</xdr:colOff>
      <xdr:row>22</xdr:row>
      <xdr:rowOff>34570</xdr:rowOff>
    </xdr:to>
    <xdr:grpSp>
      <xdr:nvGrpSpPr>
        <xdr:cNvPr id="56" name="Groupe 55"/>
        <xdr:cNvGrpSpPr>
          <a:grpSpLocks noChangeAspect="1"/>
        </xdr:cNvGrpSpPr>
      </xdr:nvGrpSpPr>
      <xdr:grpSpPr>
        <a:xfrm>
          <a:off x="4931540" y="2665422"/>
          <a:ext cx="3340278" cy="2253568"/>
          <a:chOff x="4927861" y="2678648"/>
          <a:chExt cx="3340278" cy="2269508"/>
        </a:xfrm>
      </xdr:grpSpPr>
      <xdr:sp macro="" textlink="">
        <xdr:nvSpPr>
          <xdr:cNvPr id="45" name="ZoneTexte 44"/>
          <xdr:cNvSpPr txBox="1"/>
        </xdr:nvSpPr>
        <xdr:spPr>
          <a:xfrm>
            <a:off x="4929526" y="2678648"/>
            <a:ext cx="700063" cy="2835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fr-FR" sz="1200" b="1" u="sng"/>
              <a:t>Triangle</a:t>
            </a:r>
          </a:p>
        </xdr:txBody>
      </xdr:sp>
      <xdr:grpSp>
        <xdr:nvGrpSpPr>
          <xdr:cNvPr id="55" name="Groupe 54"/>
          <xdr:cNvGrpSpPr/>
        </xdr:nvGrpSpPr>
        <xdr:grpSpPr>
          <a:xfrm>
            <a:off x="4927861" y="3154899"/>
            <a:ext cx="3340278" cy="1793257"/>
            <a:chOff x="4603790" y="3119865"/>
            <a:chExt cx="3703411" cy="1793257"/>
          </a:xfrm>
        </xdr:grpSpPr>
        <xdr:cxnSp macro="">
          <xdr:nvCxnSpPr>
            <xdr:cNvPr id="46" name="Connecteur droit 45"/>
            <xdr:cNvCxnSpPr/>
          </xdr:nvCxnSpPr>
          <xdr:spPr>
            <a:xfrm>
              <a:off x="4676536" y="3119865"/>
              <a:ext cx="364225" cy="140836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47" name="Connecteur droit 46"/>
            <xdr:cNvCxnSpPr/>
          </xdr:nvCxnSpPr>
          <xdr:spPr>
            <a:xfrm flipV="1">
              <a:off x="5040761" y="4527132"/>
              <a:ext cx="3266440"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48" name="Connecteur droit 47"/>
            <xdr:cNvCxnSpPr/>
          </xdr:nvCxnSpPr>
          <xdr:spPr>
            <a:xfrm>
              <a:off x="4682018" y="3122606"/>
              <a:ext cx="3620103" cy="1399908"/>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37" name="ZoneTexte 36"/>
            <xdr:cNvSpPr txBox="1"/>
          </xdr:nvSpPr>
          <xdr:spPr>
            <a:xfrm>
              <a:off x="6435221" y="3556088"/>
              <a:ext cx="271421" cy="3448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fr-FR" sz="1600"/>
                <a:t>c</a:t>
              </a:r>
            </a:p>
          </xdr:txBody>
        </xdr:sp>
        <xdr:sp macro="" textlink="">
          <xdr:nvSpPr>
            <xdr:cNvPr id="38" name="ZoneTexte 37"/>
            <xdr:cNvSpPr txBox="1"/>
          </xdr:nvSpPr>
          <xdr:spPr>
            <a:xfrm>
              <a:off x="4603790" y="3741225"/>
              <a:ext cx="282963" cy="3448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fr-FR" sz="1600"/>
                <a:t>a</a:t>
              </a:r>
            </a:p>
          </xdr:txBody>
        </xdr:sp>
        <xdr:sp macro="" textlink="">
          <xdr:nvSpPr>
            <xdr:cNvPr id="39" name="ZoneTexte 38"/>
            <xdr:cNvSpPr txBox="1"/>
          </xdr:nvSpPr>
          <xdr:spPr>
            <a:xfrm>
              <a:off x="6092321" y="4568234"/>
              <a:ext cx="292452" cy="3448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fr-FR" sz="1600"/>
                <a:t>b</a:t>
              </a:r>
            </a:p>
          </xdr:txBody>
        </xdr:sp>
        <xdr:sp macro="" textlink="">
          <xdr:nvSpPr>
            <xdr:cNvPr id="40" name="Forme libre 39"/>
            <xdr:cNvSpPr/>
          </xdr:nvSpPr>
          <xdr:spPr>
            <a:xfrm rot="14562858">
              <a:off x="7149678" y="4251748"/>
              <a:ext cx="338762" cy="167532"/>
            </a:xfrm>
            <a:custGeom>
              <a:avLst/>
              <a:gdLst>
                <a:gd name="connsiteX0" fmla="*/ 0 w 324395"/>
                <a:gd name="connsiteY0" fmla="*/ 837 h 40026"/>
                <a:gd name="connsiteX1" fmla="*/ 74023 w 324395"/>
                <a:gd name="connsiteY1" fmla="*/ 837 h 40026"/>
                <a:gd name="connsiteX2" fmla="*/ 174172 w 324395"/>
                <a:gd name="connsiteY2" fmla="*/ 9546 h 40026"/>
                <a:gd name="connsiteX3" fmla="*/ 274320 w 324395"/>
                <a:gd name="connsiteY3" fmla="*/ 26963 h 40026"/>
                <a:gd name="connsiteX4" fmla="*/ 324395 w 324395"/>
                <a:gd name="connsiteY4" fmla="*/ 40026 h 4002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24395" h="40026">
                  <a:moveTo>
                    <a:pt x="0" y="837"/>
                  </a:moveTo>
                  <a:cubicBezTo>
                    <a:pt x="22497" y="111"/>
                    <a:pt x="44995" y="-614"/>
                    <a:pt x="74023" y="837"/>
                  </a:cubicBezTo>
                  <a:cubicBezTo>
                    <a:pt x="103051" y="2288"/>
                    <a:pt x="140789" y="5192"/>
                    <a:pt x="174172" y="9546"/>
                  </a:cubicBezTo>
                  <a:cubicBezTo>
                    <a:pt x="207555" y="13900"/>
                    <a:pt x="249283" y="21883"/>
                    <a:pt x="274320" y="26963"/>
                  </a:cubicBezTo>
                  <a:cubicBezTo>
                    <a:pt x="299357" y="32043"/>
                    <a:pt x="311876" y="36034"/>
                    <a:pt x="324395" y="40026"/>
                  </a:cubicBezTo>
                </a:path>
              </a:pathLst>
            </a:custGeom>
            <a:ln>
              <a:solidFill>
                <a:schemeClr val="accent1"/>
              </a:solidFill>
              <a:headEnd type="stealth"/>
              <a:tailEnd type="stealth"/>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fr-FR" sz="2800"/>
            </a:p>
          </xdr:txBody>
        </xdr:sp>
        <xdr:sp macro="" textlink="">
          <xdr:nvSpPr>
            <xdr:cNvPr id="41" name="ZoneTexte 40"/>
            <xdr:cNvSpPr txBox="1"/>
          </xdr:nvSpPr>
          <xdr:spPr>
            <a:xfrm>
              <a:off x="6924001" y="4140355"/>
              <a:ext cx="301108" cy="3448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l-GR" sz="1600"/>
                <a:t>α</a:t>
              </a:r>
              <a:endParaRPr lang="fr-FR" sz="1600"/>
            </a:p>
          </xdr:txBody>
        </xdr:sp>
        <xdr:sp macro="" textlink="">
          <xdr:nvSpPr>
            <xdr:cNvPr id="42" name="Forme libre 41"/>
            <xdr:cNvSpPr/>
          </xdr:nvSpPr>
          <xdr:spPr>
            <a:xfrm rot="6227078">
              <a:off x="4734181" y="3371381"/>
              <a:ext cx="412868" cy="167532"/>
            </a:xfrm>
            <a:custGeom>
              <a:avLst/>
              <a:gdLst>
                <a:gd name="connsiteX0" fmla="*/ 0 w 324395"/>
                <a:gd name="connsiteY0" fmla="*/ 837 h 40026"/>
                <a:gd name="connsiteX1" fmla="*/ 74023 w 324395"/>
                <a:gd name="connsiteY1" fmla="*/ 837 h 40026"/>
                <a:gd name="connsiteX2" fmla="*/ 174172 w 324395"/>
                <a:gd name="connsiteY2" fmla="*/ 9546 h 40026"/>
                <a:gd name="connsiteX3" fmla="*/ 274320 w 324395"/>
                <a:gd name="connsiteY3" fmla="*/ 26963 h 40026"/>
                <a:gd name="connsiteX4" fmla="*/ 324395 w 324395"/>
                <a:gd name="connsiteY4" fmla="*/ 40026 h 4002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24395" h="40026">
                  <a:moveTo>
                    <a:pt x="0" y="837"/>
                  </a:moveTo>
                  <a:cubicBezTo>
                    <a:pt x="22497" y="111"/>
                    <a:pt x="44995" y="-614"/>
                    <a:pt x="74023" y="837"/>
                  </a:cubicBezTo>
                  <a:cubicBezTo>
                    <a:pt x="103051" y="2288"/>
                    <a:pt x="140789" y="5192"/>
                    <a:pt x="174172" y="9546"/>
                  </a:cubicBezTo>
                  <a:cubicBezTo>
                    <a:pt x="207555" y="13900"/>
                    <a:pt x="249283" y="21883"/>
                    <a:pt x="274320" y="26963"/>
                  </a:cubicBezTo>
                  <a:cubicBezTo>
                    <a:pt x="299357" y="32043"/>
                    <a:pt x="311876" y="36034"/>
                    <a:pt x="324395" y="40026"/>
                  </a:cubicBezTo>
                </a:path>
              </a:pathLst>
            </a:custGeom>
            <a:ln>
              <a:solidFill>
                <a:schemeClr val="accent1"/>
              </a:solidFill>
              <a:headEnd type="stealth"/>
              <a:tailEnd type="stealth"/>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fr-FR" sz="2800"/>
            </a:p>
          </xdr:txBody>
        </xdr:sp>
        <xdr:sp macro="" textlink="">
          <xdr:nvSpPr>
            <xdr:cNvPr id="43" name="ZoneTexte 42"/>
            <xdr:cNvSpPr txBox="1"/>
          </xdr:nvSpPr>
          <xdr:spPr>
            <a:xfrm>
              <a:off x="4950280" y="3413228"/>
              <a:ext cx="325755" cy="295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l-GR" sz="1100"/>
                <a:t>β</a:t>
              </a:r>
              <a:endParaRPr lang="fr-FR" sz="1100"/>
            </a:p>
          </xdr:txBody>
        </xdr:sp>
        <xdr:sp macro="" textlink="">
          <xdr:nvSpPr>
            <xdr:cNvPr id="44" name="ZoneTexte 43"/>
            <xdr:cNvSpPr txBox="1"/>
          </xdr:nvSpPr>
          <xdr:spPr>
            <a:xfrm>
              <a:off x="5170301" y="4143222"/>
              <a:ext cx="375487" cy="2656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l-GR" sz="1100"/>
                <a:t>γ</a:t>
              </a:r>
              <a:endParaRPr lang="fr-FR" sz="1100"/>
            </a:p>
          </xdr:txBody>
        </xdr:sp>
        <xdr:sp macro="" textlink="">
          <xdr:nvSpPr>
            <xdr:cNvPr id="54" name="Forme libre 53"/>
            <xdr:cNvSpPr/>
          </xdr:nvSpPr>
          <xdr:spPr>
            <a:xfrm rot="924903">
              <a:off x="4944425" y="4300904"/>
              <a:ext cx="412301" cy="167532"/>
            </a:xfrm>
            <a:custGeom>
              <a:avLst/>
              <a:gdLst>
                <a:gd name="connsiteX0" fmla="*/ 0 w 324395"/>
                <a:gd name="connsiteY0" fmla="*/ 837 h 40026"/>
                <a:gd name="connsiteX1" fmla="*/ 74023 w 324395"/>
                <a:gd name="connsiteY1" fmla="*/ 837 h 40026"/>
                <a:gd name="connsiteX2" fmla="*/ 174172 w 324395"/>
                <a:gd name="connsiteY2" fmla="*/ 9546 h 40026"/>
                <a:gd name="connsiteX3" fmla="*/ 274320 w 324395"/>
                <a:gd name="connsiteY3" fmla="*/ 26963 h 40026"/>
                <a:gd name="connsiteX4" fmla="*/ 324395 w 324395"/>
                <a:gd name="connsiteY4" fmla="*/ 40026 h 4002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24395" h="40026">
                  <a:moveTo>
                    <a:pt x="0" y="837"/>
                  </a:moveTo>
                  <a:cubicBezTo>
                    <a:pt x="22497" y="111"/>
                    <a:pt x="44995" y="-614"/>
                    <a:pt x="74023" y="837"/>
                  </a:cubicBezTo>
                  <a:cubicBezTo>
                    <a:pt x="103051" y="2288"/>
                    <a:pt x="140789" y="5192"/>
                    <a:pt x="174172" y="9546"/>
                  </a:cubicBezTo>
                  <a:cubicBezTo>
                    <a:pt x="207555" y="13900"/>
                    <a:pt x="249283" y="21883"/>
                    <a:pt x="274320" y="26963"/>
                  </a:cubicBezTo>
                  <a:cubicBezTo>
                    <a:pt x="299357" y="32043"/>
                    <a:pt x="311876" y="36034"/>
                    <a:pt x="324395" y="40026"/>
                  </a:cubicBezTo>
                </a:path>
              </a:pathLst>
            </a:custGeom>
            <a:ln>
              <a:solidFill>
                <a:schemeClr val="accent1"/>
              </a:solidFill>
              <a:headEnd type="stealth"/>
              <a:tailEnd type="stealth"/>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fr-FR" sz="2800"/>
            </a:p>
          </xdr:txBody>
        </xdr:sp>
      </xdr:grpSp>
    </xdr:grpSp>
    <xdr:clientData/>
  </xdr:twoCellAnchor>
  <xdr:oneCellAnchor>
    <xdr:from>
      <xdr:col>2</xdr:col>
      <xdr:colOff>1182414</xdr:colOff>
      <xdr:row>5</xdr:row>
      <xdr:rowOff>131379</xdr:rowOff>
    </xdr:from>
    <xdr:ext cx="312393" cy="264560"/>
    <xdr:sp macro="" textlink="">
      <xdr:nvSpPr>
        <xdr:cNvPr id="59" name="ZoneTexte 58"/>
        <xdr:cNvSpPr txBox="1">
          <a:spLocks noChangeAspect="1"/>
        </xdr:cNvSpPr>
      </xdr:nvSpPr>
      <xdr:spPr>
        <a:xfrm>
          <a:off x="2715173" y="1471448"/>
          <a:ext cx="3123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a:t>→</a:t>
          </a:r>
        </a:p>
      </xdr:txBody>
    </xdr:sp>
    <xdr:clientData/>
  </xdr:oneCellAnchor>
  <xdr:oneCellAnchor>
    <xdr:from>
      <xdr:col>2</xdr:col>
      <xdr:colOff>1185911</xdr:colOff>
      <xdr:row>6</xdr:row>
      <xdr:rowOff>143643</xdr:rowOff>
    </xdr:from>
    <xdr:ext cx="312393" cy="264560"/>
    <xdr:sp macro="" textlink="">
      <xdr:nvSpPr>
        <xdr:cNvPr id="60" name="ZoneTexte 59"/>
        <xdr:cNvSpPr txBox="1">
          <a:spLocks noChangeAspect="1"/>
        </xdr:cNvSpPr>
      </xdr:nvSpPr>
      <xdr:spPr>
        <a:xfrm>
          <a:off x="2718670" y="1667643"/>
          <a:ext cx="3123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a:t>→</a:t>
          </a:r>
        </a:p>
      </xdr:txBody>
    </xdr:sp>
    <xdr:clientData/>
  </xdr:oneCellAnchor>
  <xdr:twoCellAnchor editAs="absolute">
    <xdr:from>
      <xdr:col>5</xdr:col>
      <xdr:colOff>2188866</xdr:colOff>
      <xdr:row>29</xdr:row>
      <xdr:rowOff>49226</xdr:rowOff>
    </xdr:from>
    <xdr:to>
      <xdr:col>5</xdr:col>
      <xdr:colOff>2481318</xdr:colOff>
      <xdr:row>31</xdr:row>
      <xdr:rowOff>29155</xdr:rowOff>
    </xdr:to>
    <xdr:sp macro="" textlink="">
      <xdr:nvSpPr>
        <xdr:cNvPr id="63" name="ZoneTexte 62"/>
        <xdr:cNvSpPr txBox="1"/>
      </xdr:nvSpPr>
      <xdr:spPr>
        <a:xfrm>
          <a:off x="6499609" y="6199655"/>
          <a:ext cx="292452"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600"/>
            <a:t>b</a:t>
          </a:r>
        </a:p>
      </xdr:txBody>
    </xdr:sp>
    <xdr:clientData/>
  </xdr:twoCellAnchor>
  <xdr:twoCellAnchor editAs="absolute">
    <xdr:from>
      <xdr:col>5</xdr:col>
      <xdr:colOff>453684</xdr:colOff>
      <xdr:row>33</xdr:row>
      <xdr:rowOff>96101</xdr:rowOff>
    </xdr:from>
    <xdr:to>
      <xdr:col>5</xdr:col>
      <xdr:colOff>736647</xdr:colOff>
      <xdr:row>35</xdr:row>
      <xdr:rowOff>74052</xdr:rowOff>
    </xdr:to>
    <xdr:sp macro="" textlink="">
      <xdr:nvSpPr>
        <xdr:cNvPr id="64" name="ZoneTexte 63"/>
        <xdr:cNvSpPr txBox="1"/>
      </xdr:nvSpPr>
      <xdr:spPr>
        <a:xfrm>
          <a:off x="4764427" y="6972244"/>
          <a:ext cx="282963" cy="340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600"/>
            <a:t>a</a:t>
          </a:r>
        </a:p>
      </xdr:txBody>
    </xdr:sp>
    <xdr:clientData/>
  </xdr:twoCellAnchor>
  <xdr:twoCellAnchor editAs="absolute">
    <xdr:from>
      <xdr:col>5</xdr:col>
      <xdr:colOff>2350337</xdr:colOff>
      <xdr:row>37</xdr:row>
      <xdr:rowOff>147920</xdr:rowOff>
    </xdr:from>
    <xdr:to>
      <xdr:col>5</xdr:col>
      <xdr:colOff>2642789</xdr:colOff>
      <xdr:row>39</xdr:row>
      <xdr:rowOff>125872</xdr:rowOff>
    </xdr:to>
    <xdr:sp macro="" textlink="">
      <xdr:nvSpPr>
        <xdr:cNvPr id="65" name="ZoneTexte 64"/>
        <xdr:cNvSpPr txBox="1"/>
      </xdr:nvSpPr>
      <xdr:spPr>
        <a:xfrm>
          <a:off x="6661080" y="7749777"/>
          <a:ext cx="292452" cy="340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600"/>
            <a:t>b</a:t>
          </a:r>
        </a:p>
      </xdr:txBody>
    </xdr:sp>
    <xdr:clientData/>
  </xdr:twoCellAnchor>
  <xdr:twoCellAnchor editAs="absolute">
    <xdr:from>
      <xdr:col>5</xdr:col>
      <xdr:colOff>3066491</xdr:colOff>
      <xdr:row>32</xdr:row>
      <xdr:rowOff>113722</xdr:rowOff>
    </xdr:from>
    <xdr:to>
      <xdr:col>5</xdr:col>
      <xdr:colOff>3242568</xdr:colOff>
      <xdr:row>36</xdr:row>
      <xdr:rowOff>65990</xdr:rowOff>
    </xdr:to>
    <xdr:sp macro="" textlink="">
      <xdr:nvSpPr>
        <xdr:cNvPr id="66" name="Forme libre 65"/>
        <xdr:cNvSpPr/>
      </xdr:nvSpPr>
      <xdr:spPr>
        <a:xfrm rot="15160869">
          <a:off x="7126281" y="7059389"/>
          <a:ext cx="677983" cy="176077"/>
        </a:xfrm>
        <a:custGeom>
          <a:avLst/>
          <a:gdLst>
            <a:gd name="connsiteX0" fmla="*/ 0 w 324395"/>
            <a:gd name="connsiteY0" fmla="*/ 837 h 40026"/>
            <a:gd name="connsiteX1" fmla="*/ 74023 w 324395"/>
            <a:gd name="connsiteY1" fmla="*/ 837 h 40026"/>
            <a:gd name="connsiteX2" fmla="*/ 174172 w 324395"/>
            <a:gd name="connsiteY2" fmla="*/ 9546 h 40026"/>
            <a:gd name="connsiteX3" fmla="*/ 274320 w 324395"/>
            <a:gd name="connsiteY3" fmla="*/ 26963 h 40026"/>
            <a:gd name="connsiteX4" fmla="*/ 324395 w 324395"/>
            <a:gd name="connsiteY4" fmla="*/ 40026 h 4002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24395" h="40026">
              <a:moveTo>
                <a:pt x="0" y="837"/>
              </a:moveTo>
              <a:cubicBezTo>
                <a:pt x="22497" y="111"/>
                <a:pt x="44995" y="-614"/>
                <a:pt x="74023" y="837"/>
              </a:cubicBezTo>
              <a:cubicBezTo>
                <a:pt x="103051" y="2288"/>
                <a:pt x="140789" y="5192"/>
                <a:pt x="174172" y="9546"/>
              </a:cubicBezTo>
              <a:cubicBezTo>
                <a:pt x="207555" y="13900"/>
                <a:pt x="249283" y="21883"/>
                <a:pt x="274320" y="26963"/>
              </a:cubicBezTo>
              <a:cubicBezTo>
                <a:pt x="299357" y="32043"/>
                <a:pt x="311876" y="36034"/>
                <a:pt x="324395" y="40026"/>
              </a:cubicBezTo>
            </a:path>
          </a:pathLst>
        </a:custGeom>
        <a:ln>
          <a:solidFill>
            <a:schemeClr val="accent1"/>
          </a:solidFill>
          <a:headEnd type="stealth"/>
          <a:tailEnd type="stealth"/>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fr-FR" sz="2800"/>
        </a:p>
      </xdr:txBody>
    </xdr:sp>
    <xdr:clientData/>
  </xdr:twoCellAnchor>
  <xdr:twoCellAnchor editAs="absolute">
    <xdr:from>
      <xdr:col>5</xdr:col>
      <xdr:colOff>2804646</xdr:colOff>
      <xdr:row>32</xdr:row>
      <xdr:rowOff>137047</xdr:rowOff>
    </xdr:from>
    <xdr:to>
      <xdr:col>5</xdr:col>
      <xdr:colOff>3105754</xdr:colOff>
      <xdr:row>34</xdr:row>
      <xdr:rowOff>114998</xdr:rowOff>
    </xdr:to>
    <xdr:sp macro="" textlink="">
      <xdr:nvSpPr>
        <xdr:cNvPr id="67" name="ZoneTexte 66"/>
        <xdr:cNvSpPr txBox="1"/>
      </xdr:nvSpPr>
      <xdr:spPr>
        <a:xfrm>
          <a:off x="7115389" y="6831761"/>
          <a:ext cx="301108" cy="340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l-GR" sz="1600"/>
            <a:t>α</a:t>
          </a:r>
          <a:endParaRPr lang="fr-FR" sz="1600"/>
        </a:p>
      </xdr:txBody>
    </xdr:sp>
    <xdr:clientData/>
  </xdr:twoCellAnchor>
  <xdr:twoCellAnchor editAs="absolute">
    <xdr:from>
      <xdr:col>5</xdr:col>
      <xdr:colOff>931203</xdr:colOff>
      <xdr:row>32</xdr:row>
      <xdr:rowOff>154453</xdr:rowOff>
    </xdr:from>
    <xdr:to>
      <xdr:col>5</xdr:col>
      <xdr:colOff>1306690</xdr:colOff>
      <xdr:row>34</xdr:row>
      <xdr:rowOff>55990</xdr:rowOff>
    </xdr:to>
    <xdr:sp macro="" textlink="">
      <xdr:nvSpPr>
        <xdr:cNvPr id="70" name="ZoneTexte 69"/>
        <xdr:cNvSpPr txBox="1"/>
      </xdr:nvSpPr>
      <xdr:spPr>
        <a:xfrm>
          <a:off x="5241946" y="6849167"/>
          <a:ext cx="375487" cy="2643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a:t>90°</a:t>
          </a:r>
        </a:p>
      </xdr:txBody>
    </xdr:sp>
    <xdr:clientData/>
  </xdr:twoCellAnchor>
  <xdr:twoCellAnchor editAs="absolute">
    <xdr:from>
      <xdr:col>5</xdr:col>
      <xdr:colOff>718206</xdr:colOff>
      <xdr:row>24</xdr:row>
      <xdr:rowOff>107905</xdr:rowOff>
    </xdr:from>
    <xdr:to>
      <xdr:col>5</xdr:col>
      <xdr:colOff>1995159</xdr:colOff>
      <xdr:row>26</xdr:row>
      <xdr:rowOff>20248</xdr:rowOff>
    </xdr:to>
    <xdr:sp macro="" textlink="">
      <xdr:nvSpPr>
        <xdr:cNvPr id="71" name="ZoneTexte 70"/>
        <xdr:cNvSpPr txBox="1"/>
      </xdr:nvSpPr>
      <xdr:spPr>
        <a:xfrm>
          <a:off x="5027447" y="5406871"/>
          <a:ext cx="127695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200" b="1" u="sng"/>
            <a:t>Isosceles triangle</a:t>
          </a:r>
        </a:p>
      </xdr:txBody>
    </xdr:sp>
    <xdr:clientData/>
  </xdr:twoCellAnchor>
  <xdr:twoCellAnchor>
    <xdr:from>
      <xdr:col>5</xdr:col>
      <xdr:colOff>792501</xdr:colOff>
      <xdr:row>27</xdr:row>
      <xdr:rowOff>117284</xdr:rowOff>
    </xdr:from>
    <xdr:to>
      <xdr:col>5</xdr:col>
      <xdr:colOff>4060846</xdr:colOff>
      <xdr:row>41</xdr:row>
      <xdr:rowOff>87426</xdr:rowOff>
    </xdr:to>
    <xdr:grpSp>
      <xdr:nvGrpSpPr>
        <xdr:cNvPr id="83" name="Groupe 82"/>
        <xdr:cNvGrpSpPr/>
      </xdr:nvGrpSpPr>
      <xdr:grpSpPr>
        <a:xfrm>
          <a:off x="5105421" y="5931344"/>
          <a:ext cx="3268345" cy="2530462"/>
          <a:chOff x="5103244" y="5904855"/>
          <a:chExt cx="3268345" cy="2510142"/>
        </a:xfrm>
      </xdr:grpSpPr>
      <xdr:grpSp>
        <xdr:nvGrpSpPr>
          <xdr:cNvPr id="62" name="Groupe 61"/>
          <xdr:cNvGrpSpPr/>
        </xdr:nvGrpSpPr>
        <xdr:grpSpPr>
          <a:xfrm>
            <a:off x="5103244" y="5904855"/>
            <a:ext cx="3268345" cy="1257784"/>
            <a:chOff x="3046095" y="571500"/>
            <a:chExt cx="3268345" cy="1264139"/>
          </a:xfrm>
        </xdr:grpSpPr>
        <xdr:cxnSp macro="">
          <xdr:nvCxnSpPr>
            <xdr:cNvPr id="72" name="Connecteur droit 71"/>
            <xdr:cNvCxnSpPr/>
          </xdr:nvCxnSpPr>
          <xdr:spPr>
            <a:xfrm>
              <a:off x="3048000" y="571500"/>
              <a:ext cx="0" cy="1263015"/>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73" name="Connecteur droit 72"/>
            <xdr:cNvCxnSpPr/>
          </xdr:nvCxnSpPr>
          <xdr:spPr>
            <a:xfrm flipV="1">
              <a:off x="3048000" y="1833418"/>
              <a:ext cx="3266440"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74" name="Connecteur droit 73"/>
            <xdr:cNvCxnSpPr/>
          </xdr:nvCxnSpPr>
          <xdr:spPr>
            <a:xfrm>
              <a:off x="3048000" y="575310"/>
              <a:ext cx="3261360" cy="125349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75" name="Connecteur droit 74"/>
            <xdr:cNvCxnSpPr/>
          </xdr:nvCxnSpPr>
          <xdr:spPr>
            <a:xfrm>
              <a:off x="3046095" y="1691640"/>
              <a:ext cx="144000"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76" name="Connecteur droit 75"/>
            <xdr:cNvCxnSpPr/>
          </xdr:nvCxnSpPr>
          <xdr:spPr>
            <a:xfrm>
              <a:off x="3188970" y="1691639"/>
              <a:ext cx="0" cy="14400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77" name="Groupe 76"/>
          <xdr:cNvGrpSpPr/>
        </xdr:nvGrpSpPr>
        <xdr:grpSpPr>
          <a:xfrm flipV="1">
            <a:off x="5105023" y="7158331"/>
            <a:ext cx="3261360" cy="1256666"/>
            <a:chOff x="3048000" y="571500"/>
            <a:chExt cx="3261360" cy="1263015"/>
          </a:xfrm>
        </xdr:grpSpPr>
        <xdr:cxnSp macro="">
          <xdr:nvCxnSpPr>
            <xdr:cNvPr id="78" name="Connecteur droit 77"/>
            <xdr:cNvCxnSpPr/>
          </xdr:nvCxnSpPr>
          <xdr:spPr>
            <a:xfrm>
              <a:off x="3048000" y="571500"/>
              <a:ext cx="0" cy="1263015"/>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80" name="Connecteur droit 79"/>
            <xdr:cNvCxnSpPr/>
          </xdr:nvCxnSpPr>
          <xdr:spPr>
            <a:xfrm>
              <a:off x="3048000" y="575310"/>
              <a:ext cx="3261360" cy="125349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wsDr>
</file>

<file path=xl/drawings/drawing6.xml><?xml version="1.0" encoding="utf-8"?>
<xdr:wsDr xmlns:xdr="http://schemas.openxmlformats.org/drawingml/2006/spreadsheetDrawing" xmlns:a="http://schemas.openxmlformats.org/drawingml/2006/main">
  <xdr:twoCellAnchor>
    <xdr:from>
      <xdr:col>10</xdr:col>
      <xdr:colOff>411480</xdr:colOff>
      <xdr:row>10</xdr:row>
      <xdr:rowOff>171450</xdr:rowOff>
    </xdr:from>
    <xdr:to>
      <xdr:col>18</xdr:col>
      <xdr:colOff>83820</xdr:colOff>
      <xdr:row>36</xdr:row>
      <xdr:rowOff>106680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es%20documents/TormekCalc2_GD%20(version%20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rmekCalc"/>
      <sheetName val="Knives"/>
      <sheetName val="Tools"/>
      <sheetName val="BevelCalc"/>
      <sheetName val="EdgeCalc"/>
      <sheetName val="Jigs"/>
      <sheetName val="Settings"/>
      <sheetName val="FAQ"/>
    </sheetNames>
    <sheetDataSet>
      <sheetData sheetId="0"/>
      <sheetData sheetId="1"/>
      <sheetData sheetId="2"/>
      <sheetData sheetId="3"/>
      <sheetData sheetId="4"/>
      <sheetData sheetId="5"/>
      <sheetData sheetId="6">
        <row r="5">
          <cell r="B5" t="str">
            <v>Knives</v>
          </cell>
        </row>
        <row r="6">
          <cell r="B6" t="str">
            <v>Tools</v>
          </cell>
        </row>
      </sheetData>
      <sheetData sheetId="7"/>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I84"/>
  <sheetViews>
    <sheetView topLeftCell="A40" zoomScaleNormal="100" workbookViewId="0">
      <selection activeCell="C63" sqref="C63"/>
    </sheetView>
  </sheetViews>
  <sheetFormatPr baseColWidth="10" defaultRowHeight="14.4" x14ac:dyDescent="0.3"/>
  <cols>
    <col min="1" max="1" width="37.5546875" customWidth="1"/>
    <col min="2" max="2" width="11.5546875" customWidth="1"/>
    <col min="3" max="3" width="11.77734375" customWidth="1"/>
    <col min="4" max="4" width="27.77734375" customWidth="1"/>
    <col min="5" max="5" width="4.6640625" customWidth="1"/>
    <col min="6" max="6" width="2.109375" customWidth="1"/>
    <col min="7" max="9" width="33.33203125" style="20" customWidth="1"/>
    <col min="10" max="11" width="33.33203125" customWidth="1"/>
    <col min="12" max="14" width="100.5546875" customWidth="1"/>
  </cols>
  <sheetData>
    <row r="1" spans="1:9" s="30" customFormat="1" ht="22.2" customHeight="1" x14ac:dyDescent="0.3">
      <c r="A1" s="29" t="s">
        <v>105</v>
      </c>
      <c r="G1" s="53"/>
      <c r="H1" s="53"/>
      <c r="I1" s="53"/>
    </row>
    <row r="2" spans="1:9" s="30" customFormat="1" ht="15.6" x14ac:dyDescent="0.3">
      <c r="A2" s="29"/>
      <c r="G2" s="53"/>
      <c r="H2" s="53"/>
      <c r="I2" s="53"/>
    </row>
    <row r="3" spans="1:9" s="30" customFormat="1" ht="15.6" x14ac:dyDescent="0.3">
      <c r="A3" s="11" t="s">
        <v>152</v>
      </c>
      <c r="B3" s="11" t="s">
        <v>151</v>
      </c>
      <c r="C3" s="11" t="s">
        <v>150</v>
      </c>
      <c r="D3" s="11" t="s">
        <v>51</v>
      </c>
      <c r="G3" s="53"/>
      <c r="H3" s="53"/>
      <c r="I3" s="53"/>
    </row>
    <row r="4" spans="1:9" x14ac:dyDescent="0.3">
      <c r="A4" s="26" t="s">
        <v>65</v>
      </c>
    </row>
    <row r="5" spans="1:9" ht="17.399999999999999" x14ac:dyDescent="0.3">
      <c r="A5" s="11" t="s">
        <v>22</v>
      </c>
      <c r="B5" s="39" t="s">
        <v>8</v>
      </c>
      <c r="C5" s="12">
        <v>12</v>
      </c>
    </row>
    <row r="6" spans="1:9" x14ac:dyDescent="0.3">
      <c r="A6" t="s">
        <v>109</v>
      </c>
      <c r="B6" t="s">
        <v>115</v>
      </c>
      <c r="C6" s="2">
        <v>130</v>
      </c>
    </row>
    <row r="7" spans="1:9" x14ac:dyDescent="0.3">
      <c r="A7" s="11"/>
    </row>
    <row r="8" spans="1:9" x14ac:dyDescent="0.3">
      <c r="A8" s="11"/>
    </row>
    <row r="9" spans="1:9" x14ac:dyDescent="0.3">
      <c r="A9" s="26" t="s">
        <v>114</v>
      </c>
    </row>
    <row r="10" spans="1:9" x14ac:dyDescent="0.3">
      <c r="A10" t="s">
        <v>108</v>
      </c>
      <c r="B10" t="s">
        <v>26</v>
      </c>
      <c r="C10" s="2">
        <v>210</v>
      </c>
    </row>
    <row r="11" spans="1:9" x14ac:dyDescent="0.3">
      <c r="A11" t="s">
        <v>107</v>
      </c>
      <c r="B11" t="s">
        <v>24</v>
      </c>
      <c r="C11" s="1">
        <f>C10/2</f>
        <v>105</v>
      </c>
      <c r="D11" s="7" t="s">
        <v>25</v>
      </c>
    </row>
    <row r="13" spans="1:9" ht="15.6" x14ac:dyDescent="0.35">
      <c r="A13" t="s">
        <v>110</v>
      </c>
      <c r="B13" t="s">
        <v>112</v>
      </c>
      <c r="C13" s="4">
        <v>12</v>
      </c>
    </row>
    <row r="14" spans="1:9" ht="15.6" x14ac:dyDescent="0.35">
      <c r="A14" t="s">
        <v>122</v>
      </c>
      <c r="B14" t="s">
        <v>111</v>
      </c>
      <c r="C14" s="4">
        <v>12</v>
      </c>
    </row>
    <row r="15" spans="1:9" x14ac:dyDescent="0.3">
      <c r="A15" t="s">
        <v>117</v>
      </c>
      <c r="B15" s="56" t="s">
        <v>0</v>
      </c>
      <c r="C15" s="4">
        <v>50.1</v>
      </c>
    </row>
    <row r="16" spans="1:9" x14ac:dyDescent="0.3">
      <c r="A16" t="s">
        <v>118</v>
      </c>
      <c r="B16" s="56" t="s">
        <v>14</v>
      </c>
      <c r="C16" s="4">
        <f>23+6</f>
        <v>29</v>
      </c>
      <c r="D16" s="7" t="s">
        <v>15</v>
      </c>
    </row>
    <row r="18" spans="1:4" x14ac:dyDescent="0.3">
      <c r="A18" s="26" t="s">
        <v>142</v>
      </c>
    </row>
    <row r="19" spans="1:4" ht="15.6" x14ac:dyDescent="0.35">
      <c r="B19" t="s">
        <v>13</v>
      </c>
      <c r="C19">
        <f>C6-C14/2</f>
        <v>124</v>
      </c>
      <c r="D19" s="7" t="s">
        <v>123</v>
      </c>
    </row>
    <row r="20" spans="1:4" ht="15.6" x14ac:dyDescent="0.35">
      <c r="B20" t="s">
        <v>6</v>
      </c>
      <c r="C20" s="1">
        <f>C14/2+C13/2</f>
        <v>12</v>
      </c>
      <c r="D20" s="7" t="s">
        <v>113</v>
      </c>
    </row>
    <row r="21" spans="1:4" x14ac:dyDescent="0.3">
      <c r="B21" t="s">
        <v>12</v>
      </c>
      <c r="C21" s="6">
        <f>SQRT(C19^2+C20^2)</f>
        <v>124.57929201917949</v>
      </c>
    </row>
    <row r="22" spans="1:4" ht="19.8" x14ac:dyDescent="0.4">
      <c r="B22" s="3" t="s">
        <v>5</v>
      </c>
      <c r="C22" s="6">
        <f>ATAN(C20/C19)/3.14159*180</f>
        <v>5.5275448205735449</v>
      </c>
      <c r="D22" s="8" t="s">
        <v>7</v>
      </c>
    </row>
    <row r="23" spans="1:4" ht="15.6" x14ac:dyDescent="0.35">
      <c r="B23" s="10" t="s">
        <v>9</v>
      </c>
      <c r="C23" s="6">
        <f>C5-C22</f>
        <v>6.4724551794264551</v>
      </c>
      <c r="D23" s="7" t="s">
        <v>11</v>
      </c>
    </row>
    <row r="24" spans="1:4" ht="22.8" customHeight="1" x14ac:dyDescent="0.35">
      <c r="B24" s="10" t="s">
        <v>10</v>
      </c>
      <c r="C24" s="6">
        <f>90+C23</f>
        <v>96.472455179426461</v>
      </c>
      <c r="D24" s="7" t="s">
        <v>19</v>
      </c>
    </row>
    <row r="25" spans="1:4" ht="17.399999999999999" customHeight="1" x14ac:dyDescent="0.3">
      <c r="B25" t="s">
        <v>4</v>
      </c>
      <c r="C25" s="6">
        <f>SQRT(C21^2+C11^2-2*C21*C11*COS(C24/180*3.14159))</f>
        <v>171.73831659384103</v>
      </c>
    </row>
    <row r="26" spans="1:4" x14ac:dyDescent="0.3">
      <c r="B26" t="s">
        <v>2</v>
      </c>
      <c r="C26" s="6">
        <f>SQRT(C25^2-C15^2)</f>
        <v>164.26819347179287</v>
      </c>
    </row>
    <row r="28" spans="1:4" ht="16.2" x14ac:dyDescent="0.35">
      <c r="A28" s="40" t="s">
        <v>119</v>
      </c>
      <c r="B28" s="40" t="s">
        <v>3</v>
      </c>
      <c r="C28" s="51">
        <f>C26-C16+C14/2</f>
        <v>141.26819347179287</v>
      </c>
      <c r="D28" s="38" t="s">
        <v>154</v>
      </c>
    </row>
    <row r="37" spans="1:4" ht="15.6" x14ac:dyDescent="0.3">
      <c r="A37" s="29" t="s">
        <v>106</v>
      </c>
      <c r="B37" s="30"/>
      <c r="C37" s="30"/>
      <c r="D37" s="30"/>
    </row>
    <row r="38" spans="1:4" x14ac:dyDescent="0.3">
      <c r="A38" s="26" t="s">
        <v>65</v>
      </c>
    </row>
    <row r="39" spans="1:4" ht="17.399999999999999" x14ac:dyDescent="0.3">
      <c r="A39" s="11" t="s">
        <v>22</v>
      </c>
      <c r="B39" s="39" t="s">
        <v>8</v>
      </c>
      <c r="C39" s="12">
        <v>12</v>
      </c>
    </row>
    <row r="40" spans="1:4" x14ac:dyDescent="0.3">
      <c r="A40" t="s">
        <v>109</v>
      </c>
      <c r="B40" t="s">
        <v>115</v>
      </c>
      <c r="C40" s="2">
        <f>C6</f>
        <v>130</v>
      </c>
    </row>
    <row r="41" spans="1:4" x14ac:dyDescent="0.3">
      <c r="A41" s="11"/>
    </row>
    <row r="42" spans="1:4" x14ac:dyDescent="0.3">
      <c r="A42" s="11"/>
    </row>
    <row r="43" spans="1:4" x14ac:dyDescent="0.3">
      <c r="A43" s="26" t="s">
        <v>114</v>
      </c>
    </row>
    <row r="44" spans="1:4" x14ac:dyDescent="0.3">
      <c r="A44" t="s">
        <v>108</v>
      </c>
      <c r="B44" t="s">
        <v>26</v>
      </c>
      <c r="C44" s="2">
        <v>210</v>
      </c>
      <c r="D44" t="s">
        <v>17</v>
      </c>
    </row>
    <row r="45" spans="1:4" x14ac:dyDescent="0.3">
      <c r="A45" t="s">
        <v>107</v>
      </c>
      <c r="B45" t="s">
        <v>24</v>
      </c>
      <c r="C45" s="1">
        <f>C44/2</f>
        <v>105</v>
      </c>
    </row>
    <row r="47" spans="1:4" ht="15.6" x14ac:dyDescent="0.35">
      <c r="A47" t="s">
        <v>110</v>
      </c>
      <c r="B47" t="s">
        <v>112</v>
      </c>
      <c r="C47" s="4">
        <f>C13</f>
        <v>12</v>
      </c>
    </row>
    <row r="48" spans="1:4" ht="15.6" x14ac:dyDescent="0.35">
      <c r="A48" t="s">
        <v>122</v>
      </c>
      <c r="B48" t="s">
        <v>111</v>
      </c>
      <c r="C48" s="4">
        <f>C14</f>
        <v>12</v>
      </c>
    </row>
    <row r="49" spans="1:4" x14ac:dyDescent="0.3">
      <c r="A49" t="s">
        <v>121</v>
      </c>
      <c r="B49" t="s">
        <v>16</v>
      </c>
      <c r="C49" s="4">
        <f>119.6+6-34</f>
        <v>91.6</v>
      </c>
    </row>
    <row r="50" spans="1:4" x14ac:dyDescent="0.3">
      <c r="A50" t="s">
        <v>124</v>
      </c>
      <c r="B50" s="56" t="s">
        <v>2</v>
      </c>
      <c r="C50" s="4">
        <v>41</v>
      </c>
      <c r="D50" s="7"/>
    </row>
    <row r="52" spans="1:4" x14ac:dyDescent="0.3">
      <c r="A52" s="26" t="s">
        <v>142</v>
      </c>
    </row>
    <row r="53" spans="1:4" ht="15.6" x14ac:dyDescent="0.35">
      <c r="B53" t="s">
        <v>13</v>
      </c>
      <c r="C53">
        <f>C40-C48/2</f>
        <v>124</v>
      </c>
      <c r="D53" s="7" t="s">
        <v>123</v>
      </c>
    </row>
    <row r="54" spans="1:4" ht="15.6" x14ac:dyDescent="0.35">
      <c r="B54" t="s">
        <v>6</v>
      </c>
      <c r="C54" s="1">
        <f>C48/2+C47/2</f>
        <v>12</v>
      </c>
      <c r="D54" s="7" t="s">
        <v>113</v>
      </c>
    </row>
    <row r="55" spans="1:4" x14ac:dyDescent="0.3">
      <c r="B55" t="s">
        <v>12</v>
      </c>
      <c r="C55" s="6">
        <f>SQRT(C53^2+C54^2)</f>
        <v>124.57929201917949</v>
      </c>
    </row>
    <row r="56" spans="1:4" ht="19.8" x14ac:dyDescent="0.4">
      <c r="B56" s="3" t="s">
        <v>5</v>
      </c>
      <c r="C56" s="9">
        <f>ATAN(C54/C53)/3.14*180</f>
        <v>5.5303438002756815</v>
      </c>
      <c r="D56" s="8" t="s">
        <v>7</v>
      </c>
    </row>
    <row r="57" spans="1:4" ht="15.6" x14ac:dyDescent="0.35">
      <c r="B57" s="10" t="s">
        <v>9</v>
      </c>
      <c r="C57" s="6">
        <f>C39-C56</f>
        <v>6.4696561997243185</v>
      </c>
      <c r="D57" s="7" t="s">
        <v>11</v>
      </c>
    </row>
    <row r="58" spans="1:4" ht="21" customHeight="1" x14ac:dyDescent="0.35">
      <c r="B58" s="10" t="s">
        <v>10</v>
      </c>
      <c r="C58" s="6">
        <f>90+C57</f>
        <v>96.469656199724312</v>
      </c>
      <c r="D58" s="7" t="s">
        <v>126</v>
      </c>
    </row>
    <row r="59" spans="1:4" x14ac:dyDescent="0.3">
      <c r="B59" t="s">
        <v>4</v>
      </c>
      <c r="C59" s="6">
        <f>SQRT(C55^2+C45^2-2*C55*C45*COS(C58/180*3.14159))</f>
        <v>171.73461938764456</v>
      </c>
    </row>
    <row r="60" spans="1:4" x14ac:dyDescent="0.3">
      <c r="D60" s="7"/>
    </row>
    <row r="61" spans="1:4" x14ac:dyDescent="0.3">
      <c r="C61" s="6"/>
      <c r="D61" s="7"/>
    </row>
    <row r="62" spans="1:4" x14ac:dyDescent="0.3">
      <c r="B62" t="s">
        <v>0</v>
      </c>
      <c r="C62" s="6">
        <f>SQRT(C59^2-C50^2)</f>
        <v>166.76864062592566</v>
      </c>
    </row>
    <row r="63" spans="1:4" ht="16.2" x14ac:dyDescent="0.35">
      <c r="A63" s="40" t="s">
        <v>125</v>
      </c>
      <c r="B63" s="40" t="s">
        <v>18</v>
      </c>
      <c r="C63" s="73">
        <f>C62-C49+6</f>
        <v>81.168640625925661</v>
      </c>
      <c r="D63" s="38" t="s">
        <v>153</v>
      </c>
    </row>
    <row r="80" spans="3:4" x14ac:dyDescent="0.3">
      <c r="C80" s="55" t="s">
        <v>1</v>
      </c>
      <c r="D80" s="55" t="s">
        <v>120</v>
      </c>
    </row>
    <row r="81" spans="1:4" x14ac:dyDescent="0.3">
      <c r="A81" t="s">
        <v>117</v>
      </c>
      <c r="B81" s="52" t="s">
        <v>0</v>
      </c>
      <c r="C81" s="54">
        <v>50.1</v>
      </c>
      <c r="D81" s="54">
        <v>38.700000000000003</v>
      </c>
    </row>
    <row r="82" spans="1:4" x14ac:dyDescent="0.3">
      <c r="A82" t="s">
        <v>118</v>
      </c>
      <c r="B82" s="52" t="s">
        <v>14</v>
      </c>
      <c r="C82" s="54">
        <f>23+6</f>
        <v>29</v>
      </c>
      <c r="D82" s="54">
        <v>22.5</v>
      </c>
    </row>
    <row r="83" spans="1:4" x14ac:dyDescent="0.3">
      <c r="A83" t="s">
        <v>121</v>
      </c>
      <c r="B83" t="s">
        <v>16</v>
      </c>
      <c r="C83" s="54">
        <f>119.6+6-34</f>
        <v>91.6</v>
      </c>
    </row>
    <row r="84" spans="1:4" x14ac:dyDescent="0.3">
      <c r="A84" t="s">
        <v>124</v>
      </c>
      <c r="B84" s="56" t="s">
        <v>2</v>
      </c>
      <c r="C84" s="54">
        <v>41</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K27"/>
  <sheetViews>
    <sheetView zoomScaleNormal="100" workbookViewId="0">
      <selection activeCell="C30" sqref="C30"/>
    </sheetView>
  </sheetViews>
  <sheetFormatPr baseColWidth="10" defaultRowHeight="14.4" x14ac:dyDescent="0.3"/>
  <cols>
    <col min="1" max="1" width="37.5546875" customWidth="1"/>
    <col min="2" max="3" width="11.6640625" customWidth="1"/>
    <col min="4" max="4" width="27.77734375" customWidth="1"/>
    <col min="5" max="5" width="3" customWidth="1"/>
    <col min="6" max="6" width="3.109375" customWidth="1"/>
    <col min="7" max="11" width="33.33203125" style="20" customWidth="1"/>
  </cols>
  <sheetData>
    <row r="1" spans="1:4" x14ac:dyDescent="0.3">
      <c r="A1" s="11" t="s">
        <v>152</v>
      </c>
      <c r="B1" s="11" t="s">
        <v>151</v>
      </c>
      <c r="C1" s="11" t="s">
        <v>150</v>
      </c>
      <c r="D1" s="11" t="s">
        <v>51</v>
      </c>
    </row>
    <row r="2" spans="1:4" x14ac:dyDescent="0.3">
      <c r="A2" s="11"/>
    </row>
    <row r="3" spans="1:4" x14ac:dyDescent="0.3">
      <c r="A3" s="26" t="s">
        <v>65</v>
      </c>
    </row>
    <row r="4" spans="1:4" ht="17.399999999999999" x14ac:dyDescent="0.3">
      <c r="A4" t="s">
        <v>22</v>
      </c>
      <c r="B4" s="3" t="s">
        <v>8</v>
      </c>
      <c r="C4" s="18">
        <v>12</v>
      </c>
    </row>
    <row r="5" spans="1:4" x14ac:dyDescent="0.3">
      <c r="A5" s="26"/>
    </row>
    <row r="6" spans="1:4" x14ac:dyDescent="0.3">
      <c r="A6" s="26" t="s">
        <v>114</v>
      </c>
    </row>
    <row r="7" spans="1:4" x14ac:dyDescent="0.3">
      <c r="A7" t="s">
        <v>20</v>
      </c>
      <c r="B7" t="s">
        <v>26</v>
      </c>
      <c r="C7" s="2">
        <v>210</v>
      </c>
    </row>
    <row r="8" spans="1:4" x14ac:dyDescent="0.3">
      <c r="A8" t="s">
        <v>21</v>
      </c>
      <c r="B8" t="s">
        <v>23</v>
      </c>
      <c r="C8">
        <f>C7/2</f>
        <v>105</v>
      </c>
      <c r="D8" s="7" t="s">
        <v>25</v>
      </c>
    </row>
    <row r="9" spans="1:4" x14ac:dyDescent="0.3">
      <c r="D9" s="7"/>
    </row>
    <row r="10" spans="1:4" x14ac:dyDescent="0.3">
      <c r="A10" s="26" t="s">
        <v>63</v>
      </c>
      <c r="D10" s="7"/>
    </row>
    <row r="11" spans="1:4" ht="17.399999999999999" x14ac:dyDescent="0.3">
      <c r="A11" t="s">
        <v>31</v>
      </c>
      <c r="B11" s="3"/>
      <c r="C11" s="12" t="s">
        <v>102</v>
      </c>
    </row>
    <row r="12" spans="1:4" x14ac:dyDescent="0.3">
      <c r="A12" t="s">
        <v>44</v>
      </c>
      <c r="B12" t="s">
        <v>27</v>
      </c>
      <c r="C12" s="2">
        <v>3</v>
      </c>
    </row>
    <row r="13" spans="1:4" x14ac:dyDescent="0.3">
      <c r="A13" t="s">
        <v>32</v>
      </c>
      <c r="B13" t="s">
        <v>52</v>
      </c>
      <c r="C13">
        <f>IF(C11="single bevel",C12,C12/2)</f>
        <v>3</v>
      </c>
    </row>
    <row r="15" spans="1:4" x14ac:dyDescent="0.3">
      <c r="A15" s="26" t="s">
        <v>142</v>
      </c>
      <c r="D15" s="7"/>
    </row>
    <row r="16" spans="1:4" x14ac:dyDescent="0.3">
      <c r="A16" t="s">
        <v>155</v>
      </c>
      <c r="C16" s="48">
        <f>C13/ TAN(RADIANS(C4))</f>
        <v>14.113890328435362</v>
      </c>
      <c r="D16" s="14" t="s">
        <v>54</v>
      </c>
    </row>
    <row r="17" spans="1:4" x14ac:dyDescent="0.3">
      <c r="A17" t="s">
        <v>156</v>
      </c>
      <c r="C17" s="48">
        <f>C13/ SIN(RADIANS(C4))</f>
        <v>14.429203034232392</v>
      </c>
      <c r="D17" s="14" t="s">
        <v>55</v>
      </c>
    </row>
    <row r="18" spans="1:4" x14ac:dyDescent="0.3">
      <c r="D18" s="7"/>
    </row>
    <row r="19" spans="1:4" x14ac:dyDescent="0.3">
      <c r="B19" t="s">
        <v>29</v>
      </c>
      <c r="C19" s="48">
        <f>C8*SIN(RADIANS(C4))</f>
        <v>21.830727535864732</v>
      </c>
      <c r="D19" s="14" t="s">
        <v>34</v>
      </c>
    </row>
    <row r="20" spans="1:4" x14ac:dyDescent="0.3">
      <c r="B20" t="s">
        <v>30</v>
      </c>
      <c r="C20" s="6">
        <f>C8*COS(RADIANS(C4))</f>
        <v>102.7054980770496</v>
      </c>
      <c r="D20" s="14" t="s">
        <v>35</v>
      </c>
    </row>
    <row r="21" spans="1:4" x14ac:dyDescent="0.3">
      <c r="B21" t="s">
        <v>33</v>
      </c>
      <c r="C21" s="6">
        <f>C20-C13</f>
        <v>99.705498077049597</v>
      </c>
      <c r="D21" s="14" t="s">
        <v>144</v>
      </c>
    </row>
    <row r="22" spans="1:4" ht="18" x14ac:dyDescent="0.35">
      <c r="B22" t="s">
        <v>37</v>
      </c>
      <c r="C22" s="6">
        <f>SQRT(C8^2-C21^2)</f>
        <v>32.92132520430274</v>
      </c>
      <c r="D22" s="15"/>
    </row>
    <row r="24" spans="1:4" ht="15.6" x14ac:dyDescent="0.35">
      <c r="A24" s="40" t="s">
        <v>157</v>
      </c>
      <c r="B24" s="40" t="s">
        <v>159</v>
      </c>
      <c r="C24" s="43">
        <f>C22-C19</f>
        <v>11.090597668438008</v>
      </c>
      <c r="D24" s="14" t="s">
        <v>41</v>
      </c>
    </row>
    <row r="25" spans="1:4" x14ac:dyDescent="0.3">
      <c r="A25" s="40" t="s">
        <v>158</v>
      </c>
      <c r="B25" s="40" t="s">
        <v>42</v>
      </c>
      <c r="C25" s="43">
        <f>SQRT(C13^2+C24^2)</f>
        <v>11.489184333239788</v>
      </c>
      <c r="D25" s="19" t="s">
        <v>56</v>
      </c>
    </row>
    <row r="26" spans="1:4" ht="18" x14ac:dyDescent="0.35">
      <c r="A26" s="40" t="s">
        <v>49</v>
      </c>
      <c r="B26" s="44" t="s">
        <v>43</v>
      </c>
      <c r="C26" s="43">
        <f>DEGREES(ASIN(C13 / C25))</f>
        <v>15.13624101608892</v>
      </c>
      <c r="D26" s="14" t="s">
        <v>53</v>
      </c>
    </row>
    <row r="27" spans="1:4" ht="18" x14ac:dyDescent="0.35">
      <c r="A27" s="40" t="s">
        <v>50</v>
      </c>
      <c r="B27" s="45" t="s">
        <v>38</v>
      </c>
      <c r="C27" s="43">
        <f>DEGREES(ASIN(C22/C8))</f>
        <v>18.272482032177781</v>
      </c>
      <c r="D27" s="14" t="s">
        <v>39</v>
      </c>
    </row>
  </sheetData>
  <dataValidations count="1">
    <dataValidation type="list" allowBlank="1" showInputMessage="1" showErrorMessage="1" sqref="C11">
      <formula1>"single bevel, double bevel"</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topLeftCell="A13" workbookViewId="0">
      <selection activeCell="A36" sqref="A36"/>
    </sheetView>
  </sheetViews>
  <sheetFormatPr baseColWidth="10" defaultRowHeight="14.4" x14ac:dyDescent="0.3"/>
  <cols>
    <col min="1" max="1" width="37.5546875" customWidth="1"/>
    <col min="4" max="4" width="27.77734375" customWidth="1"/>
    <col min="5" max="5" width="3.21875" customWidth="1"/>
    <col min="6" max="6" width="111.6640625" style="20" customWidth="1"/>
  </cols>
  <sheetData>
    <row r="1" spans="1:4" x14ac:dyDescent="0.3">
      <c r="A1" s="11" t="s">
        <v>28</v>
      </c>
      <c r="B1" s="11" t="s">
        <v>149</v>
      </c>
      <c r="C1" s="11" t="s">
        <v>150</v>
      </c>
      <c r="D1" s="11" t="s">
        <v>51</v>
      </c>
    </row>
    <row r="2" spans="1:4" x14ac:dyDescent="0.3">
      <c r="A2" s="11"/>
    </row>
    <row r="3" spans="1:4" x14ac:dyDescent="0.3">
      <c r="A3" s="26" t="s">
        <v>65</v>
      </c>
    </row>
    <row r="4" spans="1:4" ht="17.399999999999999" x14ac:dyDescent="0.3">
      <c r="A4" t="s">
        <v>22</v>
      </c>
      <c r="B4" s="3" t="s">
        <v>8</v>
      </c>
      <c r="C4" s="18">
        <v>12</v>
      </c>
    </row>
    <row r="5" spans="1:4" ht="17.399999999999999" x14ac:dyDescent="0.3">
      <c r="B5" s="3"/>
      <c r="C5" s="3"/>
    </row>
    <row r="6" spans="1:4" ht="17.399999999999999" x14ac:dyDescent="0.3">
      <c r="A6" s="26" t="s">
        <v>160</v>
      </c>
      <c r="B6" s="3"/>
      <c r="C6" s="3"/>
    </row>
    <row r="7" spans="1:4" x14ac:dyDescent="0.3">
      <c r="A7" t="s">
        <v>20</v>
      </c>
      <c r="B7" t="s">
        <v>26</v>
      </c>
      <c r="C7" s="2">
        <v>200</v>
      </c>
    </row>
    <row r="8" spans="1:4" x14ac:dyDescent="0.3">
      <c r="A8" t="s">
        <v>21</v>
      </c>
      <c r="B8" t="s">
        <v>23</v>
      </c>
      <c r="C8">
        <f>C7/2</f>
        <v>100</v>
      </c>
      <c r="D8" s="7" t="s">
        <v>25</v>
      </c>
    </row>
    <row r="9" spans="1:4" x14ac:dyDescent="0.3">
      <c r="D9" s="7"/>
    </row>
    <row r="10" spans="1:4" x14ac:dyDescent="0.3">
      <c r="A10" s="26" t="s">
        <v>63</v>
      </c>
      <c r="D10" s="7"/>
    </row>
    <row r="11" spans="1:4" ht="17.399999999999999" x14ac:dyDescent="0.3">
      <c r="A11" t="s">
        <v>31</v>
      </c>
      <c r="B11" s="3"/>
      <c r="C11" s="12" t="s">
        <v>102</v>
      </c>
    </row>
    <row r="12" spans="1:4" x14ac:dyDescent="0.3">
      <c r="A12" t="s">
        <v>44</v>
      </c>
      <c r="B12" t="s">
        <v>27</v>
      </c>
      <c r="C12" s="2">
        <v>3</v>
      </c>
    </row>
    <row r="13" spans="1:4" x14ac:dyDescent="0.3">
      <c r="A13" t="s">
        <v>32</v>
      </c>
      <c r="B13" t="s">
        <v>52</v>
      </c>
      <c r="C13">
        <f>IF(C11="single bevel",C12,C12/2)</f>
        <v>3</v>
      </c>
    </row>
    <row r="15" spans="1:4" x14ac:dyDescent="0.3">
      <c r="A15" s="26" t="s">
        <v>161</v>
      </c>
    </row>
    <row r="16" spans="1:4" x14ac:dyDescent="0.3">
      <c r="A16" t="s">
        <v>45</v>
      </c>
      <c r="C16" s="6">
        <f>C13/ TAN(RADIANS(C4))</f>
        <v>14.113890328435362</v>
      </c>
      <c r="D16" s="14" t="s">
        <v>54</v>
      </c>
    </row>
    <row r="17" spans="1:4" x14ac:dyDescent="0.3">
      <c r="A17" t="s">
        <v>46</v>
      </c>
      <c r="C17" s="6">
        <f>C13/ SIN(RADIANS(C4))</f>
        <v>14.429203034232392</v>
      </c>
      <c r="D17" s="14" t="s">
        <v>55</v>
      </c>
    </row>
    <row r="18" spans="1:4" x14ac:dyDescent="0.3">
      <c r="D18" s="7"/>
    </row>
    <row r="19" spans="1:4" x14ac:dyDescent="0.3">
      <c r="B19" t="s">
        <v>29</v>
      </c>
      <c r="C19" s="6">
        <f>C8*SIN(RADIANS(C4))</f>
        <v>20.791169081775934</v>
      </c>
      <c r="D19" s="14" t="s">
        <v>34</v>
      </c>
    </row>
    <row r="20" spans="1:4" x14ac:dyDescent="0.3">
      <c r="B20" t="s">
        <v>30</v>
      </c>
      <c r="C20" s="6">
        <f>C8*COS(RADIANS(C4))</f>
        <v>97.814760073380569</v>
      </c>
      <c r="D20" s="14" t="s">
        <v>35</v>
      </c>
    </row>
    <row r="21" spans="1:4" ht="28.8" x14ac:dyDescent="0.3">
      <c r="B21" t="s">
        <v>33</v>
      </c>
      <c r="C21" s="6">
        <f>C20-C13</f>
        <v>94.814760073380569</v>
      </c>
      <c r="D21" s="14" t="s">
        <v>36</v>
      </c>
    </row>
    <row r="22" spans="1:4" ht="18" x14ac:dyDescent="0.35">
      <c r="B22" t="s">
        <v>37</v>
      </c>
      <c r="C22" s="6">
        <f>SQRT(C8^2-C21^2)</f>
        <v>31.783034345815356</v>
      </c>
      <c r="D22" s="15"/>
    </row>
    <row r="24" spans="1:4" x14ac:dyDescent="0.3">
      <c r="A24" s="40" t="s">
        <v>157</v>
      </c>
      <c r="B24" s="40" t="s">
        <v>40</v>
      </c>
      <c r="C24" s="43">
        <f>C22-C19</f>
        <v>10.991865264039422</v>
      </c>
      <c r="D24" s="14" t="s">
        <v>41</v>
      </c>
    </row>
    <row r="25" spans="1:4" x14ac:dyDescent="0.3">
      <c r="A25" s="40" t="s">
        <v>158</v>
      </c>
      <c r="B25" s="40" t="s">
        <v>42</v>
      </c>
      <c r="C25" s="43">
        <f>SQRT(C13^2+C24^2)</f>
        <v>11.393906353081741</v>
      </c>
      <c r="D25" s="19" t="s">
        <v>56</v>
      </c>
    </row>
    <row r="26" spans="1:4" ht="18" x14ac:dyDescent="0.35">
      <c r="A26" s="40" t="s">
        <v>49</v>
      </c>
      <c r="B26" s="44" t="s">
        <v>43</v>
      </c>
      <c r="C26" s="42">
        <f>DEGREES(ASIN(C13 / C25))</f>
        <v>15.265881943171742</v>
      </c>
      <c r="D26" s="14" t="s">
        <v>53</v>
      </c>
    </row>
    <row r="27" spans="1:4" ht="18" x14ac:dyDescent="0.35">
      <c r="A27" s="40" t="s">
        <v>50</v>
      </c>
      <c r="B27" s="45" t="s">
        <v>38</v>
      </c>
      <c r="C27" s="42">
        <f>DEGREES(ASIN(C22/C8))</f>
        <v>18.531763886343469</v>
      </c>
      <c r="D27" s="14" t="s">
        <v>39</v>
      </c>
    </row>
    <row r="30" spans="1:4" x14ac:dyDescent="0.3">
      <c r="A30" s="26" t="s">
        <v>162</v>
      </c>
    </row>
    <row r="31" spans="1:4" x14ac:dyDescent="0.3">
      <c r="A31" t="s">
        <v>91</v>
      </c>
      <c r="B31" t="s">
        <v>88</v>
      </c>
      <c r="C31" s="2">
        <v>250</v>
      </c>
    </row>
    <row r="32" spans="1:4" x14ac:dyDescent="0.3">
      <c r="A32" t="s">
        <v>90</v>
      </c>
      <c r="B32" t="s">
        <v>97</v>
      </c>
      <c r="C32">
        <f>C31/2</f>
        <v>125</v>
      </c>
      <c r="D32" s="7" t="s">
        <v>98</v>
      </c>
    </row>
    <row r="33" spans="1:4" x14ac:dyDescent="0.3">
      <c r="D33" s="38"/>
    </row>
    <row r="34" spans="1:4" ht="18" x14ac:dyDescent="0.35">
      <c r="B34" s="36" t="s">
        <v>93</v>
      </c>
      <c r="C34" s="16">
        <f>DEGREES(2*ASIN(C25/(2*C32)))</f>
        <v>5.2243916652366158</v>
      </c>
      <c r="D34" s="38" t="s">
        <v>96</v>
      </c>
    </row>
    <row r="35" spans="1:4" ht="18" x14ac:dyDescent="0.35">
      <c r="B35" s="17" t="s">
        <v>94</v>
      </c>
      <c r="C35" s="16">
        <f>(180-C34)/2</f>
        <v>87.387804167381688</v>
      </c>
      <c r="D35" s="15" t="s">
        <v>99</v>
      </c>
    </row>
    <row r="36" spans="1:4" ht="18" x14ac:dyDescent="0.35">
      <c r="B36" s="37" t="s">
        <v>95</v>
      </c>
      <c r="C36" s="16">
        <f>DEGREES(ASIN(C13/C25))</f>
        <v>15.265881943171742</v>
      </c>
      <c r="D36" s="14" t="s">
        <v>101</v>
      </c>
    </row>
    <row r="38" spans="1:4" ht="17.399999999999999" x14ac:dyDescent="0.3">
      <c r="A38" s="40" t="s">
        <v>92</v>
      </c>
      <c r="B38" s="41" t="s">
        <v>89</v>
      </c>
      <c r="C38" s="49">
        <f>C35+C36-90</f>
        <v>12.653686110553423</v>
      </c>
      <c r="D38" s="14" t="s">
        <v>100</v>
      </c>
    </row>
  </sheetData>
  <dataValidations count="1">
    <dataValidation type="list" allowBlank="1" showInputMessage="1" showErrorMessage="1" sqref="C11">
      <formula1>"single bevel, double bevel"</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tabSelected="1" workbookViewId="0">
      <selection activeCell="C30" sqref="C30"/>
    </sheetView>
  </sheetViews>
  <sheetFormatPr baseColWidth="10" defaultRowHeight="14.4" x14ac:dyDescent="0.3"/>
  <cols>
    <col min="1" max="1" width="37.5546875" customWidth="1"/>
    <col min="3" max="5" width="11.6640625" customWidth="1"/>
    <col min="6" max="6" width="27.77734375" customWidth="1"/>
    <col min="7" max="7" width="0.33203125" customWidth="1"/>
    <col min="8" max="8" width="92.44140625" style="20" customWidth="1"/>
  </cols>
  <sheetData>
    <row r="1" spans="1:6" ht="22.2" customHeight="1" x14ac:dyDescent="0.3"/>
    <row r="2" spans="1:6" x14ac:dyDescent="0.3">
      <c r="A2" s="11" t="s">
        <v>28</v>
      </c>
      <c r="B2" s="11" t="s">
        <v>151</v>
      </c>
      <c r="C2" s="11" t="s">
        <v>150</v>
      </c>
      <c r="D2" s="11"/>
      <c r="E2" s="11"/>
      <c r="F2" s="11" t="s">
        <v>51</v>
      </c>
    </row>
    <row r="3" spans="1:6" x14ac:dyDescent="0.3">
      <c r="A3" s="11"/>
    </row>
    <row r="4" spans="1:6" x14ac:dyDescent="0.3">
      <c r="A4" s="26" t="s">
        <v>65</v>
      </c>
    </row>
    <row r="5" spans="1:6" ht="17.399999999999999" x14ac:dyDescent="0.3">
      <c r="A5" t="s">
        <v>22</v>
      </c>
      <c r="B5" s="3" t="s">
        <v>8</v>
      </c>
      <c r="C5" s="18">
        <v>12</v>
      </c>
    </row>
    <row r="6" spans="1:6" x14ac:dyDescent="0.3">
      <c r="A6" t="s">
        <v>109</v>
      </c>
      <c r="B6" t="s">
        <v>115</v>
      </c>
      <c r="C6" s="2">
        <v>130</v>
      </c>
    </row>
    <row r="7" spans="1:6" x14ac:dyDescent="0.3">
      <c r="A7" s="11"/>
    </row>
    <row r="8" spans="1:6" x14ac:dyDescent="0.3">
      <c r="A8" s="26" t="s">
        <v>114</v>
      </c>
    </row>
    <row r="9" spans="1:6" x14ac:dyDescent="0.3">
      <c r="A9" t="s">
        <v>20</v>
      </c>
      <c r="B9" t="s">
        <v>26</v>
      </c>
      <c r="C9" s="2">
        <v>200</v>
      </c>
      <c r="D9" s="1"/>
      <c r="E9" s="1"/>
    </row>
    <row r="10" spans="1:6" x14ac:dyDescent="0.3">
      <c r="A10" t="s">
        <v>21</v>
      </c>
      <c r="B10" t="s">
        <v>23</v>
      </c>
      <c r="C10">
        <f>C9/2</f>
        <v>100</v>
      </c>
      <c r="D10" s="1"/>
      <c r="E10" s="1"/>
      <c r="F10" s="7" t="s">
        <v>25</v>
      </c>
    </row>
    <row r="11" spans="1:6" x14ac:dyDescent="0.3">
      <c r="D11" s="1"/>
      <c r="E11" s="1"/>
    </row>
    <row r="12" spans="1:6" ht="15.6" x14ac:dyDescent="0.35">
      <c r="A12" t="s">
        <v>110</v>
      </c>
      <c r="B12" t="s">
        <v>112</v>
      </c>
      <c r="C12" s="4">
        <v>12</v>
      </c>
      <c r="D12" s="1"/>
      <c r="E12" s="1"/>
    </row>
    <row r="13" spans="1:6" ht="15.6" x14ac:dyDescent="0.35">
      <c r="A13" t="s">
        <v>116</v>
      </c>
      <c r="B13" t="s">
        <v>111</v>
      </c>
      <c r="C13" s="4">
        <v>12</v>
      </c>
      <c r="D13" s="1"/>
      <c r="E13" s="1"/>
    </row>
    <row r="14" spans="1:6" x14ac:dyDescent="0.3">
      <c r="A14" s="57" t="s">
        <v>121</v>
      </c>
      <c r="B14" s="57" t="s">
        <v>16</v>
      </c>
      <c r="C14" s="58">
        <f>119.6+6-34</f>
        <v>91.6</v>
      </c>
      <c r="D14" s="1"/>
      <c r="E14" s="1"/>
    </row>
    <row r="15" spans="1:6" x14ac:dyDescent="0.3">
      <c r="A15" s="57" t="s">
        <v>124</v>
      </c>
      <c r="B15" s="57" t="s">
        <v>2</v>
      </c>
      <c r="C15" s="58">
        <v>41</v>
      </c>
      <c r="D15" s="1"/>
      <c r="E15" s="1"/>
    </row>
    <row r="16" spans="1:6" x14ac:dyDescent="0.3">
      <c r="C16" s="1"/>
      <c r="D16" s="1"/>
      <c r="E16" s="1"/>
    </row>
    <row r="17" spans="1:6" ht="15.6" x14ac:dyDescent="0.35">
      <c r="B17" t="s">
        <v>13</v>
      </c>
      <c r="C17">
        <f>C6-6</f>
        <v>124</v>
      </c>
      <c r="D17" s="16"/>
      <c r="E17" s="16"/>
      <c r="F17" s="7" t="s">
        <v>123</v>
      </c>
    </row>
    <row r="18" spans="1:6" ht="15.6" x14ac:dyDescent="0.35">
      <c r="B18" t="s">
        <v>6</v>
      </c>
      <c r="C18" s="1">
        <f>C12/2+C13/2</f>
        <v>12</v>
      </c>
      <c r="D18" s="1"/>
      <c r="E18" s="1"/>
      <c r="F18" s="7" t="s">
        <v>113</v>
      </c>
    </row>
    <row r="19" spans="1:6" x14ac:dyDescent="0.3">
      <c r="B19" t="s">
        <v>12</v>
      </c>
      <c r="C19" s="5">
        <f>SQRT(C17^2+C18^2)</f>
        <v>124.57929201917949</v>
      </c>
      <c r="D19" s="1"/>
      <c r="E19" s="1"/>
    </row>
    <row r="20" spans="1:6" ht="19.8" x14ac:dyDescent="0.4">
      <c r="B20" s="3" t="s">
        <v>5</v>
      </c>
      <c r="C20" s="13">
        <f>DEGREES(ATAN(C18/C17))</f>
        <v>5.5275401516561722</v>
      </c>
      <c r="D20" s="1"/>
      <c r="E20" s="1"/>
      <c r="F20" s="8" t="s">
        <v>7</v>
      </c>
    </row>
    <row r="21" spans="1:6" ht="17.399999999999999" x14ac:dyDescent="0.3">
      <c r="A21" s="3"/>
      <c r="B21" s="13"/>
      <c r="C21" s="8"/>
      <c r="D21" s="1"/>
      <c r="E21" s="1"/>
    </row>
    <row r="22" spans="1:6" x14ac:dyDescent="0.3">
      <c r="A22" s="26" t="s">
        <v>63</v>
      </c>
      <c r="D22" s="1"/>
      <c r="E22" s="1"/>
    </row>
    <row r="23" spans="1:6" ht="17.399999999999999" x14ac:dyDescent="0.3">
      <c r="A23" t="s">
        <v>31</v>
      </c>
      <c r="B23" s="3"/>
      <c r="C23" s="12" t="s">
        <v>102</v>
      </c>
      <c r="D23" s="1"/>
      <c r="E23" s="1"/>
    </row>
    <row r="24" spans="1:6" x14ac:dyDescent="0.3">
      <c r="A24" t="s">
        <v>44</v>
      </c>
      <c r="B24" t="s">
        <v>27</v>
      </c>
      <c r="C24" s="2">
        <v>3</v>
      </c>
      <c r="D24" s="1"/>
      <c r="E24" s="1"/>
    </row>
    <row r="25" spans="1:6" x14ac:dyDescent="0.3">
      <c r="A25" t="s">
        <v>32</v>
      </c>
      <c r="B25" t="s">
        <v>52</v>
      </c>
      <c r="C25">
        <f>IF(C23="single bevel",C24,C24/2)</f>
        <v>3</v>
      </c>
      <c r="D25" s="1"/>
      <c r="E25" s="1"/>
    </row>
    <row r="26" spans="1:6" ht="16.2" x14ac:dyDescent="0.35">
      <c r="A26" t="s">
        <v>146</v>
      </c>
      <c r="B26" t="s">
        <v>145</v>
      </c>
      <c r="C26" s="2">
        <v>13</v>
      </c>
      <c r="D26" s="21"/>
      <c r="E26" s="21"/>
    </row>
    <row r="27" spans="1:6" ht="15.6" x14ac:dyDescent="0.35">
      <c r="A27" t="s">
        <v>57</v>
      </c>
      <c r="B27" t="s">
        <v>163</v>
      </c>
      <c r="C27" s="2">
        <v>1</v>
      </c>
      <c r="F27" s="7" t="s">
        <v>164</v>
      </c>
    </row>
    <row r="28" spans="1:6" ht="15.6" x14ac:dyDescent="0.35">
      <c r="A28" t="s">
        <v>58</v>
      </c>
      <c r="B28" t="s">
        <v>165</v>
      </c>
      <c r="C28" s="2">
        <v>4</v>
      </c>
      <c r="F28" s="7"/>
    </row>
    <row r="29" spans="1:6" ht="15.6" x14ac:dyDescent="0.35">
      <c r="A29" t="s">
        <v>59</v>
      </c>
      <c r="B29" t="s">
        <v>166</v>
      </c>
      <c r="C29" s="2">
        <v>2</v>
      </c>
      <c r="F29" s="7"/>
    </row>
    <row r="30" spans="1:6" x14ac:dyDescent="0.3">
      <c r="B30" t="s">
        <v>66</v>
      </c>
      <c r="C30">
        <f>C28/2-C27</f>
        <v>1</v>
      </c>
      <c r="F30" s="7"/>
    </row>
    <row r="31" spans="1:6" x14ac:dyDescent="0.3">
      <c r="F31" s="7"/>
    </row>
    <row r="32" spans="1:6" x14ac:dyDescent="0.3">
      <c r="D32" s="6"/>
      <c r="E32" s="6"/>
    </row>
    <row r="33" spans="1:6" x14ac:dyDescent="0.3">
      <c r="A33" s="26" t="s">
        <v>142</v>
      </c>
      <c r="D33" s="6"/>
      <c r="E33" s="6"/>
    </row>
    <row r="34" spans="1:6" ht="31.2" customHeight="1" x14ac:dyDescent="0.3">
      <c r="C34" s="25" t="s">
        <v>143</v>
      </c>
      <c r="D34" s="25" t="s">
        <v>60</v>
      </c>
      <c r="E34" s="25" t="s">
        <v>61</v>
      </c>
    </row>
    <row r="35" spans="1:6" ht="25.2" customHeight="1" x14ac:dyDescent="0.35">
      <c r="A35" t="s">
        <v>62</v>
      </c>
      <c r="B35" s="27" t="s">
        <v>67</v>
      </c>
      <c r="C35" s="13"/>
      <c r="D35" s="64">
        <f>DEGREES(ASIN((C30+C18)/C19))-C20</f>
        <v>0.4622482017421099</v>
      </c>
      <c r="E35" s="64">
        <f>DEGREES(ASIN((-C30+C18)/C19))-C20</f>
        <v>-0.46188757299919114</v>
      </c>
      <c r="F35" s="14" t="s">
        <v>171</v>
      </c>
    </row>
    <row r="36" spans="1:6" ht="24.6" customHeight="1" x14ac:dyDescent="0.35">
      <c r="A36" t="s">
        <v>64</v>
      </c>
      <c r="B36" s="28" t="s">
        <v>68</v>
      </c>
      <c r="C36" s="25"/>
      <c r="D36" s="64">
        <f>DEGREES(ATAN((C28-C29)/2/C26))</f>
        <v>4.3987053549955322</v>
      </c>
      <c r="E36" s="64">
        <f>-DEGREES(ATAN((C28-C29)/2/C26))</f>
        <v>-4.3987053549955322</v>
      </c>
    </row>
    <row r="37" spans="1:6" ht="15.6" x14ac:dyDescent="0.3">
      <c r="A37" s="65" t="s">
        <v>147</v>
      </c>
      <c r="B37" s="66"/>
      <c r="C37" s="67">
        <f>C5</f>
        <v>12</v>
      </c>
      <c r="D37" s="67">
        <f>C5+D35+D36</f>
        <v>16.860953556737641</v>
      </c>
      <c r="E37" s="67">
        <f>C5+E35+E36</f>
        <v>7.1394070720052758</v>
      </c>
    </row>
    <row r="38" spans="1:6" x14ac:dyDescent="0.3">
      <c r="A38" t="s">
        <v>45</v>
      </c>
      <c r="C38" s="23">
        <f>$C$25/ TAN(RADIANS(C37))</f>
        <v>14.113890328435362</v>
      </c>
      <c r="D38" s="23">
        <f t="shared" ref="D38:E38" si="0">$C$25/ TAN(RADIANS(D37))</f>
        <v>9.8984097272580183</v>
      </c>
      <c r="E38" s="23">
        <f t="shared" si="0"/>
        <v>23.951120940359552</v>
      </c>
      <c r="F38" s="14" t="s">
        <v>54</v>
      </c>
    </row>
    <row r="39" spans="1:6" x14ac:dyDescent="0.3">
      <c r="A39" t="s">
        <v>46</v>
      </c>
      <c r="C39" s="23">
        <f>$C$25/ SIN(RADIANS(C37))</f>
        <v>14.429203034232392</v>
      </c>
      <c r="D39" s="23">
        <f t="shared" ref="D39:E39" si="1">$C$25/ SIN(RADIANS(D37))</f>
        <v>10.343041870198348</v>
      </c>
      <c r="E39" s="23">
        <f t="shared" si="1"/>
        <v>24.138272396750558</v>
      </c>
      <c r="F39" s="14" t="s">
        <v>55</v>
      </c>
    </row>
    <row r="40" spans="1:6" x14ac:dyDescent="0.3">
      <c r="C40" s="24"/>
      <c r="F40" s="7"/>
    </row>
    <row r="41" spans="1:6" x14ac:dyDescent="0.3">
      <c r="B41" t="s">
        <v>29</v>
      </c>
      <c r="C41" s="23">
        <f>$C$10*SIN(RADIANS(C37))</f>
        <v>20.791169081775934</v>
      </c>
      <c r="D41" s="23">
        <f t="shared" ref="D41:E41" si="2">$C$10*SIN(RADIANS(D37))</f>
        <v>29.005006821484219</v>
      </c>
      <c r="E41" s="23">
        <f t="shared" si="2"/>
        <v>12.428395664322082</v>
      </c>
      <c r="F41" s="14" t="s">
        <v>34</v>
      </c>
    </row>
    <row r="42" spans="1:6" x14ac:dyDescent="0.3">
      <c r="B42" t="s">
        <v>30</v>
      </c>
      <c r="C42" s="23">
        <f>$C$10*COS(RADIANS(C37))</f>
        <v>97.814760073380569</v>
      </c>
      <c r="D42" s="23">
        <f t="shared" ref="D42:E42" si="3">$C$10*COS(RADIANS(D37))</f>
        <v>95.701147220321531</v>
      </c>
      <c r="E42" s="23">
        <f t="shared" si="3"/>
        <v>99.224669216939503</v>
      </c>
      <c r="F42" s="14" t="s">
        <v>35</v>
      </c>
    </row>
    <row r="43" spans="1:6" x14ac:dyDescent="0.3">
      <c r="B43" t="s">
        <v>33</v>
      </c>
      <c r="C43" s="23">
        <f>C42-$C$25</f>
        <v>94.814760073380569</v>
      </c>
      <c r="D43" s="23">
        <f t="shared" ref="D43:E43" si="4">D42-$C$25</f>
        <v>92.701147220321531</v>
      </c>
      <c r="E43" s="23">
        <f t="shared" si="4"/>
        <v>96.224669216939503</v>
      </c>
      <c r="F43" s="14" t="s">
        <v>144</v>
      </c>
    </row>
    <row r="44" spans="1:6" ht="18" x14ac:dyDescent="0.35">
      <c r="B44" t="s">
        <v>37</v>
      </c>
      <c r="C44" s="23">
        <f>SQRT($C$10^2-C43^2)</f>
        <v>31.783034345815356</v>
      </c>
      <c r="D44" s="23">
        <f t="shared" ref="D44:E44" si="5">SQRT($C$10^2-D43^2)</f>
        <v>37.503297242192893</v>
      </c>
      <c r="E44" s="23">
        <f t="shared" si="5"/>
        <v>27.217880778829482</v>
      </c>
      <c r="F44" s="15"/>
    </row>
    <row r="45" spans="1:6" x14ac:dyDescent="0.3">
      <c r="C45" s="24"/>
      <c r="D45" s="24"/>
      <c r="E45" s="24"/>
    </row>
    <row r="46" spans="1:6" x14ac:dyDescent="0.3">
      <c r="A46" s="40" t="s">
        <v>47</v>
      </c>
      <c r="B46" s="50" t="s">
        <v>40</v>
      </c>
      <c r="C46" s="68">
        <f>C44-C41</f>
        <v>10.991865264039422</v>
      </c>
      <c r="D46" s="68">
        <f t="shared" ref="D46:E46" si="6">D44-D41</f>
        <v>8.498290420708674</v>
      </c>
      <c r="E46" s="68">
        <f t="shared" si="6"/>
        <v>14.7894851145074</v>
      </c>
      <c r="F46" s="14" t="s">
        <v>41</v>
      </c>
    </row>
    <row r="47" spans="1:6" x14ac:dyDescent="0.3">
      <c r="A47" s="40" t="s">
        <v>48</v>
      </c>
      <c r="B47" s="50" t="s">
        <v>42</v>
      </c>
      <c r="C47" s="68">
        <f>SQRT($C$25^2+C46^2)</f>
        <v>11.393906353081741</v>
      </c>
      <c r="D47" s="68">
        <f t="shared" ref="D47:E47" si="7">SQRT($C$25^2+D46^2)</f>
        <v>9.0122660898748883</v>
      </c>
      <c r="E47" s="68">
        <f t="shared" si="7"/>
        <v>15.090688186833493</v>
      </c>
      <c r="F47" s="19" t="s">
        <v>56</v>
      </c>
    </row>
    <row r="48" spans="1:6" ht="18" x14ac:dyDescent="0.35">
      <c r="A48" s="50" t="s">
        <v>49</v>
      </c>
      <c r="B48" s="69" t="s">
        <v>43</v>
      </c>
      <c r="C48" s="70">
        <f>DEGREES(ASIN($C$25 / C47))</f>
        <v>15.265881943171742</v>
      </c>
      <c r="D48" s="70">
        <f t="shared" ref="D48:E48" si="8">DEGREES(ASIN($C$25 / D47))</f>
        <v>19.443652152470229</v>
      </c>
      <c r="E48" s="70">
        <f t="shared" si="8"/>
        <v>11.466683454070075</v>
      </c>
      <c r="F48" s="14" t="s">
        <v>172</v>
      </c>
    </row>
    <row r="49" spans="1:6" ht="18" x14ac:dyDescent="0.35">
      <c r="A49" s="50" t="s">
        <v>50</v>
      </c>
      <c r="B49" s="71" t="s">
        <v>38</v>
      </c>
      <c r="C49" s="70">
        <f>DEGREES(ASIN(C44/$C$10))</f>
        <v>18.531763886343469</v>
      </c>
      <c r="D49" s="70">
        <f>DEGREES(ASIN(D44/$C$10))</f>
        <v>22.026350748202681</v>
      </c>
      <c r="E49" s="70">
        <f>DEGREES(ASIN(E44/$C$10))</f>
        <v>15.793959836134812</v>
      </c>
      <c r="F49" s="14" t="s">
        <v>173</v>
      </c>
    </row>
    <row r="52" spans="1:6" x14ac:dyDescent="0.3">
      <c r="A52" s="26" t="s">
        <v>148</v>
      </c>
    </row>
    <row r="53" spans="1:6" x14ac:dyDescent="0.3">
      <c r="A53" t="s">
        <v>91</v>
      </c>
      <c r="B53" t="s">
        <v>88</v>
      </c>
      <c r="C53" s="2">
        <v>250</v>
      </c>
    </row>
    <row r="54" spans="1:6" x14ac:dyDescent="0.3">
      <c r="A54" t="s">
        <v>90</v>
      </c>
      <c r="B54" t="s">
        <v>97</v>
      </c>
      <c r="C54">
        <f>C53/2</f>
        <v>125</v>
      </c>
      <c r="F54" s="7" t="s">
        <v>98</v>
      </c>
    </row>
    <row r="55" spans="1:6" x14ac:dyDescent="0.3">
      <c r="F55" s="38"/>
    </row>
    <row r="56" spans="1:6" ht="18" x14ac:dyDescent="0.35">
      <c r="B56" s="36" t="s">
        <v>93</v>
      </c>
      <c r="C56" s="16">
        <f>DEGREES(2*ASIN(C47/(2*$C$54)))</f>
        <v>5.2243916652366158</v>
      </c>
      <c r="D56" s="16">
        <f>DEGREES(2*ASIN(D47/(2*$C$54)))</f>
        <v>4.1318137222350311</v>
      </c>
      <c r="E56" s="16">
        <f>DEGREES(2*ASIN(E47/(2*$C$54)))</f>
        <v>6.9212694193959852</v>
      </c>
      <c r="F56" s="38" t="s">
        <v>96</v>
      </c>
    </row>
    <row r="57" spans="1:6" ht="18" x14ac:dyDescent="0.35">
      <c r="B57" s="17" t="s">
        <v>94</v>
      </c>
      <c r="C57" s="16">
        <f>(180-C56)/2</f>
        <v>87.387804167381688</v>
      </c>
      <c r="D57" s="16">
        <f t="shared" ref="D57:E57" si="9">(180-D56)/2</f>
        <v>87.934093138882488</v>
      </c>
      <c r="E57" s="16">
        <f t="shared" si="9"/>
        <v>86.539365290302001</v>
      </c>
      <c r="F57" s="15" t="s">
        <v>99</v>
      </c>
    </row>
    <row r="58" spans="1:6" ht="18" x14ac:dyDescent="0.35">
      <c r="B58" s="37" t="s">
        <v>95</v>
      </c>
      <c r="C58" s="16">
        <f>DEGREES(ASIN($C$25/C47))</f>
        <v>15.265881943171742</v>
      </c>
      <c r="D58" s="16">
        <f>DEGREES(ASIN($C$25/D47))</f>
        <v>19.443652152470229</v>
      </c>
      <c r="E58" s="16">
        <f>DEGREES(ASIN($C$25/E47))</f>
        <v>11.466683454070075</v>
      </c>
      <c r="F58" s="14" t="s">
        <v>101</v>
      </c>
    </row>
    <row r="60" spans="1:6" ht="17.399999999999999" x14ac:dyDescent="0.3">
      <c r="A60" s="40" t="s">
        <v>92</v>
      </c>
      <c r="B60" s="41" t="s">
        <v>89</v>
      </c>
      <c r="C60" s="46">
        <f>C57+C58-90</f>
        <v>12.653686110553423</v>
      </c>
      <c r="D60" s="46">
        <f t="shared" ref="D60:E60" si="10">D57+D58-90</f>
        <v>17.37774529135271</v>
      </c>
      <c r="E60" s="46">
        <f t="shared" si="10"/>
        <v>8.0060487443720803</v>
      </c>
      <c r="F60" s="14" t="s">
        <v>100</v>
      </c>
    </row>
    <row r="62" spans="1:6" x14ac:dyDescent="0.3">
      <c r="C62" s="47"/>
      <c r="D62" s="47"/>
      <c r="E62" s="47"/>
    </row>
  </sheetData>
  <dataValidations count="1">
    <dataValidation type="list" allowBlank="1" showInputMessage="1" showErrorMessage="1" sqref="D17:E17 C23">
      <formula1>"single bevel, double bevel"</formula1>
    </dataValidation>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zoomScaleNormal="100" workbookViewId="0">
      <selection activeCell="C26" sqref="C26"/>
    </sheetView>
  </sheetViews>
  <sheetFormatPr baseColWidth="10" defaultRowHeight="14.4" x14ac:dyDescent="0.3"/>
  <cols>
    <col min="1" max="1" width="5.21875" customWidth="1"/>
    <col min="2" max="2" width="17.109375" customWidth="1"/>
    <col min="3" max="3" width="21.88671875" customWidth="1"/>
    <col min="4" max="4" width="17.109375" customWidth="1"/>
    <col min="5" max="5" width="1.5546875" customWidth="1"/>
    <col min="6" max="6" width="66.88671875" style="20" customWidth="1"/>
  </cols>
  <sheetData>
    <row r="1" spans="1:6" ht="15.6" x14ac:dyDescent="0.3">
      <c r="A1" s="31" t="s">
        <v>69</v>
      </c>
    </row>
    <row r="2" spans="1:6" s="32" customFormat="1" ht="30" customHeight="1" x14ac:dyDescent="0.3">
      <c r="B2" s="32" t="s">
        <v>70</v>
      </c>
      <c r="C2" s="35" t="s">
        <v>74</v>
      </c>
      <c r="F2" s="33"/>
    </row>
    <row r="3" spans="1:6" s="32" customFormat="1" ht="30" customHeight="1" x14ac:dyDescent="0.3">
      <c r="C3" s="35"/>
      <c r="F3" s="33"/>
    </row>
    <row r="4" spans="1:6" s="32" customFormat="1" x14ac:dyDescent="0.3">
      <c r="B4" s="32" t="s">
        <v>71</v>
      </c>
      <c r="C4" s="32" t="s">
        <v>72</v>
      </c>
      <c r="D4" s="32" t="s">
        <v>73</v>
      </c>
      <c r="F4" s="33"/>
    </row>
    <row r="5" spans="1:6" s="32" customFormat="1" x14ac:dyDescent="0.3">
      <c r="F5" s="33"/>
    </row>
    <row r="6" spans="1:6" s="32" customFormat="1" x14ac:dyDescent="0.3">
      <c r="B6" s="32" t="s">
        <v>75</v>
      </c>
      <c r="C6" s="32" t="s">
        <v>77</v>
      </c>
      <c r="D6" s="32" t="s">
        <v>79</v>
      </c>
      <c r="F6" s="33"/>
    </row>
    <row r="7" spans="1:6" s="32" customFormat="1" x14ac:dyDescent="0.3">
      <c r="C7" s="32" t="s">
        <v>76</v>
      </c>
      <c r="D7" s="32" t="s">
        <v>80</v>
      </c>
      <c r="F7" s="33"/>
    </row>
    <row r="8" spans="1:6" s="32" customFormat="1" x14ac:dyDescent="0.3">
      <c r="C8" s="32" t="s">
        <v>78</v>
      </c>
      <c r="D8" s="32" t="s">
        <v>81</v>
      </c>
      <c r="F8" s="33"/>
    </row>
    <row r="9" spans="1:6" s="32" customFormat="1" ht="48.6" customHeight="1" x14ac:dyDescent="0.3">
      <c r="F9" s="33"/>
    </row>
    <row r="10" spans="1:6" s="32" customFormat="1" ht="15.6" x14ac:dyDescent="0.3">
      <c r="A10" s="31" t="s">
        <v>82</v>
      </c>
      <c r="C10" s="34"/>
      <c r="F10" s="33"/>
    </row>
    <row r="11" spans="1:6" s="32" customFormat="1" x14ac:dyDescent="0.3">
      <c r="B11" s="32" t="s">
        <v>71</v>
      </c>
      <c r="C11" s="32" t="s">
        <v>83</v>
      </c>
      <c r="F11" s="33"/>
    </row>
    <row r="12" spans="1:6" s="32" customFormat="1" x14ac:dyDescent="0.3">
      <c r="F12" s="33"/>
    </row>
    <row r="13" spans="1:6" s="32" customFormat="1" x14ac:dyDescent="0.3">
      <c r="B13" s="32" t="s">
        <v>84</v>
      </c>
      <c r="C13" s="32" t="s">
        <v>85</v>
      </c>
      <c r="F13" s="33"/>
    </row>
    <row r="14" spans="1:6" s="32" customFormat="1" x14ac:dyDescent="0.3">
      <c r="C14" s="32" t="s">
        <v>86</v>
      </c>
      <c r="F14" s="33"/>
    </row>
    <row r="15" spans="1:6" s="32" customFormat="1" x14ac:dyDescent="0.3">
      <c r="C15" s="32" t="s">
        <v>87</v>
      </c>
      <c r="F15" s="33"/>
    </row>
    <row r="16" spans="1:6" s="32" customFormat="1" x14ac:dyDescent="0.3">
      <c r="F16" s="33"/>
    </row>
    <row r="17" spans="1:6" s="32" customFormat="1" x14ac:dyDescent="0.3">
      <c r="F17" s="33"/>
    </row>
    <row r="18" spans="1:6" s="32" customFormat="1" x14ac:dyDescent="0.3">
      <c r="F18" s="33"/>
    </row>
    <row r="19" spans="1:6" s="32" customFormat="1" x14ac:dyDescent="0.3">
      <c r="F19" s="33"/>
    </row>
    <row r="20" spans="1:6" s="32" customFormat="1" x14ac:dyDescent="0.3">
      <c r="F20" s="33"/>
    </row>
    <row r="21" spans="1:6" s="32" customFormat="1" x14ac:dyDescent="0.3">
      <c r="F21" s="33"/>
    </row>
    <row r="22" spans="1:6" s="32" customFormat="1" x14ac:dyDescent="0.3">
      <c r="F22" s="33"/>
    </row>
    <row r="23" spans="1:6" s="32" customFormat="1" ht="15.6" x14ac:dyDescent="0.3">
      <c r="A23" s="31" t="s">
        <v>103</v>
      </c>
      <c r="F23" s="33"/>
    </row>
    <row r="24" spans="1:6" s="32" customFormat="1" x14ac:dyDescent="0.3">
      <c r="F24" s="33"/>
    </row>
    <row r="25" spans="1:6" x14ac:dyDescent="0.3">
      <c r="B25" t="s">
        <v>84</v>
      </c>
      <c r="C25" t="s">
        <v>104</v>
      </c>
    </row>
  </sheetData>
  <mergeCells count="1">
    <mergeCell ref="C2:C3"/>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1"/>
  <sheetViews>
    <sheetView workbookViewId="0">
      <selection activeCell="A6" sqref="A6"/>
    </sheetView>
  </sheetViews>
  <sheetFormatPr baseColWidth="10" defaultRowHeight="14.4" x14ac:dyDescent="0.3"/>
  <cols>
    <col min="4" max="5" width="26.44140625" customWidth="1"/>
    <col min="8" max="9" width="15.88671875" customWidth="1"/>
  </cols>
  <sheetData>
    <row r="1" spans="1:9" ht="93.6" customHeight="1" x14ac:dyDescent="0.3">
      <c r="A1" s="72" t="s">
        <v>170</v>
      </c>
      <c r="B1" s="72"/>
      <c r="C1" s="72"/>
      <c r="D1" s="72"/>
      <c r="E1" s="72"/>
      <c r="F1" s="72"/>
      <c r="G1" s="72"/>
      <c r="H1" s="72"/>
      <c r="I1" s="72"/>
    </row>
    <row r="3" spans="1:9" ht="42" customHeight="1" x14ac:dyDescent="0.3">
      <c r="D3" s="60" t="s">
        <v>139</v>
      </c>
      <c r="E3" s="22" t="s">
        <v>140</v>
      </c>
      <c r="H3" s="61" t="s">
        <v>167</v>
      </c>
      <c r="I3" s="61"/>
    </row>
    <row r="4" spans="1:9" x14ac:dyDescent="0.3">
      <c r="C4" t="s">
        <v>131</v>
      </c>
      <c r="D4" s="24" t="s">
        <v>127</v>
      </c>
      <c r="E4" s="24" t="s">
        <v>138</v>
      </c>
      <c r="I4" s="24" t="s">
        <v>109</v>
      </c>
    </row>
    <row r="5" spans="1:9" x14ac:dyDescent="0.3">
      <c r="C5" s="2">
        <v>12.1</v>
      </c>
      <c r="D5" s="59">
        <v>13.7</v>
      </c>
      <c r="E5" s="59">
        <v>15.3</v>
      </c>
      <c r="I5" s="24" t="s">
        <v>115</v>
      </c>
    </row>
    <row r="6" spans="1:9" x14ac:dyDescent="0.3">
      <c r="D6" s="24" t="s">
        <v>128</v>
      </c>
      <c r="E6" s="24" t="s">
        <v>137</v>
      </c>
      <c r="I6" s="59">
        <v>130</v>
      </c>
    </row>
    <row r="7" spans="1:9" x14ac:dyDescent="0.3">
      <c r="D7" s="59">
        <v>16.899999999999999</v>
      </c>
      <c r="E7" s="59">
        <v>-1.6</v>
      </c>
    </row>
    <row r="8" spans="1:9" ht="23.4" customHeight="1" x14ac:dyDescent="0.3">
      <c r="D8" s="24" t="s">
        <v>133</v>
      </c>
      <c r="E8" s="24"/>
      <c r="G8" s="62" t="s">
        <v>141</v>
      </c>
      <c r="H8" s="62" t="s">
        <v>168</v>
      </c>
      <c r="I8" s="63" t="s">
        <v>169</v>
      </c>
    </row>
    <row r="9" spans="1:9" x14ac:dyDescent="0.3">
      <c r="D9" s="24">
        <f>(D7-D5)/2</f>
        <v>1.5999999999999996</v>
      </c>
      <c r="E9" s="24"/>
      <c r="G9" s="62"/>
      <c r="H9" s="62"/>
      <c r="I9" s="63"/>
    </row>
    <row r="11" spans="1:9" x14ac:dyDescent="0.3">
      <c r="A11" t="s">
        <v>129</v>
      </c>
      <c r="C11" t="s">
        <v>132</v>
      </c>
      <c r="D11" t="s">
        <v>130</v>
      </c>
      <c r="E11" t="s">
        <v>136</v>
      </c>
      <c r="H11" s="24" t="s">
        <v>134</v>
      </c>
      <c r="I11" s="24" t="s">
        <v>135</v>
      </c>
    </row>
    <row r="12" spans="1:9" x14ac:dyDescent="0.3">
      <c r="A12">
        <v>0</v>
      </c>
      <c r="B12">
        <v>90</v>
      </c>
      <c r="C12">
        <f>$C$5</f>
        <v>12.1</v>
      </c>
      <c r="D12" s="6">
        <f>($D$5+$D$7)/2+$D$9*B12/90</f>
        <v>16.899999999999999</v>
      </c>
      <c r="E12" s="5">
        <f>SQRT($E$7^2+$E$5^2-2*$E$7*$E$5*COS(RADIANS(A12)))</f>
        <v>16.900000000000002</v>
      </c>
      <c r="G12">
        <f>B12</f>
        <v>90</v>
      </c>
      <c r="H12" s="5">
        <f>((D12-E12)+(D191-E191))/2</f>
        <v>8.7528164239181194E-3</v>
      </c>
      <c r="I12" s="48">
        <f>DEGREES(ASIN(H12/$I$6))</f>
        <v>3.8576880024784729E-3</v>
      </c>
    </row>
    <row r="13" spans="1:9" x14ac:dyDescent="0.3">
      <c r="A13">
        <v>1</v>
      </c>
      <c r="B13">
        <v>89</v>
      </c>
      <c r="C13">
        <f>$C$5</f>
        <v>12.1</v>
      </c>
      <c r="D13" s="6">
        <f>($D$5+$D$7)/2+$D$9*B13/90</f>
        <v>16.882222222222222</v>
      </c>
      <c r="E13" s="5">
        <f t="shared" ref="E13:E76" si="0">SQRT($E$7^2+$E$5^2-2*$E$7*$E$5*COS(RADIANS(A13)))</f>
        <v>16.899779381839782</v>
      </c>
      <c r="G13">
        <f t="shared" ref="G13:G76" si="1">B13</f>
        <v>89</v>
      </c>
      <c r="H13" s="5">
        <f t="shared" ref="H13:H76" si="2">((D13-E13)+(D192-E192))/2</f>
        <v>1.1030908010756235E-4</v>
      </c>
      <c r="I13" s="48">
        <f t="shared" ref="I13:I76" si="3">DEGREES(ASIN(H13/$I$6))</f>
        <v>4.8617267170266053E-5</v>
      </c>
    </row>
    <row r="14" spans="1:9" x14ac:dyDescent="0.3">
      <c r="A14">
        <v>2</v>
      </c>
      <c r="B14">
        <v>88</v>
      </c>
      <c r="C14">
        <f>$C$5</f>
        <v>12.1</v>
      </c>
      <c r="D14" s="6">
        <f>($D$5+$D$7)/2+$D$9*B14/90</f>
        <v>16.864444444444445</v>
      </c>
      <c r="E14" s="5">
        <f t="shared" si="0"/>
        <v>16.899117577283583</v>
      </c>
      <c r="G14">
        <f t="shared" si="1"/>
        <v>88</v>
      </c>
      <c r="H14" s="5">
        <f t="shared" si="2"/>
        <v>3.0513889324002008E-4</v>
      </c>
      <c r="I14" s="48">
        <f t="shared" si="3"/>
        <v>1.3448592883047854E-4</v>
      </c>
    </row>
    <row r="15" spans="1:9" x14ac:dyDescent="0.3">
      <c r="A15">
        <v>3</v>
      </c>
      <c r="B15">
        <v>87</v>
      </c>
      <c r="C15">
        <f>$C$5</f>
        <v>12.1</v>
      </c>
      <c r="D15" s="6">
        <f>($D$5+$D$7)/2+$D$9*B15/90</f>
        <v>16.846666666666664</v>
      </c>
      <c r="E15" s="5">
        <f t="shared" si="0"/>
        <v>16.898014736103882</v>
      </c>
      <c r="G15">
        <f t="shared" si="1"/>
        <v>87</v>
      </c>
      <c r="H15" s="5">
        <f t="shared" si="2"/>
        <v>4.4839975115262831E-4</v>
      </c>
      <c r="I15" s="48">
        <f t="shared" si="3"/>
        <v>1.9762625596779168E-4</v>
      </c>
    </row>
    <row r="16" spans="1:9" x14ac:dyDescent="0.3">
      <c r="A16">
        <v>4</v>
      </c>
      <c r="B16">
        <v>86</v>
      </c>
      <c r="C16">
        <f>$C$5</f>
        <v>12.1</v>
      </c>
      <c r="D16" s="6">
        <f>($D$5+$D$7)/2+$D$9*B16/90</f>
        <v>16.828888888888887</v>
      </c>
      <c r="E16" s="5">
        <f t="shared" si="0"/>
        <v>16.896471107918394</v>
      </c>
      <c r="G16">
        <f t="shared" si="1"/>
        <v>86</v>
      </c>
      <c r="H16" s="5">
        <f t="shared" si="2"/>
        <v>5.401397869171376E-4</v>
      </c>
      <c r="I16" s="48">
        <f t="shared" si="3"/>
        <v>2.3805946259643562E-4</v>
      </c>
    </row>
    <row r="17" spans="1:9" x14ac:dyDescent="0.3">
      <c r="A17">
        <v>5</v>
      </c>
      <c r="B17">
        <v>85</v>
      </c>
      <c r="C17">
        <f>$C$5</f>
        <v>12.1</v>
      </c>
      <c r="D17" s="6">
        <f>($D$5+$D$7)/2+$D$9*B17/90</f>
        <v>16.81111111111111</v>
      </c>
      <c r="E17" s="5">
        <f t="shared" si="0"/>
        <v>16.894487042185446</v>
      </c>
      <c r="G17">
        <f t="shared" si="1"/>
        <v>85</v>
      </c>
      <c r="H17" s="5">
        <f t="shared" si="2"/>
        <v>5.8047235141955866E-4</v>
      </c>
      <c r="I17" s="48">
        <f t="shared" si="3"/>
        <v>2.5583550661912306E-4</v>
      </c>
    </row>
    <row r="18" spans="1:9" x14ac:dyDescent="0.3">
      <c r="A18">
        <v>6</v>
      </c>
      <c r="B18">
        <v>84</v>
      </c>
      <c r="C18">
        <f>$C$5</f>
        <v>12.1</v>
      </c>
      <c r="D18" s="6">
        <f>($D$5+$D$7)/2+$D$9*B18/90</f>
        <v>16.793333333333333</v>
      </c>
      <c r="E18" s="5">
        <f t="shared" si="0"/>
        <v>16.892062988197466</v>
      </c>
      <c r="G18">
        <f t="shared" si="1"/>
        <v>84</v>
      </c>
      <c r="H18" s="5">
        <f t="shared" si="2"/>
        <v>5.6957578220817595E-4</v>
      </c>
      <c r="I18" s="48">
        <f t="shared" si="3"/>
        <v>2.5103298794996505E-4</v>
      </c>
    </row>
    <row r="19" spans="1:9" x14ac:dyDescent="0.3">
      <c r="A19">
        <v>7</v>
      </c>
      <c r="B19">
        <v>83</v>
      </c>
      <c r="C19">
        <f>$C$5</f>
        <v>12.1</v>
      </c>
      <c r="D19" s="6">
        <f>($D$5+$D$7)/2+$D$9*B19/90</f>
        <v>16.775555555555556</v>
      </c>
      <c r="E19" s="5">
        <f t="shared" si="0"/>
        <v>16.88919949507256</v>
      </c>
      <c r="G19">
        <f t="shared" si="1"/>
        <v>83</v>
      </c>
      <c r="H19" s="5">
        <f t="shared" si="2"/>
        <v>5.076930801415358E-4</v>
      </c>
      <c r="I19" s="48">
        <f t="shared" si="3"/>
        <v>2.2375900600139236E-4</v>
      </c>
    </row>
    <row r="20" spans="1:9" x14ac:dyDescent="0.3">
      <c r="A20">
        <v>8</v>
      </c>
      <c r="B20">
        <v>82</v>
      </c>
      <c r="C20">
        <f>$C$5</f>
        <v>12.1</v>
      </c>
      <c r="D20" s="6">
        <f>($D$5+$D$7)/2+$D$9*B20/90</f>
        <v>16.757777777777775</v>
      </c>
      <c r="E20" s="5">
        <f t="shared" si="0"/>
        <v>16.885897211744105</v>
      </c>
      <c r="G20">
        <f t="shared" si="1"/>
        <v>82</v>
      </c>
      <c r="H20" s="5">
        <f t="shared" si="2"/>
        <v>3.9513149451764207E-4</v>
      </c>
      <c r="I20" s="48">
        <f t="shared" si="3"/>
        <v>1.7414897683532595E-4</v>
      </c>
    </row>
    <row r="21" spans="1:9" x14ac:dyDescent="0.3">
      <c r="A21">
        <v>9</v>
      </c>
      <c r="B21">
        <v>81</v>
      </c>
      <c r="C21">
        <f>$C$5</f>
        <v>12.1</v>
      </c>
      <c r="D21" s="6">
        <f>($D$5+$D$7)/2+$D$9*B21/90</f>
        <v>16.739999999999998</v>
      </c>
      <c r="E21" s="5">
        <f t="shared" si="0"/>
        <v>16.882156886948362</v>
      </c>
      <c r="G21">
        <f t="shared" si="1"/>
        <v>81</v>
      </c>
      <c r="H21" s="5">
        <f t="shared" si="2"/>
        <v>2.3226201748727249E-4</v>
      </c>
      <c r="I21" s="48">
        <f t="shared" si="3"/>
        <v>1.023664103324732E-4</v>
      </c>
    </row>
    <row r="22" spans="1:9" x14ac:dyDescent="0.3">
      <c r="A22">
        <v>10</v>
      </c>
      <c r="B22">
        <v>80</v>
      </c>
      <c r="C22">
        <f>$C$5</f>
        <v>12.1</v>
      </c>
      <c r="D22" s="6">
        <f>($D$5+$D$7)/2+$D$9*B22/90</f>
        <v>16.722222222222221</v>
      </c>
      <c r="E22" s="5">
        <f t="shared" si="0"/>
        <v>16.877979369209982</v>
      </c>
      <c r="G22">
        <f t="shared" si="1"/>
        <v>80</v>
      </c>
      <c r="H22" s="5">
        <f t="shared" si="2"/>
        <v>1.9518788768380091E-5</v>
      </c>
      <c r="I22" s="48">
        <f t="shared" si="3"/>
        <v>8.602647827965673E-6</v>
      </c>
    </row>
    <row r="23" spans="1:9" x14ac:dyDescent="0.3">
      <c r="A23">
        <v>11</v>
      </c>
      <c r="B23">
        <v>79</v>
      </c>
      <c r="C23">
        <f>$C$5</f>
        <v>12.1</v>
      </c>
      <c r="D23" s="6">
        <f>($D$5+$D$7)/2+$D$9*B23/90</f>
        <v>16.704444444444444</v>
      </c>
      <c r="E23" s="5">
        <f t="shared" si="0"/>
        <v>16.873365606825381</v>
      </c>
      <c r="G23">
        <f t="shared" si="1"/>
        <v>79</v>
      </c>
      <c r="H23" s="5">
        <f t="shared" si="2"/>
        <v>-2.4260158816602484E-4</v>
      </c>
      <c r="I23" s="48">
        <f t="shared" si="3"/>
        <v>-1.0692343926994023E-4</v>
      </c>
    </row>
    <row r="24" spans="1:9" x14ac:dyDescent="0.3">
      <c r="A24">
        <v>12</v>
      </c>
      <c r="B24">
        <v>78</v>
      </c>
      <c r="C24">
        <f>$C$5</f>
        <v>12.1</v>
      </c>
      <c r="D24" s="6">
        <f>($D$5+$D$7)/2+$D$9*B24/90</f>
        <v>16.686666666666664</v>
      </c>
      <c r="E24" s="5">
        <f t="shared" si="0"/>
        <v>16.868316647843884</v>
      </c>
      <c r="G24">
        <f t="shared" si="1"/>
        <v>78</v>
      </c>
      <c r="H24" s="5">
        <f t="shared" si="2"/>
        <v>-5.5354081709424463E-4</v>
      </c>
      <c r="I24" s="48">
        <f t="shared" si="3"/>
        <v>-2.4396578929091619E-4</v>
      </c>
    </row>
    <row r="25" spans="1:9" x14ac:dyDescent="0.3">
      <c r="A25">
        <v>13</v>
      </c>
      <c r="B25">
        <v>77</v>
      </c>
      <c r="C25">
        <f>$C$5</f>
        <v>12.1</v>
      </c>
      <c r="D25" s="6">
        <f>($D$5+$D$7)/2+$D$9*B25/90</f>
        <v>16.668888888888887</v>
      </c>
      <c r="E25" s="5">
        <f t="shared" si="0"/>
        <v>16.862833640046539</v>
      </c>
      <c r="G25">
        <f t="shared" si="1"/>
        <v>77</v>
      </c>
      <c r="H25" s="5">
        <f t="shared" si="2"/>
        <v>-9.1267976568865095E-4</v>
      </c>
      <c r="I25" s="48">
        <f t="shared" si="3"/>
        <v>-4.02251527856755E-4</v>
      </c>
    </row>
    <row r="26" spans="1:9" x14ac:dyDescent="0.3">
      <c r="A26">
        <v>14</v>
      </c>
      <c r="B26">
        <v>76</v>
      </c>
      <c r="C26">
        <f>$C$5</f>
        <v>12.1</v>
      </c>
      <c r="D26" s="6">
        <f>($D$5+$D$7)/2+$D$9*B26/90</f>
        <v>16.65111111111111</v>
      </c>
      <c r="E26" s="5">
        <f t="shared" si="0"/>
        <v>16.856917830922498</v>
      </c>
      <c r="G26">
        <f t="shared" si="1"/>
        <v>76</v>
      </c>
      <c r="H26" s="5">
        <f t="shared" si="2"/>
        <v>-1.3193394061978836E-3</v>
      </c>
      <c r="I26" s="48">
        <f t="shared" si="3"/>
        <v>-5.814813824748657E-4</v>
      </c>
    </row>
    <row r="27" spans="1:9" x14ac:dyDescent="0.3">
      <c r="A27">
        <v>15</v>
      </c>
      <c r="B27">
        <v>75</v>
      </c>
      <c r="C27">
        <f>$C$5</f>
        <v>12.1</v>
      </c>
      <c r="D27" s="6">
        <f>($D$5+$D$7)/2+$D$9*B27/90</f>
        <v>16.633333333333333</v>
      </c>
      <c r="E27" s="5">
        <f t="shared" si="0"/>
        <v>16.85057056764289</v>
      </c>
      <c r="G27">
        <f t="shared" si="1"/>
        <v>75</v>
      </c>
      <c r="H27" s="5">
        <f t="shared" si="2"/>
        <v>-1.7727818382793359E-3</v>
      </c>
      <c r="I27" s="48">
        <f t="shared" si="3"/>
        <v>-7.8133013333844391E-4</v>
      </c>
    </row>
    <row r="28" spans="1:9" x14ac:dyDescent="0.3">
      <c r="A28">
        <v>16</v>
      </c>
      <c r="B28">
        <v>74</v>
      </c>
      <c r="C28">
        <f>$C$5</f>
        <v>12.1</v>
      </c>
      <c r="D28" s="6">
        <f>($D$5+$D$7)/2+$D$9*B28/90</f>
        <v>16.615555555555556</v>
      </c>
      <c r="E28" s="5">
        <f t="shared" si="0"/>
        <v>16.843793297032001</v>
      </c>
      <c r="G28">
        <f t="shared" si="1"/>
        <v>74</v>
      </c>
      <c r="H28" s="5">
        <f t="shared" si="2"/>
        <v>-2.2722113920430331E-3</v>
      </c>
      <c r="I28" s="48">
        <f t="shared" si="3"/>
        <v>-1.0014470994787709E-3</v>
      </c>
    </row>
    <row r="29" spans="1:9" x14ac:dyDescent="0.3">
      <c r="A29">
        <v>17</v>
      </c>
      <c r="B29">
        <v>73</v>
      </c>
      <c r="C29">
        <f>$C$5</f>
        <v>12.1</v>
      </c>
      <c r="D29" s="6">
        <f>($D$5+$D$7)/2+$D$9*B29/90</f>
        <v>16.597777777777775</v>
      </c>
      <c r="E29" s="5">
        <f t="shared" si="0"/>
        <v>16.836587565535666</v>
      </c>
      <c r="G29">
        <f t="shared" si="1"/>
        <v>73</v>
      </c>
      <c r="H29" s="5">
        <f t="shared" si="2"/>
        <v>-2.8167758091814932E-3</v>
      </c>
      <c r="I29" s="48">
        <f t="shared" si="3"/>
        <v>-1.2414566593328853E-3</v>
      </c>
    </row>
    <row r="30" spans="1:9" x14ac:dyDescent="0.3">
      <c r="A30">
        <v>18</v>
      </c>
      <c r="B30">
        <v>72</v>
      </c>
      <c r="C30">
        <f>$C$5</f>
        <v>12.1</v>
      </c>
      <c r="D30" s="6">
        <f>($D$5+$D$7)/2+$D$9*B30/90</f>
        <v>16.579999999999998</v>
      </c>
      <c r="E30" s="5">
        <f t="shared" si="0"/>
        <v>16.828955019186747</v>
      </c>
      <c r="G30">
        <f t="shared" si="1"/>
        <v>72</v>
      </c>
      <c r="H30" s="5">
        <f t="shared" si="2"/>
        <v>-3.4055674999491359E-3</v>
      </c>
      <c r="I30" s="48">
        <f t="shared" si="3"/>
        <v>-1.5009588047409429E-3</v>
      </c>
    </row>
    <row r="31" spans="1:9" x14ac:dyDescent="0.3">
      <c r="A31">
        <v>19</v>
      </c>
      <c r="B31">
        <v>71</v>
      </c>
      <c r="C31">
        <f>$C$5</f>
        <v>12.1</v>
      </c>
      <c r="D31" s="6">
        <f>($D$5+$D$7)/2+$D$9*B31/90</f>
        <v>16.562222222222221</v>
      </c>
      <c r="E31" s="5">
        <f t="shared" si="0"/>
        <v>16.820897403567464</v>
      </c>
      <c r="G31">
        <f t="shared" si="1"/>
        <v>71</v>
      </c>
      <c r="H31" s="5">
        <f t="shared" si="2"/>
        <v>-4.0376248736011533E-3</v>
      </c>
      <c r="I31" s="48">
        <f t="shared" si="3"/>
        <v>-1.7795297273198595E-3</v>
      </c>
    </row>
    <row r="32" spans="1:9" x14ac:dyDescent="0.3">
      <c r="A32">
        <v>20</v>
      </c>
      <c r="B32">
        <v>70</v>
      </c>
      <c r="C32">
        <f>$C$5</f>
        <v>12.1</v>
      </c>
      <c r="D32" s="6">
        <f>($D$5+$D$7)/2+$D$9*B32/90</f>
        <v>16.544444444444444</v>
      </c>
      <c r="E32" s="5">
        <f t="shared" si="0"/>
        <v>16.812416563768522</v>
      </c>
      <c r="G32">
        <f t="shared" si="1"/>
        <v>70</v>
      </c>
      <c r="H32" s="5">
        <f t="shared" si="2"/>
        <v>-4.7119337398120464E-3</v>
      </c>
      <c r="I32" s="48">
        <f t="shared" si="3"/>
        <v>-2.0767224361202866E-3</v>
      </c>
    </row>
    <row r="33" spans="1:9" x14ac:dyDescent="0.3">
      <c r="A33">
        <v>21</v>
      </c>
      <c r="B33">
        <v>69</v>
      </c>
      <c r="C33">
        <f>$C$5</f>
        <v>12.1</v>
      </c>
      <c r="D33" s="6">
        <f>($D$5+$D$7)/2+$D$9*B33/90</f>
        <v>16.526666666666664</v>
      </c>
      <c r="E33" s="5">
        <f t="shared" si="0"/>
        <v>16.80351444434476</v>
      </c>
      <c r="G33">
        <f t="shared" si="1"/>
        <v>69</v>
      </c>
      <c r="H33" s="5">
        <f t="shared" si="2"/>
        <v>-5.4274287784661368E-3</v>
      </c>
      <c r="I33" s="48">
        <f t="shared" si="3"/>
        <v>-2.3920674054176217E-3</v>
      </c>
    </row>
    <row r="34" spans="1:9" x14ac:dyDescent="0.3">
      <c r="A34">
        <v>22</v>
      </c>
      <c r="B34">
        <v>68</v>
      </c>
      <c r="C34">
        <f>$C$5</f>
        <v>12.1</v>
      </c>
      <c r="D34" s="6">
        <f>($D$5+$D$7)/2+$D$9*B34/90</f>
        <v>16.508888888888887</v>
      </c>
      <c r="E34" s="5">
        <f t="shared" si="0"/>
        <v>16.794193089267193</v>
      </c>
      <c r="G34">
        <f t="shared" si="1"/>
        <v>68</v>
      </c>
      <c r="H34" s="5">
        <f t="shared" si="2"/>
        <v>-6.1829950750924567E-3</v>
      </c>
      <c r="I34" s="48">
        <f t="shared" si="3"/>
        <v>-2.7250732514348674E-3</v>
      </c>
    </row>
    <row r="35" spans="1:9" x14ac:dyDescent="0.3">
      <c r="A35">
        <v>23</v>
      </c>
      <c r="B35">
        <v>67</v>
      </c>
      <c r="C35">
        <f>$C$5</f>
        <v>12.1</v>
      </c>
      <c r="D35" s="6">
        <f>($D$5+$D$7)/2+$D$9*B35/90</f>
        <v>16.49111111111111</v>
      </c>
      <c r="E35" s="5">
        <f t="shared" si="0"/>
        <v>16.784454641871196</v>
      </c>
      <c r="G35">
        <f t="shared" si="1"/>
        <v>67</v>
      </c>
      <c r="H35" s="5">
        <f t="shared" si="2"/>
        <v>-6.9774697191782309E-3</v>
      </c>
      <c r="I35" s="48">
        <f t="shared" si="3"/>
        <v>-3.0752274367783859E-3</v>
      </c>
    </row>
    <row r="36" spans="1:9" x14ac:dyDescent="0.3">
      <c r="A36">
        <v>24</v>
      </c>
      <c r="B36">
        <v>66</v>
      </c>
      <c r="C36">
        <f>$C$5</f>
        <v>12.1</v>
      </c>
      <c r="D36" s="6">
        <f>($D$5+$D$7)/2+$D$9*B36/90</f>
        <v>16.473333333333333</v>
      </c>
      <c r="E36" s="5">
        <f t="shared" si="0"/>
        <v>16.774301344800676</v>
      </c>
      <c r="G36">
        <f t="shared" si="1"/>
        <v>66</v>
      </c>
      <c r="H36" s="5">
        <f t="shared" si="2"/>
        <v>-7.8096434624255195E-3</v>
      </c>
      <c r="I36" s="48">
        <f t="shared" si="3"/>
        <v>-3.4419970012927494E-3</v>
      </c>
    </row>
    <row r="37" spans="1:9" x14ac:dyDescent="0.3">
      <c r="A37">
        <v>25</v>
      </c>
      <c r="B37">
        <v>65</v>
      </c>
      <c r="C37">
        <f>$C$5</f>
        <v>12.1</v>
      </c>
      <c r="D37" s="6">
        <f>($D$5+$D$7)/2+$D$9*B37/90</f>
        <v>16.455555555555556</v>
      </c>
      <c r="E37" s="5">
        <f t="shared" si="0"/>
        <v>16.763735539947962</v>
      </c>
      <c r="G37">
        <f t="shared" si="1"/>
        <v>65</v>
      </c>
      <c r="H37" s="5">
        <f t="shared" si="2"/>
        <v>-8.6782624340262515E-3</v>
      </c>
      <c r="I37" s="48">
        <f t="shared" si="3"/>
        <v>-3.8248293180456641E-3</v>
      </c>
    </row>
    <row r="38" spans="1:9" x14ac:dyDescent="0.3">
      <c r="A38">
        <v>26</v>
      </c>
      <c r="B38">
        <v>64</v>
      </c>
      <c r="C38">
        <f>$C$5</f>
        <v>12.1</v>
      </c>
      <c r="D38" s="6">
        <f>($D$5+$D$7)/2+$D$9*B38/90</f>
        <v>16.437777777777775</v>
      </c>
      <c r="E38" s="5">
        <f t="shared" si="0"/>
        <v>16.752759668389182</v>
      </c>
      <c r="G38">
        <f t="shared" si="1"/>
        <v>64</v>
      </c>
      <c r="H38" s="5">
        <f t="shared" si="2"/>
        <v>-9.5820299098896555E-3</v>
      </c>
      <c r="I38" s="48">
        <f t="shared" si="3"/>
        <v>-4.2231528730916406E-3</v>
      </c>
    </row>
    <row r="39" spans="1:9" x14ac:dyDescent="0.3">
      <c r="A39">
        <v>27</v>
      </c>
      <c r="B39">
        <v>63</v>
      </c>
      <c r="C39">
        <f>$C$5</f>
        <v>12.1</v>
      </c>
      <c r="D39" s="6">
        <f>($D$5+$D$7)/2+$D$9*B39/90</f>
        <v>16.419999999999998</v>
      </c>
      <c r="E39" s="5">
        <f t="shared" si="0"/>
        <v>16.741376270314891</v>
      </c>
      <c r="G39">
        <f t="shared" si="1"/>
        <v>63</v>
      </c>
      <c r="H39" s="5">
        <f t="shared" si="2"/>
        <v>-1.0519608132724123E-2</v>
      </c>
      <c r="I39" s="48">
        <f t="shared" si="3"/>
        <v>-4.6363780676490236E-3</v>
      </c>
    </row>
    <row r="40" spans="1:9" x14ac:dyDescent="0.3">
      <c r="A40">
        <v>28</v>
      </c>
      <c r="B40">
        <v>62</v>
      </c>
      <c r="C40">
        <f>$C$5</f>
        <v>12.1</v>
      </c>
      <c r="D40" s="6">
        <f>($D$5+$D$7)/2+$D$9*B40/90</f>
        <v>16.402222222222221</v>
      </c>
      <c r="E40" s="5">
        <f t="shared" si="0"/>
        <v>16.729587984955671</v>
      </c>
      <c r="G40">
        <f t="shared" si="1"/>
        <v>62</v>
      </c>
      <c r="H40" s="5">
        <f t="shared" si="2"/>
        <v>-1.1489620179858662E-2</v>
      </c>
      <c r="I40" s="48">
        <f t="shared" si="3"/>
        <v>-5.0638980413175725E-3</v>
      </c>
    </row>
    <row r="41" spans="1:9" x14ac:dyDescent="0.3">
      <c r="A41">
        <v>29</v>
      </c>
      <c r="B41">
        <v>61</v>
      </c>
      <c r="C41">
        <f>$C$5</f>
        <v>12.1</v>
      </c>
      <c r="D41" s="6">
        <f>($D$5+$D$7)/2+$D$9*B41/90</f>
        <v>16.384444444444444</v>
      </c>
      <c r="E41" s="5">
        <f t="shared" si="0"/>
        <v>16.717397550502437</v>
      </c>
      <c r="G41">
        <f t="shared" si="1"/>
        <v>61</v>
      </c>
      <c r="H41" s="5">
        <f t="shared" si="2"/>
        <v>-1.2490651875565639E-2</v>
      </c>
      <c r="I41" s="48">
        <f t="shared" si="3"/>
        <v>-5.5050895149093117E-3</v>
      </c>
    </row>
    <row r="42" spans="1:9" x14ac:dyDescent="0.3">
      <c r="A42">
        <v>30</v>
      </c>
      <c r="B42">
        <v>60</v>
      </c>
      <c r="C42">
        <f>$C$5</f>
        <v>12.1</v>
      </c>
      <c r="D42" s="6">
        <f>($D$5+$D$7)/2+$D$9*B42/90</f>
        <v>16.366666666666667</v>
      </c>
      <c r="E42" s="5">
        <f t="shared" si="0"/>
        <v>16.704807804021158</v>
      </c>
      <c r="G42">
        <f t="shared" si="1"/>
        <v>60</v>
      </c>
      <c r="H42" s="5">
        <f t="shared" si="2"/>
        <v>-1.352125374469626E-2</v>
      </c>
      <c r="I42" s="48">
        <f t="shared" si="3"/>
        <v>-5.9593136514873839E-3</v>
      </c>
    </row>
    <row r="43" spans="1:9" x14ac:dyDescent="0.3">
      <c r="A43">
        <v>31</v>
      </c>
      <c r="B43">
        <v>59</v>
      </c>
      <c r="C43">
        <f>$C$5</f>
        <v>12.1</v>
      </c>
      <c r="D43" s="6">
        <f>($D$5+$D$7)/2+$D$9*B43/90</f>
        <v>16.348888888888887</v>
      </c>
      <c r="E43" s="5">
        <f t="shared" si="0"/>
        <v>16.69182168136167</v>
      </c>
      <c r="G43">
        <f t="shared" si="1"/>
        <v>59</v>
      </c>
      <c r="H43" s="5">
        <f t="shared" si="2"/>
        <v>-1.4579943004354945E-2</v>
      </c>
      <c r="I43" s="48">
        <f t="shared" si="3"/>
        <v>-6.4259169341699561E-3</v>
      </c>
    </row>
    <row r="44" spans="1:9" x14ac:dyDescent="0.3">
      <c r="A44">
        <v>32</v>
      </c>
      <c r="B44">
        <v>58</v>
      </c>
      <c r="C44">
        <f>$C$5</f>
        <v>12.1</v>
      </c>
      <c r="D44" s="6">
        <f>($D$5+$D$7)/2+$D$9*B44/90</f>
        <v>16.33111111111111</v>
      </c>
      <c r="E44" s="5">
        <f t="shared" si="0"/>
        <v>16.67844221706028</v>
      </c>
      <c r="G44">
        <f t="shared" si="1"/>
        <v>58</v>
      </c>
      <c r="H44" s="5">
        <f t="shared" si="2"/>
        <v>-1.5665205590343234E-2</v>
      </c>
      <c r="I44" s="48">
        <f t="shared" si="3"/>
        <v>-6.9042320592582803E-3</v>
      </c>
    </row>
    <row r="45" spans="1:9" x14ac:dyDescent="0.3">
      <c r="A45">
        <v>33</v>
      </c>
      <c r="B45">
        <v>57</v>
      </c>
      <c r="C45">
        <f>$C$5</f>
        <v>12.1</v>
      </c>
      <c r="D45" s="6">
        <f>($D$5+$D$7)/2+$D$9*B45/90</f>
        <v>16.313333333333333</v>
      </c>
      <c r="E45" s="5">
        <f t="shared" si="0"/>
        <v>16.664672544235845</v>
      </c>
      <c r="G45">
        <f t="shared" si="1"/>
        <v>57</v>
      </c>
      <c r="H45" s="5">
        <f t="shared" si="2"/>
        <v>-1.6775498215130469E-2</v>
      </c>
      <c r="I45" s="48">
        <f t="shared" si="3"/>
        <v>-7.393578843259703E-3</v>
      </c>
    </row>
    <row r="46" spans="1:9" x14ac:dyDescent="0.3">
      <c r="A46">
        <v>34</v>
      </c>
      <c r="B46">
        <v>56</v>
      </c>
      <c r="C46">
        <f>$C$5</f>
        <v>12.1</v>
      </c>
      <c r="D46" s="6">
        <f>($D$5+$D$7)/2+$D$9*B46/90</f>
        <v>16.295555555555556</v>
      </c>
      <c r="E46" s="5">
        <f t="shared" si="0"/>
        <v>16.650515894478911</v>
      </c>
      <c r="G46">
        <f t="shared" si="1"/>
        <v>56</v>
      </c>
      <c r="H46" s="5">
        <f t="shared" si="2"/>
        <v>-1.7909250453996606E-2</v>
      </c>
      <c r="I46" s="48">
        <f t="shared" si="3"/>
        <v>-7.893265142327098E-3</v>
      </c>
    </row>
    <row r="47" spans="1:9" x14ac:dyDescent="0.3">
      <c r="A47">
        <v>35</v>
      </c>
      <c r="B47">
        <v>55</v>
      </c>
      <c r="C47">
        <f>$C$5</f>
        <v>12.1</v>
      </c>
      <c r="D47" s="6">
        <f>($D$5+$D$7)/2+$D$9*B47/90</f>
        <v>16.277777777777775</v>
      </c>
      <c r="E47" s="5">
        <f t="shared" si="0"/>
        <v>16.635975597733641</v>
      </c>
      <c r="G47">
        <f t="shared" si="1"/>
        <v>55</v>
      </c>
      <c r="H47" s="5">
        <f t="shared" si="2"/>
        <v>-1.9064866856168372E-2</v>
      </c>
      <c r="I47" s="48">
        <f t="shared" si="3"/>
        <v>-8.4025877827137163E-3</v>
      </c>
    </row>
    <row r="48" spans="1:9" x14ac:dyDescent="0.3">
      <c r="A48">
        <v>36</v>
      </c>
      <c r="B48">
        <v>54</v>
      </c>
      <c r="C48">
        <f>$C$5</f>
        <v>12.1</v>
      </c>
      <c r="D48" s="6">
        <f>($D$5+$D$7)/2+$D$9*B48/90</f>
        <v>16.259999999999998</v>
      </c>
      <c r="E48" s="5">
        <f t="shared" si="0"/>
        <v>16.621055082172056</v>
      </c>
      <c r="G48">
        <f t="shared" si="1"/>
        <v>54</v>
      </c>
      <c r="H48" s="5">
        <f t="shared" si="2"/>
        <v>-2.0240729077585229E-2</v>
      </c>
      <c r="I48" s="48">
        <f t="shared" si="3"/>
        <v>-8.9208335007610398E-3</v>
      </c>
    </row>
    <row r="49" spans="1:9" x14ac:dyDescent="0.3">
      <c r="A49">
        <v>37</v>
      </c>
      <c r="B49">
        <v>53</v>
      </c>
      <c r="C49">
        <f>$C$5</f>
        <v>12.1</v>
      </c>
      <c r="D49" s="6">
        <f>($D$5+$D$7)/2+$D$9*B49/90</f>
        <v>16.242222222222221</v>
      </c>
      <c r="E49" s="5">
        <f t="shared" si="0"/>
        <v>16.605757874060295</v>
      </c>
      <c r="G49">
        <f t="shared" si="1"/>
        <v>53</v>
      </c>
      <c r="H49" s="5">
        <f t="shared" si="2"/>
        <v>-2.1435198032167868E-2</v>
      </c>
      <c r="I49" s="48">
        <f t="shared" si="3"/>
        <v>-9.4472798910413252E-3</v>
      </c>
    </row>
    <row r="50" spans="1:9" x14ac:dyDescent="0.3">
      <c r="A50">
        <v>38</v>
      </c>
      <c r="B50">
        <v>52</v>
      </c>
      <c r="C50">
        <f>$C$5</f>
        <v>12.1</v>
      </c>
      <c r="D50" s="6">
        <f>($D$5+$D$7)/2+$D$9*B50/90</f>
        <v>16.224444444444444</v>
      </c>
      <c r="E50" s="5">
        <f t="shared" si="0"/>
        <v>16.590087597616389</v>
      </c>
      <c r="G50">
        <f t="shared" si="1"/>
        <v>52</v>
      </c>
      <c r="H50" s="5">
        <f t="shared" si="2"/>
        <v>-2.2646616058266567E-2</v>
      </c>
      <c r="I50" s="48">
        <f t="shared" si="3"/>
        <v>-9.9811963611904104E-3</v>
      </c>
    </row>
    <row r="51" spans="1:9" x14ac:dyDescent="0.3">
      <c r="A51">
        <v>39</v>
      </c>
      <c r="B51">
        <v>51</v>
      </c>
      <c r="C51">
        <f>$C$5</f>
        <v>12.1</v>
      </c>
      <c r="D51" s="6">
        <f>($D$5+$D$7)/2+$D$9*B51/90</f>
        <v>16.206666666666667</v>
      </c>
      <c r="E51" s="5">
        <f t="shared" si="0"/>
        <v>16.57404797485917</v>
      </c>
      <c r="G51">
        <f t="shared" si="1"/>
        <v>51</v>
      </c>
      <c r="H51" s="5">
        <f t="shared" si="2"/>
        <v>-2.3873309097182549E-2</v>
      </c>
      <c r="I51" s="48">
        <f t="shared" si="3"/>
        <v>-1.0521845092061508E-2</v>
      </c>
    </row>
    <row r="52" spans="1:9" x14ac:dyDescent="0.3">
      <c r="A52">
        <v>40</v>
      </c>
      <c r="B52">
        <v>50</v>
      </c>
      <c r="C52">
        <f>$C$5</f>
        <v>12.1</v>
      </c>
      <c r="D52" s="6">
        <f>($D$5+$D$7)/2+$D$9*B52/90</f>
        <v>16.188888888888886</v>
      </c>
      <c r="E52" s="5">
        <f t="shared" si="0"/>
        <v>16.557642825447868</v>
      </c>
      <c r="G52">
        <f t="shared" si="1"/>
        <v>50</v>
      </c>
      <c r="H52" s="5">
        <f t="shared" si="2"/>
        <v>-2.5113588880604887E-2</v>
      </c>
      <c r="I52" s="48">
        <f t="shared" si="3"/>
        <v>-1.1068482001808353E-2</v>
      </c>
    </row>
    <row r="53" spans="1:9" x14ac:dyDescent="0.3">
      <c r="A53">
        <v>41</v>
      </c>
      <c r="B53">
        <v>49</v>
      </c>
      <c r="C53">
        <f>$C$5</f>
        <v>12.1</v>
      </c>
      <c r="D53" s="6">
        <f>($D$5+$D$7)/2+$D$9*B53/90</f>
        <v>16.171111111111109</v>
      </c>
      <c r="E53" s="5">
        <f t="shared" si="0"/>
        <v>16.540876066511924</v>
      </c>
      <c r="G53">
        <f t="shared" si="1"/>
        <v>49</v>
      </c>
      <c r="H53" s="5">
        <f t="shared" si="2"/>
        <v>-2.6365755123847201E-2</v>
      </c>
      <c r="I53" s="48">
        <f t="shared" si="3"/>
        <v>-1.1620357712524509E-2</v>
      </c>
    </row>
    <row r="54" spans="1:9" x14ac:dyDescent="0.3">
      <c r="A54">
        <v>42</v>
      </c>
      <c r="B54">
        <v>48</v>
      </c>
      <c r="C54">
        <f>$C$5</f>
        <v>12.1</v>
      </c>
      <c r="D54" s="6">
        <f>($D$5+$D$7)/2+$D$9*B54/90</f>
        <v>16.153333333333332</v>
      </c>
      <c r="E54" s="5">
        <f t="shared" si="0"/>
        <v>16.523751712470546</v>
      </c>
      <c r="G54">
        <f t="shared" si="1"/>
        <v>48</v>
      </c>
      <c r="H54" s="5">
        <f t="shared" si="2"/>
        <v>-2.7628097721899891E-2</v>
      </c>
      <c r="I54" s="48">
        <f t="shared" si="3"/>
        <v>-1.217671851812357E-2</v>
      </c>
    </row>
    <row r="55" spans="1:9" x14ac:dyDescent="0.3">
      <c r="A55">
        <v>43</v>
      </c>
      <c r="B55">
        <v>47</v>
      </c>
      <c r="C55">
        <f>$C$5</f>
        <v>12.1</v>
      </c>
      <c r="D55" s="6">
        <f>($D$5+$D$7)/2+$D$9*B55/90</f>
        <v>16.135555555555555</v>
      </c>
      <c r="E55" s="5">
        <f t="shared" si="0"/>
        <v>16.506273874841487</v>
      </c>
      <c r="G55">
        <f t="shared" si="1"/>
        <v>47</v>
      </c>
      <c r="H55" s="5">
        <f t="shared" si="2"/>
        <v>-2.8898898945219464E-2</v>
      </c>
      <c r="I55" s="48">
        <f t="shared" si="3"/>
        <v>-1.2736807352103443E-2</v>
      </c>
    </row>
    <row r="56" spans="1:9" x14ac:dyDescent="0.3">
      <c r="A56">
        <v>44</v>
      </c>
      <c r="B56">
        <v>46</v>
      </c>
      <c r="C56">
        <f>$C$5</f>
        <v>12.1</v>
      </c>
      <c r="D56" s="6">
        <f>($D$5+$D$7)/2+$D$9*B56/90</f>
        <v>16.117777777777775</v>
      </c>
      <c r="E56" s="5">
        <f t="shared" si="0"/>
        <v>16.488446762038578</v>
      </c>
      <c r="G56">
        <f t="shared" si="1"/>
        <v>46</v>
      </c>
      <c r="H56" s="5">
        <f t="shared" si="2"/>
        <v>-3.0176435632435883E-2</v>
      </c>
      <c r="I56" s="48">
        <f t="shared" si="3"/>
        <v>-1.3299864753952319E-2</v>
      </c>
    </row>
    <row r="57" spans="1:9" x14ac:dyDescent="0.3">
      <c r="A57">
        <v>45</v>
      </c>
      <c r="B57">
        <v>45</v>
      </c>
      <c r="C57">
        <f>$C$5</f>
        <v>12.1</v>
      </c>
      <c r="D57" s="6">
        <f>($D$5+$D$7)/2+$D$9*B57/90</f>
        <v>16.099999999999998</v>
      </c>
      <c r="E57" s="5">
        <f t="shared" si="0"/>
        <v>16.470274679157399</v>
      </c>
      <c r="G57">
        <f t="shared" si="1"/>
        <v>45</v>
      </c>
      <c r="H57" s="5">
        <f t="shared" si="2"/>
        <v>-3.1458981376999873E-2</v>
      </c>
      <c r="I57" s="48">
        <f t="shared" si="3"/>
        <v>-1.3865129832883745E-2</v>
      </c>
    </row>
    <row r="58" spans="1:9" x14ac:dyDescent="0.3">
      <c r="A58">
        <v>46</v>
      </c>
      <c r="B58">
        <v>44</v>
      </c>
      <c r="C58">
        <f>$C$5</f>
        <v>12.1</v>
      </c>
      <c r="D58" s="6">
        <f>($D$5+$D$7)/2+$D$9*B58/90</f>
        <v>16.082222222222221</v>
      </c>
      <c r="E58" s="5">
        <f t="shared" si="0"/>
        <v>16.451762027748654</v>
      </c>
      <c r="G58">
        <f t="shared" si="1"/>
        <v>44</v>
      </c>
      <c r="H58" s="5">
        <f t="shared" si="2"/>
        <v>-3.2744808705115425E-2</v>
      </c>
      <c r="I58" s="48">
        <f t="shared" si="3"/>
        <v>-1.4431841227730766E-2</v>
      </c>
    </row>
    <row r="59" spans="1:9" x14ac:dyDescent="0.3">
      <c r="A59">
        <v>47</v>
      </c>
      <c r="B59">
        <v>43</v>
      </c>
      <c r="C59">
        <f>$C$5</f>
        <v>12.1</v>
      </c>
      <c r="D59" s="6">
        <f>($D$5+$D$7)/2+$D$9*B59/90</f>
        <v>16.064444444444444</v>
      </c>
      <c r="E59" s="5">
        <f t="shared" si="0"/>
        <v>16.432913305578531</v>
      </c>
      <c r="G59">
        <f t="shared" si="1"/>
        <v>43</v>
      </c>
      <c r="H59" s="5">
        <f t="shared" si="2"/>
        <v>-3.4032191242081566E-2</v>
      </c>
      <c r="I59" s="48">
        <f t="shared" si="3"/>
        <v>-1.4999238061731625E-2</v>
      </c>
    </row>
    <row r="60" spans="1:9" x14ac:dyDescent="0.3">
      <c r="A60">
        <v>48</v>
      </c>
      <c r="B60">
        <v>42</v>
      </c>
      <c r="C60">
        <f>$C$5</f>
        <v>12.1</v>
      </c>
      <c r="D60" s="6">
        <f>($D$5+$D$7)/2+$D$9*B60/90</f>
        <v>16.046666666666667</v>
      </c>
      <c r="E60" s="5">
        <f t="shared" si="0"/>
        <v>16.413733106375581</v>
      </c>
      <c r="G60">
        <f t="shared" si="1"/>
        <v>42</v>
      </c>
      <c r="H60" s="5">
        <f t="shared" si="2"/>
        <v>-3.5319405864521869E-2</v>
      </c>
      <c r="I60" s="48">
        <f t="shared" si="3"/>
        <v>-1.5566560891095704E-2</v>
      </c>
    </row>
    <row r="61" spans="1:9" x14ac:dyDescent="0.3">
      <c r="A61">
        <v>49</v>
      </c>
      <c r="B61">
        <v>41</v>
      </c>
      <c r="C61">
        <f>$C$5</f>
        <v>12.1</v>
      </c>
      <c r="D61" s="6">
        <f>($D$5+$D$7)/2+$D$9*B61/90</f>
        <v>16.028888888888886</v>
      </c>
      <c r="E61" s="5">
        <f t="shared" si="0"/>
        <v>16.394226119563413</v>
      </c>
      <c r="G61">
        <f t="shared" si="1"/>
        <v>41</v>
      </c>
      <c r="H61" s="5">
        <f t="shared" si="2"/>
        <v>-3.6604734835863795E-2</v>
      </c>
      <c r="I61" s="48">
        <f t="shared" si="3"/>
        <v>-1.6133052646187092E-2</v>
      </c>
    </row>
    <row r="62" spans="1:9" x14ac:dyDescent="0.3">
      <c r="A62">
        <v>50</v>
      </c>
      <c r="B62">
        <v>40</v>
      </c>
      <c r="C62">
        <f>$C$5</f>
        <v>12.1</v>
      </c>
      <c r="D62" s="6">
        <f>($D$5+$D$7)/2+$D$9*B62/90</f>
        <v>16.011111111111109</v>
      </c>
      <c r="E62" s="5">
        <f t="shared" si="0"/>
        <v>16.37439712997865</v>
      </c>
      <c r="G62">
        <f t="shared" si="1"/>
        <v>40</v>
      </c>
      <c r="H62" s="5">
        <f t="shared" si="2"/>
        <v>-3.7886467922595202E-2</v>
      </c>
      <c r="I62" s="48">
        <f t="shared" si="3"/>
        <v>-1.6697959564235965E-2</v>
      </c>
    </row>
    <row r="63" spans="1:9" x14ac:dyDescent="0.3">
      <c r="A63">
        <v>51</v>
      </c>
      <c r="B63">
        <v>39</v>
      </c>
      <c r="C63">
        <f>$C$5</f>
        <v>12.1</v>
      </c>
      <c r="D63" s="6">
        <f>($D$5+$D$7)/2+$D$9*B63/90</f>
        <v>15.993333333333332</v>
      </c>
      <c r="E63" s="5">
        <f t="shared" si="0"/>
        <v>16.354251017573386</v>
      </c>
      <c r="G63">
        <f t="shared" si="1"/>
        <v>39</v>
      </c>
      <c r="H63" s="5">
        <f t="shared" si="2"/>
        <v>-3.916290448889459E-2</v>
      </c>
      <c r="I63" s="48">
        <f t="shared" si="3"/>
        <v>-1.7260532112518569E-2</v>
      </c>
    </row>
    <row r="64" spans="1:9" x14ac:dyDescent="0.3">
      <c r="A64">
        <v>52</v>
      </c>
      <c r="B64">
        <v>38</v>
      </c>
      <c r="C64">
        <f>$C$5</f>
        <v>12.1</v>
      </c>
      <c r="D64" s="6">
        <f>($D$5+$D$7)/2+$D$9*B64/90</f>
        <v>15.975555555555554</v>
      </c>
      <c r="E64" s="5">
        <f t="shared" si="0"/>
        <v>16.333792757101588</v>
      </c>
      <c r="G64">
        <f t="shared" si="1"/>
        <v>38</v>
      </c>
      <c r="H64" s="5">
        <f t="shared" si="2"/>
        <v>-4.0432355567289413E-2</v>
      </c>
      <c r="I64" s="48">
        <f t="shared" si="3"/>
        <v>-1.7820025900971891E-2</v>
      </c>
    </row>
    <row r="65" spans="1:9" x14ac:dyDescent="0.3">
      <c r="A65">
        <v>53</v>
      </c>
      <c r="B65">
        <v>37</v>
      </c>
      <c r="C65">
        <f>$C$5</f>
        <v>12.1</v>
      </c>
      <c r="D65" s="6">
        <f>($D$5+$D$7)/2+$D$9*B65/90</f>
        <v>15.957777777777777</v>
      </c>
      <c r="E65" s="5">
        <f t="shared" si="0"/>
        <v>16.313027417788653</v>
      </c>
      <c r="G65">
        <f t="shared" si="1"/>
        <v>37</v>
      </c>
      <c r="H65" s="5">
        <f t="shared" si="2"/>
        <v>-4.1693145903117568E-2</v>
      </c>
      <c r="I65" s="48">
        <f t="shared" si="3"/>
        <v>-1.837570258326256E-2</v>
      </c>
    </row>
    <row r="66" spans="1:9" x14ac:dyDescent="0.3">
      <c r="A66">
        <v>54</v>
      </c>
      <c r="B66">
        <v>36</v>
      </c>
      <c r="C66">
        <f>$C$5</f>
        <v>12.1</v>
      </c>
      <c r="D66" s="6">
        <f>($D$5+$D$7)/2+$D$9*B66/90</f>
        <v>15.94</v>
      </c>
      <c r="E66" s="5">
        <f t="shared" si="0"/>
        <v>16.291960162983443</v>
      </c>
      <c r="G66">
        <f t="shared" si="1"/>
        <v>36</v>
      </c>
      <c r="H66" s="5">
        <f t="shared" si="2"/>
        <v>-4.2943615970616911E-2</v>
      </c>
      <c r="I66" s="48">
        <f t="shared" si="3"/>
        <v>-1.8926830745351217E-2</v>
      </c>
    </row>
    <row r="67" spans="1:9" x14ac:dyDescent="0.3">
      <c r="A67">
        <v>55</v>
      </c>
      <c r="B67">
        <v>35</v>
      </c>
      <c r="C67">
        <f>$C$5</f>
        <v>12.1</v>
      </c>
      <c r="D67" s="6">
        <f>($D$5+$D$7)/2+$D$9*B67/90</f>
        <v>15.922222222222221</v>
      </c>
      <c r="E67" s="5">
        <f t="shared" si="0"/>
        <v>16.270596249792053</v>
      </c>
      <c r="G67">
        <f t="shared" si="1"/>
        <v>35</v>
      </c>
      <c r="H67" s="5">
        <f t="shared" si="2"/>
        <v>-4.4182123958582231E-2</v>
      </c>
      <c r="I67" s="48">
        <f t="shared" si="3"/>
        <v>-1.9472686780644212E-2</v>
      </c>
    </row>
    <row r="68" spans="1:9" x14ac:dyDescent="0.3">
      <c r="A68">
        <v>56</v>
      </c>
      <c r="B68">
        <v>34</v>
      </c>
      <c r="C68">
        <f>$C$5</f>
        <v>12.1</v>
      </c>
      <c r="D68" s="6">
        <f>($D$5+$D$7)/2+$D$9*B68/90</f>
        <v>15.904444444444444</v>
      </c>
      <c r="E68" s="5">
        <f t="shared" si="0"/>
        <v>16.248941028692538</v>
      </c>
      <c r="G68">
        <f t="shared" si="1"/>
        <v>34</v>
      </c>
      <c r="H68" s="5">
        <f t="shared" si="2"/>
        <v>-4.5407047723585947E-2</v>
      </c>
      <c r="I68" s="48">
        <f t="shared" si="3"/>
        <v>-2.0012555750849568E-2</v>
      </c>
    </row>
    <row r="69" spans="1:9" x14ac:dyDescent="0.3">
      <c r="A69">
        <v>57</v>
      </c>
      <c r="B69">
        <v>33</v>
      </c>
      <c r="C69">
        <f>$C$5</f>
        <v>12.1</v>
      </c>
      <c r="D69" s="6">
        <f>($D$5+$D$7)/2+$D$9*B69/90</f>
        <v>15.886666666666665</v>
      </c>
      <c r="E69" s="5">
        <f t="shared" si="0"/>
        <v>16.226999943129837</v>
      </c>
      <c r="G69">
        <f t="shared" si="1"/>
        <v>33</v>
      </c>
      <c r="H69" s="5">
        <f t="shared" si="2"/>
        <v>-4.66167867088636E-2</v>
      </c>
      <c r="I69" s="48">
        <f t="shared" si="3"/>
        <v>-2.0545732231700212E-2</v>
      </c>
    </row>
    <row r="70" spans="1:9" x14ac:dyDescent="0.3">
      <c r="A70">
        <v>58</v>
      </c>
      <c r="B70">
        <v>32</v>
      </c>
      <c r="C70">
        <f>$C$5</f>
        <v>12.1</v>
      </c>
      <c r="D70" s="6">
        <f>($D$5+$D$7)/2+$D$9*B70/90</f>
        <v>15.868888888888888</v>
      </c>
      <c r="E70" s="5">
        <f t="shared" si="0"/>
        <v>16.204778529090046</v>
      </c>
      <c r="G70">
        <f t="shared" si="1"/>
        <v>32</v>
      </c>
      <c r="H70" s="5">
        <f t="shared" si="2"/>
        <v>-4.7809763827040719E-2</v>
      </c>
      <c r="I70" s="48">
        <f t="shared" si="3"/>
        <v>-2.1071521142740874E-2</v>
      </c>
    </row>
    <row r="71" spans="1:9" x14ac:dyDescent="0.3">
      <c r="A71">
        <v>59</v>
      </c>
      <c r="B71">
        <v>31</v>
      </c>
      <c r="C71">
        <f>$C$5</f>
        <v>12.1</v>
      </c>
      <c r="D71" s="6">
        <f>($D$5+$D$7)/2+$D$9*B71/90</f>
        <v>15.851111111111109</v>
      </c>
      <c r="E71" s="5">
        <f t="shared" si="0"/>
        <v>16.182282414653265</v>
      </c>
      <c r="G71">
        <f t="shared" si="1"/>
        <v>31</v>
      </c>
      <c r="H71" s="5">
        <f t="shared" si="2"/>
        <v>-4.898442730497532E-2</v>
      </c>
      <c r="I71" s="48">
        <f t="shared" si="3"/>
        <v>-2.1589238560418063E-2</v>
      </c>
    </row>
    <row r="72" spans="1:9" x14ac:dyDescent="0.3">
      <c r="A72">
        <v>60</v>
      </c>
      <c r="B72">
        <v>30</v>
      </c>
      <c r="C72">
        <f>$C$5</f>
        <v>12.1</v>
      </c>
      <c r="D72" s="6">
        <f>($D$5+$D$7)/2+$D$9*B72/90</f>
        <v>15.833333333333332</v>
      </c>
      <c r="E72" s="5">
        <f t="shared" si="0"/>
        <v>16.15951731952412</v>
      </c>
      <c r="G72">
        <f t="shared" si="1"/>
        <v>30</v>
      </c>
      <c r="H72" s="5">
        <f t="shared" si="2"/>
        <v>-5.0139252489029396E-2</v>
      </c>
      <c r="I72" s="48">
        <f t="shared" si="3"/>
        <v>-2.2098212513729735E-2</v>
      </c>
    </row>
    <row r="73" spans="1:9" x14ac:dyDescent="0.3">
      <c r="A73">
        <v>61</v>
      </c>
      <c r="B73">
        <v>29</v>
      </c>
      <c r="C73">
        <f>$C$5</f>
        <v>12.1</v>
      </c>
      <c r="D73" s="6">
        <f>($D$5+$D$7)/2+$D$9*B73/90</f>
        <v>15.815555555555555</v>
      </c>
      <c r="E73" s="5">
        <f t="shared" si="0"/>
        <v>16.136489054539116</v>
      </c>
      <c r="G73">
        <f t="shared" si="1"/>
        <v>29</v>
      </c>
      <c r="H73" s="5">
        <f t="shared" si="2"/>
        <v>-5.1272743609243498E-2</v>
      </c>
      <c r="I73" s="48">
        <f t="shared" si="3"/>
        <v>-2.2597783761762118E-2</v>
      </c>
    </row>
    <row r="74" spans="1:9" x14ac:dyDescent="0.3">
      <c r="A74">
        <v>62</v>
      </c>
      <c r="B74">
        <v>28</v>
      </c>
      <c r="C74">
        <f>$C$5</f>
        <v>12.1</v>
      </c>
      <c r="D74" s="6">
        <f>($D$5+$D$7)/2+$D$9*B74/90</f>
        <v>15.797777777777776</v>
      </c>
      <c r="E74" s="5">
        <f t="shared" si="0"/>
        <v>16.113203521149892</v>
      </c>
      <c r="G74">
        <f t="shared" si="1"/>
        <v>28</v>
      </c>
      <c r="H74" s="5">
        <f t="shared" si="2"/>
        <v>-5.2383435500865438E-2</v>
      </c>
      <c r="I74" s="48">
        <f t="shared" si="3"/>
        <v>-2.3087306552431072E-2</v>
      </c>
    </row>
    <row r="75" spans="1:9" x14ac:dyDescent="0.3">
      <c r="A75">
        <v>63</v>
      </c>
      <c r="B75">
        <v>27</v>
      </c>
      <c r="C75">
        <f>$C$5</f>
        <v>12.1</v>
      </c>
      <c r="D75" s="6">
        <f>($D$5+$D$7)/2+$D$9*B75/90</f>
        <v>15.78</v>
      </c>
      <c r="E75" s="5">
        <f t="shared" si="0"/>
        <v>16.089666710881499</v>
      </c>
      <c r="G75">
        <f t="shared" si="1"/>
        <v>27</v>
      </c>
      <c r="H75" s="5">
        <f t="shared" si="2"/>
        <v>-5.3469895281865298E-2</v>
      </c>
      <c r="I75" s="48">
        <f t="shared" si="3"/>
        <v>-2.3566149361825058E-2</v>
      </c>
    </row>
    <row r="76" spans="1:9" x14ac:dyDescent="0.3">
      <c r="A76">
        <v>64</v>
      </c>
      <c r="B76">
        <v>26</v>
      </c>
      <c r="C76">
        <f>$C$5</f>
        <v>12.1</v>
      </c>
      <c r="D76" s="6">
        <f>($D$5+$D$7)/2+$D$9*B76/90</f>
        <v>15.762222222222221</v>
      </c>
      <c r="E76" s="5">
        <f t="shared" si="0"/>
        <v>16.065884704764727</v>
      </c>
      <c r="G76">
        <f t="shared" si="1"/>
        <v>26</v>
      </c>
      <c r="H76" s="5">
        <f t="shared" si="2"/>
        <v>-5.4530723985069862E-2</v>
      </c>
      <c r="I76" s="48">
        <f t="shared" si="3"/>
        <v>-2.4033695613547346E-2</v>
      </c>
    </row>
    <row r="77" spans="1:9" x14ac:dyDescent="0.3">
      <c r="A77">
        <v>65</v>
      </c>
      <c r="B77">
        <v>25</v>
      </c>
      <c r="C77">
        <f>$C$5</f>
        <v>12.1</v>
      </c>
      <c r="D77" s="6">
        <f>($D$5+$D$7)/2+$D$9*B77/90</f>
        <v>15.744444444444444</v>
      </c>
      <c r="E77" s="5">
        <f t="shared" ref="E77:E140" si="4">SQRT($E$7^2+$E$5^2-2*$E$7*$E$5*COS(RADIANS(A77)))</f>
        <v>16.041863672741542</v>
      </c>
      <c r="G77">
        <f t="shared" ref="G77:G140" si="5">B77</f>
        <v>25</v>
      </c>
      <c r="H77" s="5">
        <f t="shared" ref="H77:H140" si="6">((D77-E77)+(D256-E256))/2</f>
        <v>-5.5564558143668563E-2</v>
      </c>
      <c r="I77" s="48">
        <f t="shared" ref="I77:I140" si="7">DEGREES(ASIN(H77/$I$6))</f>
        <v>-2.4489344377507404E-2</v>
      </c>
    </row>
    <row r="78" spans="1:9" x14ac:dyDescent="0.3">
      <c r="A78">
        <v>66</v>
      </c>
      <c r="B78">
        <v>24</v>
      </c>
      <c r="C78">
        <f>$C$5</f>
        <v>12.1</v>
      </c>
      <c r="D78" s="6">
        <f>($D$5+$D$7)/2+$D$9*B78/90</f>
        <v>15.726666666666665</v>
      </c>
      <c r="E78" s="5">
        <f t="shared" si="4"/>
        <v>16.017609873042584</v>
      </c>
      <c r="G78">
        <f t="shared" si="5"/>
        <v>24</v>
      </c>
      <c r="H78" s="5">
        <f t="shared" si="6"/>
        <v>-5.6570071328872373E-2</v>
      </c>
      <c r="I78" s="48">
        <f t="shared" si="7"/>
        <v>-2.4932511047624388E-2</v>
      </c>
    </row>
    <row r="79" spans="1:9" x14ac:dyDescent="0.3">
      <c r="A79">
        <v>67</v>
      </c>
      <c r="B79">
        <v>23</v>
      </c>
      <c r="C79">
        <f>$C$5</f>
        <v>12.1</v>
      </c>
      <c r="D79" s="6">
        <f>($D$5+$D$7)/2+$D$9*B79/90</f>
        <v>15.708888888888888</v>
      </c>
      <c r="E79" s="5">
        <f t="shared" si="4"/>
        <v>15.99312965153584</v>
      </c>
      <c r="G79">
        <f t="shared" si="5"/>
        <v>23</v>
      </c>
      <c r="H79" s="5">
        <f t="shared" si="6"/>
        <v>-5.7545975638650937E-2</v>
      </c>
      <c r="I79" s="48">
        <f t="shared" si="7"/>
        <v>-2.5362627997969216E-2</v>
      </c>
    </row>
    <row r="80" spans="1:9" x14ac:dyDescent="0.3">
      <c r="A80">
        <v>68</v>
      </c>
      <c r="B80">
        <v>22</v>
      </c>
      <c r="C80">
        <f>$C$5</f>
        <v>12.1</v>
      </c>
      <c r="D80" s="6">
        <f>($D$5+$D$7)/2+$D$9*B80/90</f>
        <v>15.691111111111109</v>
      </c>
      <c r="E80" s="5">
        <f t="shared" si="4"/>
        <v>15.968429441045323</v>
      </c>
      <c r="G80">
        <f t="shared" si="5"/>
        <v>22</v>
      </c>
      <c r="H80" s="5">
        <f t="shared" si="6"/>
        <v>-5.8491023136451936E-2</v>
      </c>
      <c r="I80" s="48">
        <f t="shared" si="7"/>
        <v>-2.5779145216861872E-2</v>
      </c>
    </row>
    <row r="81" spans="1:9" x14ac:dyDescent="0.3">
      <c r="A81">
        <v>69</v>
      </c>
      <c r="B81">
        <v>21</v>
      </c>
      <c r="C81">
        <f>$C$5</f>
        <v>12.1</v>
      </c>
      <c r="D81" s="6">
        <f>($D$5+$D$7)/2+$D$9*B81/90</f>
        <v>15.673333333333332</v>
      </c>
      <c r="E81" s="5">
        <f t="shared" si="4"/>
        <v>15.943515760638805</v>
      </c>
      <c r="G81">
        <f t="shared" si="5"/>
        <v>21</v>
      </c>
      <c r="H81" s="5">
        <f t="shared" si="6"/>
        <v>-5.9404007238940792E-2</v>
      </c>
      <c r="I81" s="48">
        <f t="shared" si="7"/>
        <v>-2.6181530918500361E-2</v>
      </c>
    </row>
    <row r="82" spans="1:9" x14ac:dyDescent="0.3">
      <c r="A82">
        <v>70</v>
      </c>
      <c r="B82">
        <v>20</v>
      </c>
      <c r="C82">
        <f>$C$5</f>
        <v>12.1</v>
      </c>
      <c r="D82" s="6">
        <f>($D$5+$D$7)/2+$D$9*B82/90</f>
        <v>15.655555555555555</v>
      </c>
      <c r="E82" s="5">
        <f t="shared" si="4"/>
        <v>15.918395214883464</v>
      </c>
      <c r="G82">
        <f t="shared" si="5"/>
        <v>20</v>
      </c>
      <c r="H82" s="5">
        <f t="shared" si="6"/>
        <v>-6.0283764051823674E-2</v>
      </c>
      <c r="I82" s="48">
        <f t="shared" si="7"/>
        <v>-2.6569272131707969E-2</v>
      </c>
    </row>
    <row r="83" spans="1:9" x14ac:dyDescent="0.3">
      <c r="A83">
        <v>71</v>
      </c>
      <c r="B83">
        <v>19</v>
      </c>
      <c r="C83">
        <f>$C$5</f>
        <v>12.1</v>
      </c>
      <c r="D83" s="6">
        <f>($D$5+$D$7)/2+$D$9*B83/90</f>
        <v>15.637777777777776</v>
      </c>
      <c r="E83" s="5">
        <f t="shared" si="4"/>
        <v>15.893074493068433</v>
      </c>
      <c r="G83">
        <f t="shared" si="5"/>
        <v>19</v>
      </c>
      <c r="H83" s="5">
        <f t="shared" si="6"/>
        <v>-6.1129173652918922E-2</v>
      </c>
      <c r="I83" s="48">
        <f t="shared" si="7"/>
        <v>-2.6941875265431122E-2</v>
      </c>
    </row>
    <row r="84" spans="1:9" x14ac:dyDescent="0.3">
      <c r="A84">
        <v>72</v>
      </c>
      <c r="B84">
        <v>18</v>
      </c>
      <c r="C84">
        <f>$C$5</f>
        <v>12.1</v>
      </c>
      <c r="D84" s="6">
        <f>($D$5+$D$7)/2+$D$9*B84/90</f>
        <v>15.62</v>
      </c>
      <c r="E84" s="5">
        <f t="shared" si="4"/>
        <v>15.86756036839304</v>
      </c>
      <c r="G84">
        <f t="shared" si="5"/>
        <v>18</v>
      </c>
      <c r="H84" s="5">
        <f t="shared" si="6"/>
        <v>-6.1939161321634018E-2</v>
      </c>
      <c r="I84" s="48">
        <f t="shared" si="7"/>
        <v>-2.729886665061618E-2</v>
      </c>
    </row>
    <row r="85" spans="1:9" x14ac:dyDescent="0.3">
      <c r="A85">
        <v>73</v>
      </c>
      <c r="B85">
        <v>17</v>
      </c>
      <c r="C85">
        <f>$C$5</f>
        <v>12.1</v>
      </c>
      <c r="D85" s="6">
        <f>($D$5+$D$7)/2+$D$9*B85/90</f>
        <v>15.60222222222222</v>
      </c>
      <c r="E85" s="5">
        <f t="shared" si="4"/>
        <v>15.841859697119691</v>
      </c>
      <c r="G85">
        <f t="shared" si="5"/>
        <v>17</v>
      </c>
      <c r="H85" s="5">
        <f t="shared" si="6"/>
        <v>-6.271269871414642E-2</v>
      </c>
      <c r="I85" s="48">
        <f t="shared" si="7"/>
        <v>-2.7639793058156028E-2</v>
      </c>
    </row>
    <row r="86" spans="1:9" x14ac:dyDescent="0.3">
      <c r="A86">
        <v>74</v>
      </c>
      <c r="B86">
        <v>16</v>
      </c>
      <c r="C86">
        <f>$C$5</f>
        <v>12.1</v>
      </c>
      <c r="D86" s="6">
        <f>($D$5+$D$7)/2+$D$9*B86/90</f>
        <v>15.584444444444443</v>
      </c>
      <c r="E86" s="5">
        <f t="shared" si="4"/>
        <v>15.815979417690208</v>
      </c>
      <c r="G86">
        <f t="shared" si="5"/>
        <v>16</v>
      </c>
      <c r="H86" s="5">
        <f t="shared" si="6"/>
        <v>-6.344880498356531E-2</v>
      </c>
      <c r="I86" s="48">
        <f t="shared" si="7"/>
        <v>-2.7964222192587714E-2</v>
      </c>
    </row>
    <row r="87" spans="1:9" x14ac:dyDescent="0.3">
      <c r="A87">
        <v>75</v>
      </c>
      <c r="B87">
        <v>15</v>
      </c>
      <c r="C87">
        <f>$C$5</f>
        <v>12.1</v>
      </c>
      <c r="D87" s="6">
        <f>($D$5+$D$7)/2+$D$9*B87/90</f>
        <v>15.566666666666666</v>
      </c>
      <c r="E87" s="5">
        <f t="shared" si="4"/>
        <v>15.789926549804449</v>
      </c>
      <c r="G87">
        <f t="shared" si="5"/>
        <v>15</v>
      </c>
      <c r="H87" s="5">
        <f t="shared" si="6"/>
        <v>-6.414654784445073E-2</v>
      </c>
      <c r="I87" s="48">
        <f t="shared" si="7"/>
        <v>-2.8271743161266343E-2</v>
      </c>
    </row>
    <row r="88" spans="1:9" x14ac:dyDescent="0.3">
      <c r="A88">
        <v>76</v>
      </c>
      <c r="B88">
        <v>14</v>
      </c>
      <c r="C88">
        <f>$C$5</f>
        <v>12.1</v>
      </c>
      <c r="D88" s="6">
        <f>($D$5+$D$7)/2+$D$9*B88/90</f>
        <v>15.548888888888888</v>
      </c>
      <c r="E88" s="5">
        <f t="shared" si="4"/>
        <v>15.763708193460058</v>
      </c>
      <c r="G88">
        <f t="shared" si="5"/>
        <v>14</v>
      </c>
      <c r="H88" s="5">
        <f t="shared" si="6"/>
        <v>-6.4805044581095039E-2</v>
      </c>
      <c r="I88" s="48">
        <f t="shared" si="7"/>
        <v>-2.856196691875305E-2</v>
      </c>
    </row>
    <row r="89" spans="1:9" x14ac:dyDescent="0.3">
      <c r="A89">
        <v>77</v>
      </c>
      <c r="B89">
        <v>13</v>
      </c>
      <c r="C89">
        <f>$C$5</f>
        <v>12.1</v>
      </c>
      <c r="D89" s="6">
        <f>($D$5+$D$7)/2+$D$9*B89/90</f>
        <v>15.531111111111111</v>
      </c>
      <c r="E89" s="5">
        <f t="shared" si="4"/>
        <v>15.737331527952115</v>
      </c>
      <c r="G89">
        <f t="shared" si="5"/>
        <v>13</v>
      </c>
      <c r="H89" s="5">
        <f t="shared" si="6"/>
        <v>-6.5423462999022242E-2</v>
      </c>
      <c r="I89" s="48">
        <f t="shared" si="7"/>
        <v>-2.8834526686176896E-2</v>
      </c>
    </row>
    <row r="90" spans="1:9" x14ac:dyDescent="0.3">
      <c r="A90">
        <v>78</v>
      </c>
      <c r="B90">
        <v>12</v>
      </c>
      <c r="C90">
        <f>$C$5</f>
        <v>12.1</v>
      </c>
      <c r="D90" s="6">
        <f>($D$5+$D$7)/2+$D$9*B90/90</f>
        <v>15.513333333333332</v>
      </c>
      <c r="E90" s="5">
        <f t="shared" si="4"/>
        <v>15.710803810831498</v>
      </c>
      <c r="G90">
        <f t="shared" si="5"/>
        <v>12</v>
      </c>
      <c r="H90" s="5">
        <f t="shared" si="6"/>
        <v>-6.6001022319214897E-2</v>
      </c>
      <c r="I90" s="48">
        <f t="shared" si="7"/>
        <v>-2.908907834535478E-2</v>
      </c>
    </row>
    <row r="91" spans="1:9" x14ac:dyDescent="0.3">
      <c r="A91">
        <v>79</v>
      </c>
      <c r="B91">
        <v>11</v>
      </c>
      <c r="C91">
        <f>$C$5</f>
        <v>12.1</v>
      </c>
      <c r="D91" s="6">
        <f>($D$5+$D$7)/2+$D$9*B91/90</f>
        <v>15.495555555555555</v>
      </c>
      <c r="E91" s="5">
        <f t="shared" si="4"/>
        <v>15.684132376820711</v>
      </c>
      <c r="G91">
        <f t="shared" si="5"/>
        <v>11</v>
      </c>
      <c r="H91" s="5">
        <f t="shared" si="6"/>
        <v>-6.6536994014604112E-2</v>
      </c>
      <c r="I91" s="48">
        <f t="shared" si="7"/>
        <v>-2.9325300807464448E-2</v>
      </c>
    </row>
    <row r="92" spans="1:9" x14ac:dyDescent="0.3">
      <c r="A92">
        <v>80</v>
      </c>
      <c r="B92">
        <v>10</v>
      </c>
      <c r="C92">
        <f>$C$5</f>
        <v>12.1</v>
      </c>
      <c r="D92" s="6">
        <f>($D$5+$D$7)/2+$D$9*B92/90</f>
        <v>15.477777777777776</v>
      </c>
      <c r="E92" s="5">
        <f t="shared" si="4"/>
        <v>15.657324636685955</v>
      </c>
      <c r="G92">
        <f t="shared" si="5"/>
        <v>10</v>
      </c>
      <c r="H92" s="5">
        <f t="shared" si="6"/>
        <v>-6.7030702588411373E-2</v>
      </c>
      <c r="I92" s="48">
        <f t="shared" si="7"/>
        <v>-2.9542896356089574E-2</v>
      </c>
    </row>
    <row r="93" spans="1:9" x14ac:dyDescent="0.3">
      <c r="A93">
        <v>81</v>
      </c>
      <c r="B93">
        <v>9</v>
      </c>
      <c r="C93">
        <f>$C$5</f>
        <v>12.1</v>
      </c>
      <c r="D93" s="6">
        <f>($D$5+$D$7)/2+$D$9*B93/90</f>
        <v>15.459999999999999</v>
      </c>
      <c r="E93" s="5">
        <f t="shared" si="4"/>
        <v>15.630388076064195</v>
      </c>
      <c r="G93">
        <f t="shared" si="5"/>
        <v>9</v>
      </c>
      <c r="H93" s="5">
        <f t="shared" si="6"/>
        <v>-6.7481526293968308E-2</v>
      </c>
      <c r="I93" s="48">
        <f t="shared" si="7"/>
        <v>-2.9741590964471806E-2</v>
      </c>
    </row>
    <row r="94" spans="1:9" x14ac:dyDescent="0.3">
      <c r="A94">
        <v>82</v>
      </c>
      <c r="B94">
        <v>8</v>
      </c>
      <c r="C94">
        <f>$C$5</f>
        <v>12.1</v>
      </c>
      <c r="D94" s="6">
        <f>($D$5+$D$7)/2+$D$9*B94/90</f>
        <v>15.44222222222222</v>
      </c>
      <c r="E94" s="5">
        <f t="shared" si="4"/>
        <v>15.603330254243959</v>
      </c>
      <c r="G94">
        <f t="shared" si="5"/>
        <v>8</v>
      </c>
      <c r="H94" s="5">
        <f t="shared" si="6"/>
        <v>-6.7888897795669756E-2</v>
      </c>
      <c r="I94" s="48">
        <f t="shared" si="7"/>
        <v>-2.9921134586818179E-2</v>
      </c>
    </row>
    <row r="95" spans="1:9" x14ac:dyDescent="0.3">
      <c r="A95">
        <v>83</v>
      </c>
      <c r="B95">
        <v>7</v>
      </c>
      <c r="C95">
        <f>$C$5</f>
        <v>12.1</v>
      </c>
      <c r="D95" s="6">
        <f>($D$5+$D$7)/2+$D$9*B95/90</f>
        <v>15.424444444444443</v>
      </c>
      <c r="E95" s="5">
        <f t="shared" si="4"/>
        <v>15.576158802898616</v>
      </c>
      <c r="G95">
        <f t="shared" si="5"/>
        <v>7</v>
      </c>
      <c r="H95" s="5">
        <f t="shared" si="6"/>
        <v>-6.8252304770763494E-2</v>
      </c>
      <c r="I95" s="48">
        <f t="shared" si="7"/>
        <v>-3.0081301423532936E-2</v>
      </c>
    </row>
    <row r="96" spans="1:9" x14ac:dyDescent="0.3">
      <c r="A96">
        <v>84</v>
      </c>
      <c r="B96">
        <v>6</v>
      </c>
      <c r="C96">
        <f>$C$5</f>
        <v>12.1</v>
      </c>
      <c r="D96" s="6">
        <f>($D$5+$D$7)/2+$D$9*B96/90</f>
        <v>15.406666666666666</v>
      </c>
      <c r="E96" s="5">
        <f t="shared" si="4"/>
        <v>15.548881424770862</v>
      </c>
      <c r="G96">
        <f t="shared" si="5"/>
        <v>6</v>
      </c>
      <c r="H96" s="5">
        <f t="shared" si="6"/>
        <v>-6.8571290451693301E-2</v>
      </c>
      <c r="I96" s="48">
        <f t="shared" si="7"/>
        <v>-3.0221890160248937E-2</v>
      </c>
    </row>
    <row r="97" spans="1:9" x14ac:dyDescent="0.3">
      <c r="A97">
        <v>85</v>
      </c>
      <c r="B97">
        <v>5</v>
      </c>
      <c r="C97">
        <f>$C$5</f>
        <v>12.1</v>
      </c>
      <c r="D97" s="6">
        <f>($D$5+$D$7)/2+$D$9*B97/90</f>
        <v>15.388888888888888</v>
      </c>
      <c r="E97" s="5">
        <f t="shared" si="4"/>
        <v>15.521505892307143</v>
      </c>
      <c r="G97">
        <f t="shared" si="5"/>
        <v>5</v>
      </c>
      <c r="H97" s="5">
        <f t="shared" si="6"/>
        <v>-6.8845454108765303E-2</v>
      </c>
      <c r="I97" s="48">
        <f t="shared" si="7"/>
        <v>-3.0342724180557348E-2</v>
      </c>
    </row>
    <row r="98" spans="1:9" x14ac:dyDescent="0.3">
      <c r="A98">
        <v>86</v>
      </c>
      <c r="B98">
        <v>4</v>
      </c>
      <c r="C98">
        <f>$C$5</f>
        <v>12.1</v>
      </c>
      <c r="D98" s="6">
        <f>($D$5+$D$7)/2+$D$9*B98/90</f>
        <v>15.371111111111111</v>
      </c>
      <c r="E98" s="5">
        <f t="shared" si="4"/>
        <v>15.494040046240761</v>
      </c>
      <c r="G98">
        <f t="shared" si="5"/>
        <v>4</v>
      </c>
      <c r="H98" s="5">
        <f t="shared" si="6"/>
        <v>-6.9074451472928011E-2</v>
      </c>
      <c r="I98" s="48">
        <f t="shared" si="7"/>
        <v>-3.0443651752343041E-2</v>
      </c>
    </row>
    <row r="99" spans="1:9" x14ac:dyDescent="0.3">
      <c r="A99">
        <v>87</v>
      </c>
      <c r="B99">
        <v>3</v>
      </c>
      <c r="C99">
        <f>$C$5</f>
        <v>12.1</v>
      </c>
      <c r="D99" s="6">
        <f>($D$5+$D$7)/2+$D$9*B99/90</f>
        <v>15.353333333333332</v>
      </c>
      <c r="E99" s="5">
        <f t="shared" si="4"/>
        <v>15.466491794122369</v>
      </c>
      <c r="G99">
        <f t="shared" si="5"/>
        <v>3</v>
      </c>
      <c r="H99" s="5">
        <f t="shared" si="6"/>
        <v>-6.9257995098479519E-2</v>
      </c>
      <c r="I99" s="48">
        <f t="shared" si="7"/>
        <v>-3.0524546187643643E-2</v>
      </c>
    </row>
    <row r="100" spans="1:9" x14ac:dyDescent="0.3">
      <c r="A100">
        <v>88</v>
      </c>
      <c r="B100">
        <v>2</v>
      </c>
      <c r="C100">
        <f>$C$5</f>
        <v>12.1</v>
      </c>
      <c r="D100" s="6">
        <f>($D$5+$D$7)/2+$D$9*B100/90</f>
        <v>15.335555555555555</v>
      </c>
      <c r="E100" s="5">
        <f t="shared" si="4"/>
        <v>15.438869108796618</v>
      </c>
      <c r="G100">
        <f t="shared" si="5"/>
        <v>2</v>
      </c>
      <c r="H100" s="5">
        <f t="shared" si="6"/>
        <v>-6.9395854665545542E-2</v>
      </c>
      <c r="I100" s="48">
        <f t="shared" si="7"/>
        <v>-3.0585305975963317E-2</v>
      </c>
    </row>
    <row r="101" spans="1:9" x14ac:dyDescent="0.3">
      <c r="A101">
        <v>89</v>
      </c>
      <c r="B101">
        <v>1</v>
      </c>
      <c r="C101">
        <f>$C$5</f>
        <v>12.1</v>
      </c>
      <c r="D101" s="6">
        <f>($D$5+$D$7)/2+$D$9*B101/90</f>
        <v>15.317777777777776</v>
      </c>
      <c r="E101" s="5">
        <f t="shared" si="4"/>
        <v>15.41118002682369</v>
      </c>
      <c r="G101">
        <f t="shared" si="5"/>
        <v>1</v>
      </c>
      <c r="H101" s="5">
        <f t="shared" si="6"/>
        <v>-6.9487857222226168E-2</v>
      </c>
      <c r="I101" s="48">
        <f t="shared" si="7"/>
        <v>-3.0625854890996135E-2</v>
      </c>
    </row>
    <row r="102" spans="1:9" x14ac:dyDescent="0.3">
      <c r="A102">
        <v>90</v>
      </c>
      <c r="B102">
        <v>0</v>
      </c>
      <c r="C102">
        <f>$C$5</f>
        <v>12.1</v>
      </c>
      <c r="D102" s="6">
        <f>($D$5+$D$7)/2+$D$9*B102/90</f>
        <v>15.299999999999999</v>
      </c>
      <c r="E102" s="5">
        <f t="shared" si="4"/>
        <v>15.383432646844463</v>
      </c>
      <c r="G102">
        <f t="shared" si="5"/>
        <v>0</v>
      </c>
      <c r="H102" s="5">
        <f t="shared" si="6"/>
        <v>-6.9533887366277192E-2</v>
      </c>
      <c r="I102" s="48">
        <f t="shared" si="7"/>
        <v>-3.0646142070700086E-2</v>
      </c>
    </row>
    <row r="103" spans="1:9" x14ac:dyDescent="0.3">
      <c r="A103">
        <v>91</v>
      </c>
      <c r="B103">
        <v>-1</v>
      </c>
      <c r="C103">
        <f>$C$5</f>
        <v>12.1</v>
      </c>
      <c r="D103" s="6">
        <f>($D$5+$D$7)/2+$D$9*B103/90</f>
        <v>15.282222222222222</v>
      </c>
      <c r="E103" s="5">
        <f t="shared" si="4"/>
        <v>15.355635127888089</v>
      </c>
      <c r="G103">
        <f t="shared" si="5"/>
        <v>-1</v>
      </c>
      <c r="H103" s="5">
        <f t="shared" si="6"/>
        <v>-6.9533887366277192E-2</v>
      </c>
      <c r="I103" s="48">
        <f t="shared" si="7"/>
        <v>-3.0646142070700086E-2</v>
      </c>
    </row>
    <row r="104" spans="1:9" x14ac:dyDescent="0.3">
      <c r="A104">
        <v>92</v>
      </c>
      <c r="B104">
        <v>-2</v>
      </c>
      <c r="C104">
        <f>$C$5</f>
        <v>12.1</v>
      </c>
      <c r="D104" s="6">
        <f>($D$5+$D$7)/2+$D$9*B104/90</f>
        <v>15.264444444444443</v>
      </c>
      <c r="E104" s="5">
        <f t="shared" si="4"/>
        <v>15.32779568762076</v>
      </c>
      <c r="G104">
        <f t="shared" si="5"/>
        <v>-2</v>
      </c>
      <c r="H104" s="5">
        <f t="shared" si="6"/>
        <v>-6.9487857222226168E-2</v>
      </c>
      <c r="I104" s="48">
        <f t="shared" si="7"/>
        <v>-3.0625854890996135E-2</v>
      </c>
    </row>
    <row r="105" spans="1:9" x14ac:dyDescent="0.3">
      <c r="A105">
        <v>93</v>
      </c>
      <c r="B105">
        <v>-3</v>
      </c>
      <c r="C105">
        <f>$C$5</f>
        <v>12.1</v>
      </c>
      <c r="D105" s="6">
        <f>($D$5+$D$7)/2+$D$9*B105/90</f>
        <v>15.246666666666666</v>
      </c>
      <c r="E105" s="5">
        <f t="shared" si="4"/>
        <v>15.299922600534471</v>
      </c>
      <c r="G105">
        <f t="shared" si="5"/>
        <v>-3</v>
      </c>
      <c r="H105" s="5">
        <f t="shared" si="6"/>
        <v>-6.9395854665545542E-2</v>
      </c>
      <c r="I105" s="48">
        <f t="shared" si="7"/>
        <v>-3.0585305975963317E-2</v>
      </c>
    </row>
    <row r="106" spans="1:9" x14ac:dyDescent="0.3">
      <c r="A106">
        <v>94</v>
      </c>
      <c r="B106">
        <v>-4</v>
      </c>
      <c r="C106">
        <f>$C$5</f>
        <v>12.1</v>
      </c>
      <c r="D106" s="6">
        <f>($D$5+$D$7)/2+$D$9*B106/90</f>
        <v>15.228888888888887</v>
      </c>
      <c r="E106" s="5">
        <f t="shared" si="4"/>
        <v>15.272024196074588</v>
      </c>
      <c r="G106">
        <f t="shared" si="5"/>
        <v>-4</v>
      </c>
      <c r="H106" s="5">
        <f t="shared" si="6"/>
        <v>-6.9257995098479519E-2</v>
      </c>
      <c r="I106" s="48">
        <f t="shared" si="7"/>
        <v>-3.0524546187643643E-2</v>
      </c>
    </row>
    <row r="107" spans="1:9" x14ac:dyDescent="0.3">
      <c r="A107">
        <v>95</v>
      </c>
      <c r="B107">
        <v>-5</v>
      </c>
      <c r="C107">
        <f>$C$5</f>
        <v>12.1</v>
      </c>
      <c r="D107" s="6">
        <f>($D$5+$D$7)/2+$D$9*B107/90</f>
        <v>15.21111111111111</v>
      </c>
      <c r="E107" s="5">
        <f t="shared" si="4"/>
        <v>15.244108856705093</v>
      </c>
      <c r="G107">
        <f t="shared" si="5"/>
        <v>-5</v>
      </c>
      <c r="H107" s="5">
        <f t="shared" si="6"/>
        <v>-6.9074451472928011E-2</v>
      </c>
      <c r="I107" s="48">
        <f t="shared" si="7"/>
        <v>-3.0443651752343041E-2</v>
      </c>
    </row>
    <row r="108" spans="1:9" x14ac:dyDescent="0.3">
      <c r="A108">
        <v>96</v>
      </c>
      <c r="B108">
        <v>-6</v>
      </c>
      <c r="C108">
        <f>$C$5</f>
        <v>12.1</v>
      </c>
      <c r="D108" s="6">
        <f>($D$5+$D$7)/2+$D$9*B108/90</f>
        <v>15.193333333333332</v>
      </c>
      <c r="E108" s="5">
        <f t="shared" si="4"/>
        <v>15.216185015910385</v>
      </c>
      <c r="G108">
        <f t="shared" si="5"/>
        <v>-6</v>
      </c>
      <c r="H108" s="5">
        <f t="shared" si="6"/>
        <v>-6.8845454108765303E-2</v>
      </c>
      <c r="I108" s="48">
        <f t="shared" si="7"/>
        <v>-3.0342724180557348E-2</v>
      </c>
    </row>
    <row r="109" spans="1:9" x14ac:dyDescent="0.3">
      <c r="A109">
        <v>97</v>
      </c>
      <c r="B109">
        <v>-7</v>
      </c>
      <c r="C109">
        <f>$C$5</f>
        <v>12.1</v>
      </c>
      <c r="D109" s="6">
        <f>($D$5+$D$7)/2+$D$9*B109/90</f>
        <v>15.175555555555555</v>
      </c>
      <c r="E109" s="5">
        <f t="shared" si="4"/>
        <v>15.188261156132521</v>
      </c>
      <c r="G109">
        <f t="shared" si="5"/>
        <v>-7</v>
      </c>
      <c r="H109" s="5">
        <f t="shared" si="6"/>
        <v>-6.8571290451691524E-2</v>
      </c>
      <c r="I109" s="48">
        <f t="shared" si="7"/>
        <v>-3.0221890160248156E-2</v>
      </c>
    </row>
    <row r="110" spans="1:9" x14ac:dyDescent="0.3">
      <c r="A110">
        <v>98</v>
      </c>
      <c r="B110">
        <v>-8</v>
      </c>
      <c r="C110">
        <f>$C$5</f>
        <v>12.1</v>
      </c>
      <c r="D110" s="6">
        <f>($D$5+$D$7)/2+$D$9*B110/90</f>
        <v>15.157777777777778</v>
      </c>
      <c r="E110" s="5">
        <f t="shared" si="4"/>
        <v>15.160345806642908</v>
      </c>
      <c r="G110">
        <f t="shared" si="5"/>
        <v>-8</v>
      </c>
      <c r="H110" s="5">
        <f t="shared" si="6"/>
        <v>-6.8252304770763494E-2</v>
      </c>
      <c r="I110" s="48">
        <f t="shared" si="7"/>
        <v>-3.0081301423532936E-2</v>
      </c>
    </row>
    <row r="111" spans="1:9" x14ac:dyDescent="0.3">
      <c r="A111">
        <v>99</v>
      </c>
      <c r="B111">
        <v>-9</v>
      </c>
      <c r="C111">
        <f>$C$5</f>
        <v>12.1</v>
      </c>
      <c r="D111" s="6">
        <f>($D$5+$D$7)/2+$D$9*B111/90</f>
        <v>15.139999999999999</v>
      </c>
      <c r="E111" s="5">
        <f t="shared" si="4"/>
        <v>15.132447541347378</v>
      </c>
      <c r="G111">
        <f t="shared" si="5"/>
        <v>-9</v>
      </c>
      <c r="H111" s="5">
        <f t="shared" si="6"/>
        <v>-6.7888897795669756E-2</v>
      </c>
      <c r="I111" s="48">
        <f t="shared" si="7"/>
        <v>-2.9921134586818179E-2</v>
      </c>
    </row>
    <row r="112" spans="1:9" x14ac:dyDescent="0.3">
      <c r="A112">
        <v>100</v>
      </c>
      <c r="B112">
        <v>-10</v>
      </c>
      <c r="C112">
        <f>$C$5</f>
        <v>12.1</v>
      </c>
      <c r="D112" s="6">
        <f>($D$5+$D$7)/2+$D$9*B112/90</f>
        <v>15.122222222222222</v>
      </c>
      <c r="E112" s="5">
        <f t="shared" si="4"/>
        <v>15.10457497652374</v>
      </c>
      <c r="G112">
        <f t="shared" si="5"/>
        <v>-10</v>
      </c>
      <c r="H112" s="5">
        <f t="shared" si="6"/>
        <v>-6.748152629396742E-2</v>
      </c>
      <c r="I112" s="48">
        <f t="shared" si="7"/>
        <v>-2.9741590964471414E-2</v>
      </c>
    </row>
    <row r="113" spans="1:9" x14ac:dyDescent="0.3">
      <c r="A113">
        <v>101</v>
      </c>
      <c r="B113">
        <v>-11</v>
      </c>
      <c r="C113">
        <f>$C$5</f>
        <v>12.1</v>
      </c>
      <c r="D113" s="6">
        <f>($D$5+$D$7)/2+$D$9*B113/90</f>
        <v>15.104444444444443</v>
      </c>
      <c r="E113" s="5">
        <f t="shared" si="4"/>
        <v>15.076736768490866</v>
      </c>
      <c r="G113">
        <f t="shared" si="5"/>
        <v>-11</v>
      </c>
      <c r="H113" s="5">
        <f t="shared" si="6"/>
        <v>-6.7030702588411373E-2</v>
      </c>
      <c r="I113" s="48">
        <f t="shared" si="7"/>
        <v>-2.9542896356089574E-2</v>
      </c>
    </row>
    <row r="114" spans="1:9" x14ac:dyDescent="0.3">
      <c r="A114">
        <v>102</v>
      </c>
      <c r="B114">
        <v>-12</v>
      </c>
      <c r="C114">
        <f>$C$5</f>
        <v>12.1</v>
      </c>
      <c r="D114" s="6">
        <f>($D$5+$D$7)/2+$D$9*B114/90</f>
        <v>15.086666666666666</v>
      </c>
      <c r="E114" s="5">
        <f t="shared" si="4"/>
        <v>15.048941611208495</v>
      </c>
      <c r="G114">
        <f t="shared" si="5"/>
        <v>-12</v>
      </c>
      <c r="H114" s="5">
        <f t="shared" si="6"/>
        <v>-6.6536994014604112E-2</v>
      </c>
      <c r="I114" s="48">
        <f t="shared" si="7"/>
        <v>-2.9325300807464448E-2</v>
      </c>
    </row>
    <row r="115" spans="1:9" x14ac:dyDescent="0.3">
      <c r="A115">
        <v>103</v>
      </c>
      <c r="B115">
        <v>-13</v>
      </c>
      <c r="C115">
        <f>$C$5</f>
        <v>12.1</v>
      </c>
      <c r="D115" s="6">
        <f>($D$5+$D$7)/2+$D$9*B115/90</f>
        <v>15.068888888888887</v>
      </c>
      <c r="E115" s="5">
        <f t="shared" si="4"/>
        <v>15.021198233806929</v>
      </c>
      <c r="G115">
        <f t="shared" si="5"/>
        <v>-13</v>
      </c>
      <c r="H115" s="5">
        <f t="shared" si="6"/>
        <v>-6.6001022319214897E-2</v>
      </c>
      <c r="I115" s="48">
        <f t="shared" si="7"/>
        <v>-2.908907834535478E-2</v>
      </c>
    </row>
    <row r="116" spans="1:9" x14ac:dyDescent="0.3">
      <c r="A116">
        <v>104</v>
      </c>
      <c r="B116">
        <v>-14</v>
      </c>
      <c r="C116">
        <f>$C$5</f>
        <v>12.1</v>
      </c>
      <c r="D116" s="6">
        <f>($D$5+$D$7)/2+$D$9*B116/90</f>
        <v>15.05111111111111</v>
      </c>
      <c r="E116" s="5">
        <f t="shared" si="4"/>
        <v>14.993515398045927</v>
      </c>
      <c r="G116">
        <f t="shared" si="5"/>
        <v>-14</v>
      </c>
      <c r="H116" s="5">
        <f t="shared" si="6"/>
        <v>-6.5423462999022242E-2</v>
      </c>
      <c r="I116" s="48">
        <f t="shared" si="7"/>
        <v>-2.8834526686176896E-2</v>
      </c>
    </row>
    <row r="117" spans="1:9" x14ac:dyDescent="0.3">
      <c r="A117">
        <v>105</v>
      </c>
      <c r="B117">
        <v>-15</v>
      </c>
      <c r="C117">
        <f>$C$5</f>
        <v>12.1</v>
      </c>
      <c r="D117" s="6">
        <f>($D$5+$D$7)/2+$D$9*B117/90</f>
        <v>15.033333333333331</v>
      </c>
      <c r="E117" s="5">
        <f t="shared" si="4"/>
        <v>14.96590189570213</v>
      </c>
      <c r="G117">
        <f t="shared" si="5"/>
        <v>-15</v>
      </c>
      <c r="H117" s="5">
        <f t="shared" si="6"/>
        <v>-6.4805044581095039E-2</v>
      </c>
      <c r="I117" s="48">
        <f t="shared" si="7"/>
        <v>-2.856196691875305E-2</v>
      </c>
    </row>
    <row r="118" spans="1:9" x14ac:dyDescent="0.3">
      <c r="A118">
        <v>106</v>
      </c>
      <c r="B118">
        <v>-16</v>
      </c>
      <c r="C118">
        <f>$C$5</f>
        <v>12.1</v>
      </c>
      <c r="D118" s="6">
        <f>($D$5+$D$7)/2+$D$9*B118/90</f>
        <v>15.015555555555554</v>
      </c>
      <c r="E118" s="5">
        <f t="shared" si="4"/>
        <v>14.938366545884451</v>
      </c>
      <c r="G118">
        <f t="shared" si="5"/>
        <v>-16</v>
      </c>
      <c r="H118" s="5">
        <f t="shared" si="6"/>
        <v>-6.414654784445073E-2</v>
      </c>
      <c r="I118" s="48">
        <f t="shared" si="7"/>
        <v>-2.8271743161266343E-2</v>
      </c>
    </row>
    <row r="119" spans="1:9" x14ac:dyDescent="0.3">
      <c r="A119">
        <v>107</v>
      </c>
      <c r="B119">
        <v>-17</v>
      </c>
      <c r="C119">
        <f>$C$5</f>
        <v>12.1</v>
      </c>
      <c r="D119" s="6">
        <f>($D$5+$D$7)/2+$D$9*B119/90</f>
        <v>14.997777777777777</v>
      </c>
      <c r="E119" s="5">
        <f t="shared" si="4"/>
        <v>14.910918192276922</v>
      </c>
      <c r="G119">
        <f t="shared" si="5"/>
        <v>-17</v>
      </c>
      <c r="H119" s="5">
        <f t="shared" si="6"/>
        <v>-6.3448804983567086E-2</v>
      </c>
      <c r="I119" s="48">
        <f t="shared" si="7"/>
        <v>-2.7964222192588498E-2</v>
      </c>
    </row>
    <row r="120" spans="1:9" x14ac:dyDescent="0.3">
      <c r="A120">
        <v>108</v>
      </c>
      <c r="B120">
        <v>-18</v>
      </c>
      <c r="C120">
        <f>$C$5</f>
        <v>12.1</v>
      </c>
      <c r="D120" s="6">
        <f>($D$5+$D$7)/2+$D$9*B120/90</f>
        <v>14.979999999999999</v>
      </c>
      <c r="E120" s="5">
        <f t="shared" si="4"/>
        <v>14.883565700308599</v>
      </c>
      <c r="G120">
        <f t="shared" si="5"/>
        <v>-18</v>
      </c>
      <c r="H120" s="5">
        <f t="shared" si="6"/>
        <v>-6.271269871414642E-2</v>
      </c>
      <c r="I120" s="48">
        <f t="shared" si="7"/>
        <v>-2.7639793058156028E-2</v>
      </c>
    </row>
    <row r="121" spans="1:9" x14ac:dyDescent="0.3">
      <c r="A121">
        <v>109</v>
      </c>
      <c r="B121">
        <v>-19</v>
      </c>
      <c r="C121">
        <f>$C$5</f>
        <v>12.1</v>
      </c>
      <c r="D121" s="6">
        <f>($D$5+$D$7)/2+$D$9*B121/90</f>
        <v>14.962222222222222</v>
      </c>
      <c r="E121" s="5">
        <f t="shared" si="4"/>
        <v>14.856317954250226</v>
      </c>
      <c r="G121">
        <f t="shared" si="5"/>
        <v>-19</v>
      </c>
      <c r="H121" s="5">
        <f t="shared" si="6"/>
        <v>-6.1939161321634018E-2</v>
      </c>
      <c r="I121" s="48">
        <f t="shared" si="7"/>
        <v>-2.729886665061618E-2</v>
      </c>
    </row>
    <row r="122" spans="1:9" x14ac:dyDescent="0.3">
      <c r="A122">
        <v>110</v>
      </c>
      <c r="B122">
        <v>-20</v>
      </c>
      <c r="C122">
        <f>$C$5</f>
        <v>12.1</v>
      </c>
      <c r="D122" s="6">
        <f>($D$5+$D$7)/2+$D$9*B122/90</f>
        <v>14.944444444444443</v>
      </c>
      <c r="E122" s="5">
        <f t="shared" si="4"/>
        <v>14.829183854237403</v>
      </c>
      <c r="G122">
        <f t="shared" si="5"/>
        <v>-20</v>
      </c>
      <c r="H122" s="5">
        <f t="shared" si="6"/>
        <v>-6.1129173652918922E-2</v>
      </c>
      <c r="I122" s="48">
        <f t="shared" si="7"/>
        <v>-2.6941875265431122E-2</v>
      </c>
    </row>
    <row r="123" spans="1:9" x14ac:dyDescent="0.3">
      <c r="A123">
        <v>111</v>
      </c>
      <c r="B123">
        <v>-21</v>
      </c>
      <c r="C123">
        <f>$C$5</f>
        <v>12.1</v>
      </c>
      <c r="D123" s="6">
        <f>($D$5+$D$7)/2+$D$9*B123/90</f>
        <v>14.926666666666666</v>
      </c>
      <c r="E123" s="5">
        <f t="shared" si="4"/>
        <v>14.802172313220183</v>
      </c>
      <c r="G123">
        <f t="shared" si="5"/>
        <v>-21</v>
      </c>
      <c r="H123" s="5">
        <f t="shared" si="6"/>
        <v>-6.028376405182545E-2</v>
      </c>
      <c r="I123" s="48">
        <f t="shared" si="7"/>
        <v>-2.6569272131708749E-2</v>
      </c>
    </row>
    <row r="124" spans="1:9" x14ac:dyDescent="0.3">
      <c r="A124">
        <v>112</v>
      </c>
      <c r="B124">
        <v>-22</v>
      </c>
      <c r="C124">
        <f>$C$5</f>
        <v>12.1</v>
      </c>
      <c r="D124" s="6">
        <f>($D$5+$D$7)/2+$D$9*B124/90</f>
        <v>14.908888888888889</v>
      </c>
      <c r="E124" s="5">
        <f t="shared" si="4"/>
        <v>14.775292253839076</v>
      </c>
      <c r="G124">
        <f t="shared" si="5"/>
        <v>-22</v>
      </c>
      <c r="H124" s="5">
        <f t="shared" si="6"/>
        <v>-5.9404007238941681E-2</v>
      </c>
      <c r="I124" s="48">
        <f t="shared" si="7"/>
        <v>-2.6181530918500753E-2</v>
      </c>
    </row>
    <row r="125" spans="1:9" x14ac:dyDescent="0.3">
      <c r="A125">
        <v>113</v>
      </c>
      <c r="B125">
        <v>-23</v>
      </c>
      <c r="C125">
        <f>$C$5</f>
        <v>12.1</v>
      </c>
      <c r="D125" s="6">
        <f>($D$5+$D$7)/2+$D$9*B125/90</f>
        <v>14.89111111111111</v>
      </c>
      <c r="E125" s="5">
        <f t="shared" si="4"/>
        <v>14.748552605227578</v>
      </c>
      <c r="G125">
        <f t="shared" si="5"/>
        <v>-23</v>
      </c>
      <c r="H125" s="5">
        <f t="shared" si="6"/>
        <v>-5.8491023136451936E-2</v>
      </c>
      <c r="I125" s="48">
        <f t="shared" si="7"/>
        <v>-2.5779145216861872E-2</v>
      </c>
    </row>
    <row r="126" spans="1:9" x14ac:dyDescent="0.3">
      <c r="A126">
        <v>114</v>
      </c>
      <c r="B126">
        <v>-24</v>
      </c>
      <c r="C126">
        <f>$C$5</f>
        <v>12.1</v>
      </c>
      <c r="D126" s="6">
        <f>($D$5+$D$7)/2+$D$9*B126/90</f>
        <v>14.873333333333333</v>
      </c>
      <c r="E126" s="5">
        <f t="shared" si="4"/>
        <v>14.72196229974146</v>
      </c>
      <c r="G126">
        <f t="shared" si="5"/>
        <v>-24</v>
      </c>
      <c r="H126" s="5">
        <f t="shared" si="6"/>
        <v>-5.7545975638650049E-2</v>
      </c>
      <c r="I126" s="48">
        <f t="shared" si="7"/>
        <v>-2.5362627997968824E-2</v>
      </c>
    </row>
    <row r="127" spans="1:9" x14ac:dyDescent="0.3">
      <c r="A127">
        <v>115</v>
      </c>
      <c r="B127">
        <v>-25</v>
      </c>
      <c r="C127">
        <f>$C$5</f>
        <v>12.1</v>
      </c>
      <c r="D127" s="6">
        <f>($D$5+$D$7)/2+$D$9*B127/90</f>
        <v>14.855555555555554</v>
      </c>
      <c r="E127" s="5">
        <f t="shared" si="4"/>
        <v>14.695530269615158</v>
      </c>
      <c r="G127">
        <f t="shared" si="5"/>
        <v>-25</v>
      </c>
      <c r="H127" s="5">
        <f t="shared" si="6"/>
        <v>-5.6570071328870597E-2</v>
      </c>
      <c r="I127" s="48">
        <f t="shared" si="7"/>
        <v>-2.4932511047623607E-2</v>
      </c>
    </row>
    <row r="128" spans="1:9" x14ac:dyDescent="0.3">
      <c r="A128">
        <v>116</v>
      </c>
      <c r="B128">
        <v>-26</v>
      </c>
      <c r="C128">
        <f>$C$5</f>
        <v>12.1</v>
      </c>
      <c r="D128" s="6">
        <f>($D$5+$D$7)/2+$D$9*B128/90</f>
        <v>14.837777777777777</v>
      </c>
      <c r="E128" s="5">
        <f t="shared" si="4"/>
        <v>14.669265443545795</v>
      </c>
      <c r="G128">
        <f t="shared" si="5"/>
        <v>-26</v>
      </c>
      <c r="H128" s="5">
        <f t="shared" si="6"/>
        <v>-5.5564558143669451E-2</v>
      </c>
      <c r="I128" s="48">
        <f t="shared" si="7"/>
        <v>-2.4489344377507796E-2</v>
      </c>
    </row>
    <row r="129" spans="1:9" x14ac:dyDescent="0.3">
      <c r="A129">
        <v>117</v>
      </c>
      <c r="B129">
        <v>-27</v>
      </c>
      <c r="C129">
        <f>$C$5</f>
        <v>12.1</v>
      </c>
      <c r="D129" s="6">
        <f>($D$5+$D$7)/2+$D$9*B129/90</f>
        <v>14.819999999999999</v>
      </c>
      <c r="E129" s="5">
        <f t="shared" si="4"/>
        <v>14.643176743205411</v>
      </c>
      <c r="G129">
        <f t="shared" si="5"/>
        <v>-27</v>
      </c>
      <c r="H129" s="5">
        <f t="shared" si="6"/>
        <v>-5.4530723985069862E-2</v>
      </c>
      <c r="I129" s="48">
        <f t="shared" si="7"/>
        <v>-2.4033695613547346E-2</v>
      </c>
    </row>
    <row r="130" spans="1:9" x14ac:dyDescent="0.3">
      <c r="A130">
        <v>118</v>
      </c>
      <c r="B130">
        <v>-28</v>
      </c>
      <c r="C130">
        <f>$C$5</f>
        <v>12.1</v>
      </c>
      <c r="D130" s="6">
        <f>($D$5+$D$7)/2+$D$9*B130/90</f>
        <v>14.802222222222222</v>
      </c>
      <c r="E130" s="5">
        <f t="shared" si="4"/>
        <v>14.61727307968223</v>
      </c>
      <c r="G130">
        <f t="shared" si="5"/>
        <v>-28</v>
      </c>
      <c r="H130" s="5">
        <f t="shared" si="6"/>
        <v>-5.3469895281865298E-2</v>
      </c>
      <c r="I130" s="48">
        <f t="shared" si="7"/>
        <v>-2.3566149361825058E-2</v>
      </c>
    </row>
    <row r="131" spans="1:9" x14ac:dyDescent="0.3">
      <c r="A131">
        <v>119</v>
      </c>
      <c r="B131">
        <v>-29</v>
      </c>
      <c r="C131">
        <f>$C$5</f>
        <v>12.1</v>
      </c>
      <c r="D131" s="6">
        <f>($D$5+$D$7)/2+$D$9*B131/90</f>
        <v>14.784444444444443</v>
      </c>
      <c r="E131" s="5">
        <f t="shared" si="4"/>
        <v>14.591563349851837</v>
      </c>
      <c r="G131">
        <f t="shared" si="5"/>
        <v>-29</v>
      </c>
      <c r="H131" s="5">
        <f t="shared" si="6"/>
        <v>-5.2383435500865438E-2</v>
      </c>
      <c r="I131" s="48">
        <f t="shared" si="7"/>
        <v>-2.3087306552431072E-2</v>
      </c>
    </row>
    <row r="132" spans="1:9" x14ac:dyDescent="0.3">
      <c r="A132">
        <v>120</v>
      </c>
      <c r="B132">
        <v>-30</v>
      </c>
      <c r="C132">
        <f>$C$5</f>
        <v>12.1</v>
      </c>
      <c r="D132" s="6">
        <f>($D$5+$D$7)/2+$D$9*B132/90</f>
        <v>14.766666666666666</v>
      </c>
      <c r="E132" s="5">
        <f t="shared" si="4"/>
        <v>14.566056432679369</v>
      </c>
      <c r="G132">
        <f t="shared" si="5"/>
        <v>-30</v>
      </c>
      <c r="H132" s="5">
        <f t="shared" si="6"/>
        <v>-5.1272743609243498E-2</v>
      </c>
      <c r="I132" s="48">
        <f t="shared" si="7"/>
        <v>-2.2597783761762118E-2</v>
      </c>
    </row>
    <row r="133" spans="1:9" x14ac:dyDescent="0.3">
      <c r="A133">
        <v>121</v>
      </c>
      <c r="B133">
        <v>-31</v>
      </c>
      <c r="C133">
        <f>$C$5</f>
        <v>12.1</v>
      </c>
      <c r="D133" s="6">
        <f>($D$5+$D$7)/2+$D$9*B133/90</f>
        <v>14.748888888888889</v>
      </c>
      <c r="E133" s="5">
        <f t="shared" si="4"/>
        <v>14.540761185453936</v>
      </c>
      <c r="G133">
        <f t="shared" si="5"/>
        <v>-31</v>
      </c>
      <c r="H133" s="5">
        <f t="shared" si="6"/>
        <v>-5.0139252489029396E-2</v>
      </c>
      <c r="I133" s="48">
        <f t="shared" si="7"/>
        <v>-2.2098212513729735E-2</v>
      </c>
    </row>
    <row r="134" spans="1:9" x14ac:dyDescent="0.3">
      <c r="A134">
        <v>122</v>
      </c>
      <c r="B134">
        <v>-32</v>
      </c>
      <c r="C134">
        <f>$C$5</f>
        <v>12.1</v>
      </c>
      <c r="D134" s="6">
        <f>($D$5+$D$7)/2+$D$9*B134/90</f>
        <v>14.73111111111111</v>
      </c>
      <c r="E134" s="5">
        <f t="shared" si="4"/>
        <v>14.515686439956683</v>
      </c>
      <c r="G134">
        <f t="shared" si="5"/>
        <v>-32</v>
      </c>
      <c r="H134" s="5">
        <f t="shared" si="6"/>
        <v>-4.898442730497532E-2</v>
      </c>
      <c r="I134" s="48">
        <f t="shared" si="7"/>
        <v>-2.1589238560418063E-2</v>
      </c>
    </row>
    <row r="135" spans="1:9" x14ac:dyDescent="0.3">
      <c r="A135">
        <v>123</v>
      </c>
      <c r="B135">
        <v>-33</v>
      </c>
      <c r="C135">
        <f>$C$5</f>
        <v>12.1</v>
      </c>
      <c r="D135" s="6">
        <f>($D$5+$D$7)/2+$D$9*B135/90</f>
        <v>14.713333333333333</v>
      </c>
      <c r="E135" s="5">
        <f t="shared" si="4"/>
        <v>14.490840998564034</v>
      </c>
      <c r="G135">
        <f t="shared" si="5"/>
        <v>-33</v>
      </c>
      <c r="H135" s="5">
        <f t="shared" si="6"/>
        <v>-4.7809763827040719E-2</v>
      </c>
      <c r="I135" s="48">
        <f t="shared" si="7"/>
        <v>-2.1071521142740874E-2</v>
      </c>
    </row>
    <row r="136" spans="1:9" x14ac:dyDescent="0.3">
      <c r="A136">
        <v>124</v>
      </c>
      <c r="B136">
        <v>-34</v>
      </c>
      <c r="C136">
        <f>$C$5</f>
        <v>12.1</v>
      </c>
      <c r="D136" s="6">
        <f>($D$5+$D$7)/2+$D$9*B136/90</f>
        <v>14.695555555555554</v>
      </c>
      <c r="E136" s="5">
        <f t="shared" si="4"/>
        <v>14.466233630287888</v>
      </c>
      <c r="G136">
        <f t="shared" si="5"/>
        <v>-34</v>
      </c>
      <c r="H136" s="5">
        <f t="shared" si="6"/>
        <v>-4.66167867088636E-2</v>
      </c>
      <c r="I136" s="48">
        <f t="shared" si="7"/>
        <v>-2.0545732231700212E-2</v>
      </c>
    </row>
    <row r="137" spans="1:9" x14ac:dyDescent="0.3">
      <c r="A137">
        <v>125</v>
      </c>
      <c r="B137">
        <v>-35</v>
      </c>
      <c r="C137">
        <f>$C$5</f>
        <v>12.1</v>
      </c>
      <c r="D137" s="6">
        <f>($D$5+$D$7)/2+$D$9*B137/90</f>
        <v>14.677777777777777</v>
      </c>
      <c r="E137" s="5">
        <f t="shared" si="4"/>
        <v>14.441873066754631</v>
      </c>
      <c r="G137">
        <f t="shared" si="5"/>
        <v>-35</v>
      </c>
      <c r="H137" s="5">
        <f t="shared" si="6"/>
        <v>-4.5407047723585947E-2</v>
      </c>
      <c r="I137" s="48">
        <f t="shared" si="7"/>
        <v>-2.0012555750849568E-2</v>
      </c>
    </row>
    <row r="138" spans="1:9" x14ac:dyDescent="0.3">
      <c r="A138">
        <v>126</v>
      </c>
      <c r="B138">
        <v>-36</v>
      </c>
      <c r="C138">
        <f>$C$5</f>
        <v>12.1</v>
      </c>
      <c r="D138" s="6">
        <f>($D$5+$D$7)/2+$D$9*B138/90</f>
        <v>14.659999999999998</v>
      </c>
      <c r="E138" s="5">
        <f t="shared" si="4"/>
        <v>14.417767998125111</v>
      </c>
      <c r="G138">
        <f t="shared" si="5"/>
        <v>-36</v>
      </c>
      <c r="H138" s="5">
        <f t="shared" si="6"/>
        <v>-4.4182123958583119E-2</v>
      </c>
      <c r="I138" s="48">
        <f t="shared" si="7"/>
        <v>-1.9472686780644604E-2</v>
      </c>
    </row>
    <row r="139" spans="1:9" x14ac:dyDescent="0.3">
      <c r="A139">
        <v>127</v>
      </c>
      <c r="B139">
        <v>-37</v>
      </c>
      <c r="C139">
        <f>$C$5</f>
        <v>12.1</v>
      </c>
      <c r="D139" s="6">
        <f>($D$5+$D$7)/2+$D$9*B139/90</f>
        <v>14.642222222222221</v>
      </c>
      <c r="E139" s="5">
        <f t="shared" si="4"/>
        <v>14.393927068957789</v>
      </c>
      <c r="G139">
        <f t="shared" si="5"/>
        <v>-37</v>
      </c>
      <c r="H139" s="5">
        <f t="shared" si="6"/>
        <v>-4.2943615970616911E-2</v>
      </c>
      <c r="I139" s="48">
        <f t="shared" si="7"/>
        <v>-1.8926830745351217E-2</v>
      </c>
    </row>
    <row r="140" spans="1:9" x14ac:dyDescent="0.3">
      <c r="A140">
        <v>128</v>
      </c>
      <c r="B140">
        <v>-38</v>
      </c>
      <c r="C140">
        <f>$C$5</f>
        <v>12.1</v>
      </c>
      <c r="D140" s="6">
        <f>($D$5+$D$7)/2+$D$9*B140/90</f>
        <v>14.624444444444444</v>
      </c>
      <c r="E140" s="5">
        <f t="shared" si="4"/>
        <v>14.37035887401758</v>
      </c>
      <c r="G140">
        <f t="shared" si="5"/>
        <v>-38</v>
      </c>
      <c r="H140" s="5">
        <f t="shared" si="6"/>
        <v>-4.1693145903117568E-2</v>
      </c>
      <c r="I140" s="48">
        <f t="shared" si="7"/>
        <v>-1.837570258326256E-2</v>
      </c>
    </row>
    <row r="141" spans="1:9" x14ac:dyDescent="0.3">
      <c r="A141">
        <v>129</v>
      </c>
      <c r="B141">
        <v>-39</v>
      </c>
      <c r="C141">
        <f>$C$5</f>
        <v>12.1</v>
      </c>
      <c r="D141" s="6">
        <f>($D$5+$D$7)/2+$D$9*B141/90</f>
        <v>14.606666666666666</v>
      </c>
      <c r="E141" s="5">
        <f t="shared" ref="E141:E204" si="8">SQRT($E$7^2+$E$5^2-2*$E$7*$E$5*COS(RADIANS(A141)))</f>
        <v>14.347071954032989</v>
      </c>
      <c r="G141">
        <f t="shared" ref="G141:G191" si="9">B141</f>
        <v>-39</v>
      </c>
      <c r="H141" s="5">
        <f t="shared" ref="H141:H191" si="10">((D141-E141)+(D320-E320))/2</f>
        <v>-4.0432355567289413E-2</v>
      </c>
      <c r="I141" s="48">
        <f t="shared" ref="I141:I191" si="11">DEGREES(ASIN(H141/$I$6))</f>
        <v>-1.7820025900971891E-2</v>
      </c>
    </row>
    <row r="142" spans="1:9" x14ac:dyDescent="0.3">
      <c r="A142">
        <v>130</v>
      </c>
      <c r="B142">
        <v>-40</v>
      </c>
      <c r="C142">
        <f>$C$5</f>
        <v>12.1</v>
      </c>
      <c r="D142" s="6">
        <f>($D$5+$D$7)/2+$D$9*B142/90</f>
        <v>14.588888888888889</v>
      </c>
      <c r="E142" s="5">
        <f t="shared" si="8"/>
        <v>14.324074791404401</v>
      </c>
      <c r="G142">
        <f t="shared" si="9"/>
        <v>-40</v>
      </c>
      <c r="H142" s="5">
        <f t="shared" si="10"/>
        <v>-3.916290448889459E-2</v>
      </c>
      <c r="I142" s="48">
        <f t="shared" si="11"/>
        <v>-1.7260532112518569E-2</v>
      </c>
    </row>
    <row r="143" spans="1:9" x14ac:dyDescent="0.3">
      <c r="A143">
        <v>131</v>
      </c>
      <c r="B143">
        <v>-41</v>
      </c>
      <c r="C143">
        <f>$C$5</f>
        <v>12.1</v>
      </c>
      <c r="D143" s="6">
        <f>($D$5+$D$7)/2+$D$9*B143/90</f>
        <v>14.57111111111111</v>
      </c>
      <c r="E143" s="5">
        <f t="shared" si="8"/>
        <v>14.301375805866538</v>
      </c>
      <c r="G143">
        <f t="shared" si="9"/>
        <v>-41</v>
      </c>
      <c r="H143" s="5">
        <f t="shared" si="10"/>
        <v>-3.788646792259609E-2</v>
      </c>
      <c r="I143" s="48">
        <f t="shared" si="11"/>
        <v>-1.6697959564236357E-2</v>
      </c>
    </row>
    <row r="144" spans="1:9" x14ac:dyDescent="0.3">
      <c r="A144">
        <v>132</v>
      </c>
      <c r="B144">
        <v>-42</v>
      </c>
      <c r="C144">
        <f>$C$5</f>
        <v>12.1</v>
      </c>
      <c r="D144" s="6">
        <f>($D$5+$D$7)/2+$D$9*B144/90</f>
        <v>14.553333333333333</v>
      </c>
      <c r="E144" s="5">
        <f t="shared" si="8"/>
        <v>14.278983350108311</v>
      </c>
      <c r="G144">
        <f t="shared" si="9"/>
        <v>-42</v>
      </c>
      <c r="H144" s="5">
        <f t="shared" si="10"/>
        <v>-3.6604734835862018E-2</v>
      </c>
      <c r="I144" s="48">
        <f t="shared" si="11"/>
        <v>-1.6133052646186304E-2</v>
      </c>
    </row>
    <row r="145" spans="1:9" x14ac:dyDescent="0.3">
      <c r="A145">
        <v>133</v>
      </c>
      <c r="B145">
        <v>-43</v>
      </c>
      <c r="C145">
        <f>$C$5</f>
        <v>12.1</v>
      </c>
      <c r="D145" s="6">
        <f>($D$5+$D$7)/2+$D$9*B145/90</f>
        <v>14.535555555555554</v>
      </c>
      <c r="E145" s="5">
        <f t="shared" si="8"/>
        <v>14.256905705353462</v>
      </c>
      <c r="G145">
        <f t="shared" si="9"/>
        <v>-43</v>
      </c>
      <c r="H145" s="5">
        <f t="shared" si="10"/>
        <v>-3.5319405864522757E-2</v>
      </c>
      <c r="I145" s="48">
        <f t="shared" si="11"/>
        <v>-1.5566560891096095E-2</v>
      </c>
    </row>
    <row r="146" spans="1:9" x14ac:dyDescent="0.3">
      <c r="A146">
        <v>134</v>
      </c>
      <c r="B146">
        <v>-44</v>
      </c>
      <c r="C146">
        <f>$C$5</f>
        <v>12.1</v>
      </c>
      <c r="D146" s="6">
        <f>($D$5+$D$7)/2+$D$9*B146/90</f>
        <v>14.517777777777777</v>
      </c>
      <c r="E146" s="5">
        <f t="shared" si="8"/>
        <v>14.23515107690563</v>
      </c>
      <c r="G146">
        <f t="shared" si="9"/>
        <v>-44</v>
      </c>
      <c r="H146" s="5">
        <f t="shared" si="10"/>
        <v>-3.4032191242081566E-2</v>
      </c>
      <c r="I146" s="48">
        <f t="shared" si="11"/>
        <v>-1.4999238061731625E-2</v>
      </c>
    </row>
    <row r="147" spans="1:9" x14ac:dyDescent="0.3">
      <c r="A147">
        <v>135</v>
      </c>
      <c r="B147">
        <v>-45</v>
      </c>
      <c r="C147">
        <f>$C$5</f>
        <v>12.1</v>
      </c>
      <c r="D147" s="6">
        <f>($D$5+$D$7)/2+$D$9*B147/90</f>
        <v>14.5</v>
      </c>
      <c r="E147" s="5">
        <f t="shared" si="8"/>
        <v>14.213727589661575</v>
      </c>
      <c r="G147">
        <f t="shared" si="9"/>
        <v>-45</v>
      </c>
      <c r="H147" s="5">
        <f t="shared" si="10"/>
        <v>-3.2744808705115425E-2</v>
      </c>
      <c r="I147" s="48">
        <f t="shared" si="11"/>
        <v>-1.4431841227730766E-2</v>
      </c>
    </row>
    <row r="148" spans="1:9" x14ac:dyDescent="0.3">
      <c r="A148">
        <v>136</v>
      </c>
      <c r="B148">
        <v>-46</v>
      </c>
      <c r="C148">
        <f>$C$5</f>
        <v>12.1</v>
      </c>
      <c r="D148" s="6">
        <f>($D$5+$D$7)/2+$D$9*B148/90</f>
        <v>14.482222222222221</v>
      </c>
      <c r="E148" s="5">
        <f t="shared" si="8"/>
        <v>14.192643283596599</v>
      </c>
      <c r="G148">
        <f t="shared" si="9"/>
        <v>-46</v>
      </c>
      <c r="H148" s="5">
        <f t="shared" si="10"/>
        <v>-3.1458981377000761E-2</v>
      </c>
      <c r="I148" s="48">
        <f t="shared" si="11"/>
        <v>-1.3865129832884137E-2</v>
      </c>
    </row>
    <row r="149" spans="1:9" x14ac:dyDescent="0.3">
      <c r="A149">
        <v>137</v>
      </c>
      <c r="B149">
        <v>-47</v>
      </c>
      <c r="C149">
        <f>$C$5</f>
        <v>12.1</v>
      </c>
      <c r="D149" s="6">
        <f>($D$5+$D$7)/2+$D$9*B149/90</f>
        <v>14.464444444444444</v>
      </c>
      <c r="E149" s="5">
        <f t="shared" si="8"/>
        <v>14.17190610922629</v>
      </c>
      <c r="G149">
        <f t="shared" si="9"/>
        <v>-47</v>
      </c>
      <c r="H149" s="5">
        <f t="shared" si="10"/>
        <v>-3.017643563243233E-2</v>
      </c>
      <c r="I149" s="48">
        <f t="shared" si="11"/>
        <v>-1.3299864753950752E-2</v>
      </c>
    </row>
    <row r="150" spans="1:9" x14ac:dyDescent="0.3">
      <c r="A150">
        <v>138</v>
      </c>
      <c r="B150">
        <v>-48</v>
      </c>
      <c r="C150">
        <f>$C$5</f>
        <v>12.1</v>
      </c>
      <c r="D150" s="6">
        <f>($D$5+$D$7)/2+$D$9*B150/90</f>
        <v>14.446666666666665</v>
      </c>
      <c r="E150" s="5">
        <f t="shared" si="8"/>
        <v>14.151523923048952</v>
      </c>
      <c r="G150">
        <f t="shared" si="9"/>
        <v>-48</v>
      </c>
      <c r="H150" s="5">
        <f t="shared" si="10"/>
        <v>-2.8898898945220353E-2</v>
      </c>
      <c r="I150" s="48">
        <f t="shared" si="11"/>
        <v>-1.2736807352103833E-2</v>
      </c>
    </row>
    <row r="151" spans="1:9" x14ac:dyDescent="0.3">
      <c r="A151">
        <v>139</v>
      </c>
      <c r="B151">
        <v>-49</v>
      </c>
      <c r="C151">
        <f>$C$5</f>
        <v>12.1</v>
      </c>
      <c r="D151" s="6">
        <f>($D$5+$D$7)/2+$D$9*B151/90</f>
        <v>14.428888888888888</v>
      </c>
      <c r="E151" s="5">
        <f t="shared" si="8"/>
        <v>14.131504482973252</v>
      </c>
      <c r="G151">
        <f t="shared" si="9"/>
        <v>-49</v>
      </c>
      <c r="H151" s="5">
        <f t="shared" si="10"/>
        <v>-2.7628097721899891E-2</v>
      </c>
      <c r="I151" s="48">
        <f t="shared" si="11"/>
        <v>-1.217671851812357E-2</v>
      </c>
    </row>
    <row r="152" spans="1:9" x14ac:dyDescent="0.3">
      <c r="A152">
        <v>140</v>
      </c>
      <c r="B152">
        <v>-50</v>
      </c>
      <c r="C152">
        <f>$C$5</f>
        <v>12.1</v>
      </c>
      <c r="D152" s="6">
        <f>($D$5+$D$7)/2+$D$9*B152/90</f>
        <v>14.41111111111111</v>
      </c>
      <c r="E152" s="5">
        <f t="shared" si="8"/>
        <v>14.111855443735768</v>
      </c>
      <c r="G152">
        <f t="shared" si="9"/>
        <v>-50</v>
      </c>
      <c r="H152" s="5">
        <f t="shared" si="10"/>
        <v>-2.6365755123848089E-2</v>
      </c>
      <c r="I152" s="48">
        <f t="shared" si="11"/>
        <v>-1.1620357712524901E-2</v>
      </c>
    </row>
    <row r="153" spans="1:9" x14ac:dyDescent="0.3">
      <c r="A153">
        <v>141</v>
      </c>
      <c r="B153">
        <v>-51</v>
      </c>
      <c r="C153">
        <f>$C$5</f>
        <v>12.1</v>
      </c>
      <c r="D153" s="6">
        <f>($D$5+$D$7)/2+$D$9*B153/90</f>
        <v>14.393333333333333</v>
      </c>
      <c r="E153" s="5">
        <f t="shared" si="8"/>
        <v>14.092584352313336</v>
      </c>
      <c r="G153">
        <f t="shared" si="9"/>
        <v>-51</v>
      </c>
      <c r="H153" s="5">
        <f t="shared" si="10"/>
        <v>-2.5113588880602222E-2</v>
      </c>
      <c r="I153" s="48">
        <f t="shared" si="11"/>
        <v>-1.1068482001807179E-2</v>
      </c>
    </row>
    <row r="154" spans="1:9" x14ac:dyDescent="0.3">
      <c r="A154">
        <v>142</v>
      </c>
      <c r="B154">
        <v>-52</v>
      </c>
      <c r="C154">
        <f>$C$5</f>
        <v>12.1</v>
      </c>
      <c r="D154" s="6">
        <f>($D$5+$D$7)/2+$D$9*B154/90</f>
        <v>14.375555555555554</v>
      </c>
      <c r="E154" s="5">
        <f t="shared" si="8"/>
        <v>14.073698643335195</v>
      </c>
      <c r="G154">
        <f t="shared" si="9"/>
        <v>-52</v>
      </c>
      <c r="H154" s="5">
        <f t="shared" si="10"/>
        <v>-2.3873309097183437E-2</v>
      </c>
      <c r="I154" s="48">
        <f t="shared" si="11"/>
        <v>-1.05218450920619E-2</v>
      </c>
    </row>
    <row r="155" spans="1:9" x14ac:dyDescent="0.3">
      <c r="A155">
        <v>143</v>
      </c>
      <c r="B155">
        <v>-53</v>
      </c>
      <c r="C155">
        <f>$C$5</f>
        <v>12.1</v>
      </c>
      <c r="D155" s="6">
        <f>($D$5+$D$7)/2+$D$9*B155/90</f>
        <v>14.357777777777777</v>
      </c>
      <c r="E155" s="5">
        <f t="shared" si="8"/>
        <v>14.055205634500142</v>
      </c>
      <c r="G155">
        <f t="shared" si="9"/>
        <v>-53</v>
      </c>
      <c r="H155" s="5">
        <f t="shared" si="10"/>
        <v>-2.2646616058266567E-2</v>
      </c>
      <c r="I155" s="48">
        <f t="shared" si="11"/>
        <v>-9.9811963611904104E-3</v>
      </c>
    </row>
    <row r="156" spans="1:9" x14ac:dyDescent="0.3">
      <c r="A156">
        <v>144</v>
      </c>
      <c r="B156">
        <v>-54</v>
      </c>
      <c r="C156">
        <f>$C$5</f>
        <v>12.1</v>
      </c>
      <c r="D156" s="6">
        <f>($D$5+$D$7)/2+$D$9*B156/90</f>
        <v>14.34</v>
      </c>
      <c r="E156" s="5">
        <f t="shared" si="8"/>
        <v>14.03711252200404</v>
      </c>
      <c r="G156">
        <f t="shared" si="9"/>
        <v>-54</v>
      </c>
      <c r="H156" s="5">
        <f t="shared" si="10"/>
        <v>-2.1435198032168756E-2</v>
      </c>
      <c r="I156" s="48">
        <f t="shared" si="11"/>
        <v>-9.4472798910417155E-3</v>
      </c>
    </row>
    <row r="157" spans="1:9" x14ac:dyDescent="0.3">
      <c r="A157">
        <v>145</v>
      </c>
      <c r="B157">
        <v>-55</v>
      </c>
      <c r="C157">
        <f>$C$5</f>
        <v>12.1</v>
      </c>
      <c r="D157" s="6">
        <f>($D$5+$D$7)/2+$D$9*B157/90</f>
        <v>14.322222222222221</v>
      </c>
      <c r="E157" s="5">
        <f t="shared" si="8"/>
        <v>14.019426375983112</v>
      </c>
      <c r="G157">
        <f t="shared" si="9"/>
        <v>-55</v>
      </c>
      <c r="H157" s="5">
        <f t="shared" si="10"/>
        <v>-2.0240729077586117E-2</v>
      </c>
      <c r="I157" s="48">
        <f t="shared" si="11"/>
        <v>-8.9208335007614301E-3</v>
      </c>
    </row>
    <row r="158" spans="1:9" x14ac:dyDescent="0.3">
      <c r="A158">
        <v>146</v>
      </c>
      <c r="B158">
        <v>-56</v>
      </c>
      <c r="C158">
        <f>$C$5</f>
        <v>12.1</v>
      </c>
      <c r="D158" s="6">
        <f>($D$5+$D$7)/2+$D$9*B158/90</f>
        <v>14.304444444444444</v>
      </c>
      <c r="E158" s="5">
        <f t="shared" si="8"/>
        <v>14.002154135978692</v>
      </c>
      <c r="G158">
        <f t="shared" si="9"/>
        <v>-56</v>
      </c>
      <c r="H158" s="5">
        <f t="shared" si="10"/>
        <v>-1.9064866856164819E-2</v>
      </c>
      <c r="I158" s="48">
        <f t="shared" si="11"/>
        <v>-8.4025877827121499E-3</v>
      </c>
    </row>
    <row r="159" spans="1:9" x14ac:dyDescent="0.3">
      <c r="A159">
        <v>147</v>
      </c>
      <c r="B159">
        <v>-57</v>
      </c>
      <c r="C159">
        <f>$C$5</f>
        <v>12.1</v>
      </c>
      <c r="D159" s="6">
        <f>($D$5+$D$7)/2+$D$9*B159/90</f>
        <v>14.286666666666665</v>
      </c>
      <c r="E159" s="5">
        <f t="shared" si="8"/>
        <v>13.985302606429082</v>
      </c>
      <c r="G159">
        <f t="shared" si="9"/>
        <v>-57</v>
      </c>
      <c r="H159" s="5">
        <f t="shared" si="10"/>
        <v>-1.7909250453997494E-2</v>
      </c>
      <c r="I159" s="48">
        <f t="shared" si="11"/>
        <v>-7.8932651423274901E-3</v>
      </c>
    </row>
    <row r="160" spans="1:9" x14ac:dyDescent="0.3">
      <c r="A160">
        <v>148</v>
      </c>
      <c r="B160">
        <v>-58</v>
      </c>
      <c r="C160">
        <f>$C$5</f>
        <v>12.1</v>
      </c>
      <c r="D160" s="6">
        <f>($D$5+$D$7)/2+$D$9*B160/90</f>
        <v>14.268888888888888</v>
      </c>
      <c r="E160" s="5">
        <f t="shared" si="8"/>
        <v>13.968878452194414</v>
      </c>
      <c r="G160">
        <f t="shared" si="9"/>
        <v>-58</v>
      </c>
      <c r="H160" s="5">
        <f t="shared" si="10"/>
        <v>-1.6775498215130469E-2</v>
      </c>
      <c r="I160" s="48">
        <f t="shared" si="11"/>
        <v>-7.393578843259703E-3</v>
      </c>
    </row>
    <row r="161" spans="1:9" x14ac:dyDescent="0.3">
      <c r="A161">
        <v>149</v>
      </c>
      <c r="B161">
        <v>-59</v>
      </c>
      <c r="C161">
        <f>$C$5</f>
        <v>12.1</v>
      </c>
      <c r="D161" s="6">
        <f>($D$5+$D$7)/2+$D$9*B161/90</f>
        <v>14.251111111111111</v>
      </c>
      <c r="E161" s="5">
        <f t="shared" si="8"/>
        <v>13.952888194120407</v>
      </c>
      <c r="G161">
        <f t="shared" si="9"/>
        <v>-59</v>
      </c>
      <c r="H161" s="5">
        <f t="shared" si="10"/>
        <v>-1.5665205590344122E-2</v>
      </c>
      <c r="I161" s="48">
        <f t="shared" si="11"/>
        <v>-6.9042320592586715E-3</v>
      </c>
    </row>
    <row r="162" spans="1:9" x14ac:dyDescent="0.3">
      <c r="A162">
        <v>150</v>
      </c>
      <c r="B162">
        <v>-60</v>
      </c>
      <c r="C162">
        <f>$C$5</f>
        <v>12.1</v>
      </c>
      <c r="D162" s="6">
        <f>($D$5+$D$7)/2+$D$9*B162/90</f>
        <v>14.233333333333333</v>
      </c>
      <c r="E162" s="5">
        <f t="shared" si="8"/>
        <v>13.937338204647038</v>
      </c>
      <c r="G162">
        <f t="shared" si="9"/>
        <v>-60</v>
      </c>
      <c r="H162" s="5">
        <f t="shared" si="10"/>
        <v>-1.4579943004354057E-2</v>
      </c>
      <c r="I162" s="48">
        <f t="shared" si="11"/>
        <v>-6.425916934169564E-3</v>
      </c>
    </row>
    <row r="163" spans="1:9" x14ac:dyDescent="0.3">
      <c r="A163">
        <v>151</v>
      </c>
      <c r="B163">
        <v>-61</v>
      </c>
      <c r="C163">
        <f>$C$5</f>
        <v>12.1</v>
      </c>
      <c r="D163" s="6">
        <f>($D$5+$D$7)/2+$D$9*B163/90</f>
        <v>14.215555555555554</v>
      </c>
      <c r="E163" s="5">
        <f t="shared" si="8"/>
        <v>13.922234703468234</v>
      </c>
      <c r="G163">
        <f t="shared" si="9"/>
        <v>-61</v>
      </c>
      <c r="H163" s="5">
        <f t="shared" si="10"/>
        <v>-1.3521253744695372E-2</v>
      </c>
      <c r="I163" s="48">
        <f t="shared" si="11"/>
        <v>-5.9593136514869919E-3</v>
      </c>
    </row>
    <row r="164" spans="1:9" x14ac:dyDescent="0.3">
      <c r="A164">
        <v>152</v>
      </c>
      <c r="B164">
        <v>-62</v>
      </c>
      <c r="C164">
        <f>$C$5</f>
        <v>12.1</v>
      </c>
      <c r="D164" s="6">
        <f>($D$5+$D$7)/2+$D$9*B164/90</f>
        <v>14.197777777777777</v>
      </c>
      <c r="E164" s="5">
        <f t="shared" si="8"/>
        <v>13.907583753248693</v>
      </c>
      <c r="G164">
        <f t="shared" si="9"/>
        <v>-62</v>
      </c>
      <c r="H164" s="5">
        <f t="shared" si="10"/>
        <v>-1.2490651875565639E-2</v>
      </c>
      <c r="I164" s="48">
        <f t="shared" si="11"/>
        <v>-5.5050895149093117E-3</v>
      </c>
    </row>
    <row r="165" spans="1:9" x14ac:dyDescent="0.3">
      <c r="A165">
        <v>153</v>
      </c>
      <c r="B165">
        <v>-63</v>
      </c>
      <c r="C165">
        <f>$C$5</f>
        <v>12.1</v>
      </c>
      <c r="D165" s="6">
        <f>($D$5+$D$7)/2+$D$9*B165/90</f>
        <v>14.18</v>
      </c>
      <c r="E165" s="5">
        <f t="shared" si="8"/>
        <v>13.893391255404044</v>
      </c>
      <c r="G165">
        <f t="shared" si="9"/>
        <v>-63</v>
      </c>
      <c r="H165" s="5">
        <f t="shared" si="10"/>
        <v>-1.1489620179858662E-2</v>
      </c>
      <c r="I165" s="48">
        <f t="shared" si="11"/>
        <v>-5.0638980413175725E-3</v>
      </c>
    </row>
    <row r="166" spans="1:9" x14ac:dyDescent="0.3">
      <c r="A166">
        <v>154</v>
      </c>
      <c r="B166">
        <v>-64</v>
      </c>
      <c r="C166">
        <f>$C$5</f>
        <v>12.1</v>
      </c>
      <c r="D166" s="6">
        <f>($D$5+$D$7)/2+$D$9*B166/90</f>
        <v>14.162222222222221</v>
      </c>
      <c r="E166" s="5">
        <f t="shared" si="8"/>
        <v>13.879662945950555</v>
      </c>
      <c r="G166">
        <f t="shared" si="9"/>
        <v>-64</v>
      </c>
      <c r="H166" s="5">
        <f t="shared" si="10"/>
        <v>-1.0519608132725011E-2</v>
      </c>
      <c r="I166" s="48">
        <f t="shared" si="11"/>
        <v>-4.6363780676494156E-3</v>
      </c>
    </row>
    <row r="167" spans="1:9" x14ac:dyDescent="0.3">
      <c r="A167">
        <v>155</v>
      </c>
      <c r="B167">
        <v>-65</v>
      </c>
      <c r="C167">
        <f>$C$5</f>
        <v>12.1</v>
      </c>
      <c r="D167" s="6">
        <f>($D$5+$D$7)/2+$D$9*B167/90</f>
        <v>14.144444444444444</v>
      </c>
      <c r="E167" s="5">
        <f t="shared" si="8"/>
        <v>13.866404391430594</v>
      </c>
      <c r="G167">
        <f t="shared" si="9"/>
        <v>-65</v>
      </c>
      <c r="H167" s="5">
        <f t="shared" si="10"/>
        <v>-9.5820299098878792E-3</v>
      </c>
      <c r="I167" s="48">
        <f t="shared" si="11"/>
        <v>-4.2231528730908583E-3</v>
      </c>
    </row>
    <row r="168" spans="1:9" x14ac:dyDescent="0.3">
      <c r="A168">
        <v>156</v>
      </c>
      <c r="B168">
        <v>-66</v>
      </c>
      <c r="C168">
        <f>$C$5</f>
        <v>12.1</v>
      </c>
      <c r="D168" s="6">
        <f>($D$5+$D$7)/2+$D$9*B168/90</f>
        <v>14.126666666666665</v>
      </c>
      <c r="E168" s="5">
        <f t="shared" si="8"/>
        <v>13.85362098492009</v>
      </c>
      <c r="G168">
        <f t="shared" si="9"/>
        <v>-66</v>
      </c>
      <c r="H168" s="5">
        <f t="shared" si="10"/>
        <v>-8.6782624340271397E-3</v>
      </c>
      <c r="I168" s="48">
        <f t="shared" si="11"/>
        <v>-3.8248293180460557E-3</v>
      </c>
    </row>
    <row r="169" spans="1:9" x14ac:dyDescent="0.3">
      <c r="A169">
        <v>157</v>
      </c>
      <c r="B169">
        <v>-67</v>
      </c>
      <c r="C169">
        <f>$C$5</f>
        <v>12.1</v>
      </c>
      <c r="D169" s="6">
        <f>($D$5+$D$7)/2+$D$9*B169/90</f>
        <v>14.108888888888888</v>
      </c>
      <c r="E169" s="5">
        <f t="shared" si="8"/>
        <v>13.841317942124173</v>
      </c>
      <c r="G169">
        <f t="shared" si="9"/>
        <v>-67</v>
      </c>
      <c r="H169" s="5">
        <f t="shared" si="10"/>
        <v>-7.8096434624255195E-3</v>
      </c>
      <c r="I169" s="48">
        <f t="shared" si="11"/>
        <v>-3.4419970012927494E-3</v>
      </c>
    </row>
    <row r="170" spans="1:9" x14ac:dyDescent="0.3">
      <c r="A170">
        <v>158</v>
      </c>
      <c r="B170">
        <v>-68</v>
      </c>
      <c r="C170">
        <f>$C$5</f>
        <v>12.1</v>
      </c>
      <c r="D170" s="6">
        <f>($D$5+$D$7)/2+$D$9*B170/90</f>
        <v>14.091111111111111</v>
      </c>
      <c r="E170" s="5">
        <f t="shared" si="8"/>
        <v>13.829500297567158</v>
      </c>
      <c r="G170">
        <f t="shared" si="9"/>
        <v>-68</v>
      </c>
      <c r="H170" s="5">
        <f t="shared" si="10"/>
        <v>-6.9774697191782309E-3</v>
      </c>
      <c r="I170" s="48">
        <f t="shared" si="11"/>
        <v>-3.0752274367783859E-3</v>
      </c>
    </row>
    <row r="171" spans="1:9" x14ac:dyDescent="0.3">
      <c r="A171">
        <v>159</v>
      </c>
      <c r="B171">
        <v>-69</v>
      </c>
      <c r="C171">
        <f>$C$5</f>
        <v>12.1</v>
      </c>
      <c r="D171" s="6">
        <f>($D$5+$D$7)/2+$D$9*B171/90</f>
        <v>14.073333333333332</v>
      </c>
      <c r="E171" s="5">
        <f t="shared" si="8"/>
        <v>13.81817290088299</v>
      </c>
      <c r="G171">
        <f t="shared" si="9"/>
        <v>-69</v>
      </c>
      <c r="H171" s="5">
        <f t="shared" si="10"/>
        <v>-6.1829950750933449E-3</v>
      </c>
      <c r="I171" s="48">
        <f t="shared" si="11"/>
        <v>-2.7250732514352586E-3</v>
      </c>
    </row>
    <row r="172" spans="1:9" x14ac:dyDescent="0.3">
      <c r="A172">
        <v>160</v>
      </c>
      <c r="B172">
        <v>-70</v>
      </c>
      <c r="C172">
        <f>$C$5</f>
        <v>12.1</v>
      </c>
      <c r="D172" s="6">
        <f>($D$5+$D$7)/2+$D$9*B172/90</f>
        <v>14.055555555555555</v>
      </c>
      <c r="E172" s="5">
        <f t="shared" si="8"/>
        <v>13.807340413212168</v>
      </c>
      <c r="G172">
        <f t="shared" si="9"/>
        <v>-70</v>
      </c>
      <c r="H172" s="5">
        <f t="shared" si="10"/>
        <v>-5.4274287784643604E-3</v>
      </c>
      <c r="I172" s="48">
        <f t="shared" si="11"/>
        <v>-2.3920674054168384E-3</v>
      </c>
    </row>
    <row r="173" spans="1:9" x14ac:dyDescent="0.3">
      <c r="A173">
        <v>161</v>
      </c>
      <c r="B173">
        <v>-71</v>
      </c>
      <c r="C173">
        <f>$C$5</f>
        <v>12.1</v>
      </c>
      <c r="D173" s="6">
        <f>($D$5+$D$7)/2+$D$9*B173/90</f>
        <v>14.037777777777777</v>
      </c>
      <c r="E173" s="5">
        <f t="shared" si="8"/>
        <v>13.797007303711101</v>
      </c>
      <c r="G173">
        <f t="shared" si="9"/>
        <v>-71</v>
      </c>
      <c r="H173" s="5">
        <f t="shared" si="10"/>
        <v>-4.7119337398129346E-3</v>
      </c>
      <c r="I173" s="48">
        <f t="shared" si="11"/>
        <v>-2.0767224361206787E-3</v>
      </c>
    </row>
    <row r="174" spans="1:9" x14ac:dyDescent="0.3">
      <c r="A174">
        <v>162</v>
      </c>
      <c r="B174">
        <v>-72</v>
      </c>
      <c r="C174">
        <f>$C$5</f>
        <v>12.1</v>
      </c>
      <c r="D174" s="6">
        <f>($D$5+$D$7)/2+$D$9*B174/90</f>
        <v>14.02</v>
      </c>
      <c r="E174" s="5">
        <f t="shared" si="8"/>
        <v>13.787177846179736</v>
      </c>
      <c r="G174">
        <f t="shared" si="9"/>
        <v>-72</v>
      </c>
      <c r="H174" s="5">
        <f t="shared" si="10"/>
        <v>-4.0376248736011533E-3</v>
      </c>
      <c r="I174" s="48">
        <f t="shared" si="11"/>
        <v>-1.7795297273198595E-3</v>
      </c>
    </row>
    <row r="175" spans="1:9" x14ac:dyDescent="0.3">
      <c r="A175">
        <v>163</v>
      </c>
      <c r="B175">
        <v>-73</v>
      </c>
      <c r="C175">
        <f>$C$5</f>
        <v>12.1</v>
      </c>
      <c r="D175" s="6">
        <f>($D$5+$D$7)/2+$D$9*B175/90</f>
        <v>14.002222222222221</v>
      </c>
      <c r="E175" s="5">
        <f t="shared" si="8"/>
        <v>13.777856115813149</v>
      </c>
      <c r="G175">
        <f t="shared" si="9"/>
        <v>-73</v>
      </c>
      <c r="H175" s="5">
        <f t="shared" si="10"/>
        <v>-3.4055674999500241E-3</v>
      </c>
      <c r="I175" s="48">
        <f t="shared" si="11"/>
        <v>-1.5009588047413345E-3</v>
      </c>
    </row>
    <row r="176" spans="1:9" x14ac:dyDescent="0.3">
      <c r="A176">
        <v>164</v>
      </c>
      <c r="B176">
        <v>-74</v>
      </c>
      <c r="C176">
        <f>$C$5</f>
        <v>12.1</v>
      </c>
      <c r="D176" s="6">
        <f>($D$5+$D$7)/2+$D$9*B176/90</f>
        <v>13.984444444444444</v>
      </c>
      <c r="E176" s="5">
        <f t="shared" si="8"/>
        <v>13.769045986082693</v>
      </c>
      <c r="G176">
        <f t="shared" si="9"/>
        <v>-74</v>
      </c>
      <c r="H176" s="5">
        <f t="shared" si="10"/>
        <v>-2.8167758091797168E-3</v>
      </c>
      <c r="I176" s="48">
        <f t="shared" si="11"/>
        <v>-1.2414566593321023E-3</v>
      </c>
    </row>
    <row r="177" spans="1:9" x14ac:dyDescent="0.3">
      <c r="A177">
        <v>165</v>
      </c>
      <c r="B177">
        <v>-75</v>
      </c>
      <c r="C177">
        <f>$C$5</f>
        <v>12.1</v>
      </c>
      <c r="D177" s="6">
        <f>($D$5+$D$7)/2+$D$9*B177/90</f>
        <v>13.966666666666665</v>
      </c>
      <c r="E177" s="5">
        <f t="shared" si="8"/>
        <v>13.760751125752085</v>
      </c>
      <c r="G177">
        <f t="shared" si="9"/>
        <v>-75</v>
      </c>
      <c r="H177" s="5">
        <f t="shared" si="10"/>
        <v>-2.2722113920439213E-3</v>
      </c>
      <c r="I177" s="48">
        <f t="shared" si="11"/>
        <v>-1.0014470994791622E-3</v>
      </c>
    </row>
    <row r="178" spans="1:9" x14ac:dyDescent="0.3">
      <c r="A178">
        <v>166</v>
      </c>
      <c r="B178">
        <v>-76</v>
      </c>
      <c r="C178">
        <f>$C$5</f>
        <v>12.1</v>
      </c>
      <c r="D178" s="6">
        <f>($D$5+$D$7)/2+$D$9*B178/90</f>
        <v>13.948888888888888</v>
      </c>
      <c r="E178" s="5">
        <f t="shared" si="8"/>
        <v>13.752974996033666</v>
      </c>
      <c r="G178">
        <f t="shared" si="9"/>
        <v>-76</v>
      </c>
      <c r="H178" s="5">
        <f t="shared" si="10"/>
        <v>-1.7727818382793359E-3</v>
      </c>
      <c r="I178" s="48">
        <f t="shared" si="11"/>
        <v>-7.8133013333844391E-4</v>
      </c>
    </row>
    <row r="179" spans="1:9" x14ac:dyDescent="0.3">
      <c r="A179">
        <v>167</v>
      </c>
      <c r="B179">
        <v>-77</v>
      </c>
      <c r="C179">
        <f>$C$5</f>
        <v>12.1</v>
      </c>
      <c r="D179" s="6">
        <f>($D$5+$D$7)/2+$D$9*B179/90</f>
        <v>13.931111111111111</v>
      </c>
      <c r="E179" s="5">
        <f t="shared" si="8"/>
        <v>13.745720847889896</v>
      </c>
      <c r="G179">
        <f t="shared" si="9"/>
        <v>-77</v>
      </c>
      <c r="H179" s="5">
        <f t="shared" si="10"/>
        <v>-1.3193394061978836E-3</v>
      </c>
      <c r="I179" s="48">
        <f t="shared" si="11"/>
        <v>-5.814813824748657E-4</v>
      </c>
    </row>
    <row r="180" spans="1:9" x14ac:dyDescent="0.3">
      <c r="A180">
        <v>168</v>
      </c>
      <c r="B180">
        <v>-78</v>
      </c>
      <c r="C180">
        <f>$C$5</f>
        <v>12.1</v>
      </c>
      <c r="D180" s="6">
        <f>($D$5+$D$7)/2+$D$9*B180/90</f>
        <v>13.913333333333332</v>
      </c>
      <c r="E180" s="5">
        <f t="shared" si="8"/>
        <v>13.738991719484837</v>
      </c>
      <c r="G180">
        <f t="shared" si="9"/>
        <v>-78</v>
      </c>
      <c r="H180" s="5">
        <f t="shared" si="10"/>
        <v>-9.1267976568953912E-4</v>
      </c>
      <c r="I180" s="48">
        <f t="shared" si="11"/>
        <v>-4.0225152785714646E-4</v>
      </c>
    </row>
    <row r="181" spans="1:9" x14ac:dyDescent="0.3">
      <c r="A181">
        <v>169</v>
      </c>
      <c r="B181">
        <v>-79</v>
      </c>
      <c r="C181">
        <f>$C$5</f>
        <v>12.1</v>
      </c>
      <c r="D181" s="6">
        <f>($D$5+$D$7)/2+$D$9*B181/90</f>
        <v>13.895555555555555</v>
      </c>
      <c r="E181" s="5">
        <f t="shared" si="8"/>
        <v>13.732790433790301</v>
      </c>
      <c r="G181">
        <f t="shared" si="9"/>
        <v>-79</v>
      </c>
      <c r="H181" s="5">
        <f t="shared" si="10"/>
        <v>-5.5354081709246827E-4</v>
      </c>
      <c r="I181" s="48">
        <f t="shared" si="11"/>
        <v>-2.4396578929013329E-4</v>
      </c>
    </row>
    <row r="182" spans="1:9" x14ac:dyDescent="0.3">
      <c r="A182">
        <v>170</v>
      </c>
      <c r="B182">
        <v>-80</v>
      </c>
      <c r="C182">
        <f>$C$5</f>
        <v>12.1</v>
      </c>
      <c r="D182" s="6">
        <f>($D$5+$D$7)/2+$D$9*B182/90</f>
        <v>13.877777777777776</v>
      </c>
      <c r="E182" s="5">
        <f t="shared" si="8"/>
        <v>13.727119596350951</v>
      </c>
      <c r="G182">
        <f t="shared" si="9"/>
        <v>-80</v>
      </c>
      <c r="H182" s="5">
        <f t="shared" si="10"/>
        <v>-2.4260158816691302E-4</v>
      </c>
      <c r="I182" s="48">
        <f t="shared" si="11"/>
        <v>-1.0692343927033166E-4</v>
      </c>
    </row>
    <row r="183" spans="1:9" x14ac:dyDescent="0.3">
      <c r="A183">
        <v>171</v>
      </c>
      <c r="B183">
        <v>-81</v>
      </c>
      <c r="C183">
        <f>$C$5</f>
        <v>12.1</v>
      </c>
      <c r="D183" s="6">
        <f>($D$5+$D$7)/2+$D$9*B183/90</f>
        <v>13.86</v>
      </c>
      <c r="E183" s="5">
        <f t="shared" si="8"/>
        <v>13.72198159321248</v>
      </c>
      <c r="G183">
        <f t="shared" si="9"/>
        <v>-81</v>
      </c>
      <c r="H183" s="5">
        <f t="shared" si="10"/>
        <v>1.9518788768380091E-5</v>
      </c>
      <c r="I183" s="48">
        <f t="shared" si="11"/>
        <v>8.602647827965673E-6</v>
      </c>
    </row>
    <row r="184" spans="1:9" x14ac:dyDescent="0.3">
      <c r="A184">
        <v>172</v>
      </c>
      <c r="B184">
        <v>-82</v>
      </c>
      <c r="C184">
        <f>$C$5</f>
        <v>12.1</v>
      </c>
      <c r="D184" s="6">
        <f>($D$5+$D$7)/2+$D$9*B184/90</f>
        <v>13.842222222222222</v>
      </c>
      <c r="E184" s="5">
        <f t="shared" si="8"/>
        <v>13.717378589016661</v>
      </c>
      <c r="G184">
        <f t="shared" si="9"/>
        <v>-82</v>
      </c>
      <c r="H184" s="5">
        <f t="shared" si="10"/>
        <v>2.3226201748727249E-4</v>
      </c>
      <c r="I184" s="48">
        <f t="shared" si="11"/>
        <v>1.023664103324732E-4</v>
      </c>
    </row>
    <row r="185" spans="1:9" x14ac:dyDescent="0.3">
      <c r="A185">
        <v>173</v>
      </c>
      <c r="B185">
        <v>-83</v>
      </c>
      <c r="C185">
        <f>$C$5</f>
        <v>12.1</v>
      </c>
      <c r="D185" s="6">
        <f>($D$5+$D$7)/2+$D$9*B185/90</f>
        <v>13.824444444444444</v>
      </c>
      <c r="E185" s="5">
        <f t="shared" si="8"/>
        <v>13.713312525266858</v>
      </c>
      <c r="G185">
        <f t="shared" si="9"/>
        <v>-83</v>
      </c>
      <c r="H185" s="5">
        <f t="shared" si="10"/>
        <v>3.9513149451853025E-4</v>
      </c>
      <c r="I185" s="48">
        <f t="shared" si="11"/>
        <v>1.7414897683571743E-4</v>
      </c>
    </row>
    <row r="186" spans="1:9" x14ac:dyDescent="0.3">
      <c r="A186">
        <v>174</v>
      </c>
      <c r="B186">
        <v>-84</v>
      </c>
      <c r="C186">
        <f>$C$5</f>
        <v>12.1</v>
      </c>
      <c r="D186" s="6">
        <f>($D$5+$D$7)/2+$D$9*B186/90</f>
        <v>13.806666666666665</v>
      </c>
      <c r="E186" s="5">
        <f t="shared" si="8"/>
        <v>13.709785118767156</v>
      </c>
      <c r="G186">
        <f t="shared" si="9"/>
        <v>-84</v>
      </c>
      <c r="H186" s="5">
        <f t="shared" si="10"/>
        <v>5.0769308014064762E-4</v>
      </c>
      <c r="I186" s="48">
        <f t="shared" si="11"/>
        <v>2.2375900600100091E-4</v>
      </c>
    </row>
    <row r="187" spans="1:9" x14ac:dyDescent="0.3">
      <c r="A187">
        <v>175</v>
      </c>
      <c r="B187">
        <v>-85</v>
      </c>
      <c r="C187">
        <f>$C$5</f>
        <v>12.1</v>
      </c>
      <c r="D187" s="6">
        <f>($D$5+$D$7)/2+$D$9*B187/90</f>
        <v>13.788888888888888</v>
      </c>
      <c r="E187" s="5">
        <f t="shared" si="8"/>
        <v>13.706797860238115</v>
      </c>
      <c r="G187">
        <f t="shared" si="9"/>
        <v>-85</v>
      </c>
      <c r="H187" s="5">
        <f t="shared" si="10"/>
        <v>5.6957578220817595E-4</v>
      </c>
      <c r="I187" s="48">
        <f t="shared" si="11"/>
        <v>2.5103298794996505E-4</v>
      </c>
    </row>
    <row r="188" spans="1:9" x14ac:dyDescent="0.3">
      <c r="A188">
        <v>176</v>
      </c>
      <c r="B188">
        <v>-86</v>
      </c>
      <c r="C188">
        <f>$C$5</f>
        <v>12.1</v>
      </c>
      <c r="D188" s="6">
        <f>($D$5+$D$7)/2+$D$9*B188/90</f>
        <v>13.771111111111111</v>
      </c>
      <c r="E188" s="5">
        <f t="shared" si="8"/>
        <v>13.704352013111713</v>
      </c>
      <c r="G188">
        <f t="shared" si="9"/>
        <v>-86</v>
      </c>
      <c r="H188" s="5">
        <f t="shared" si="10"/>
        <v>5.8047235141955866E-4</v>
      </c>
      <c r="I188" s="48">
        <f t="shared" si="11"/>
        <v>2.5583550661912306E-4</v>
      </c>
    </row>
    <row r="189" spans="1:9" x14ac:dyDescent="0.3">
      <c r="A189">
        <v>177</v>
      </c>
      <c r="B189">
        <v>-87</v>
      </c>
      <c r="C189">
        <f>$C$5</f>
        <v>12.1</v>
      </c>
      <c r="D189" s="6">
        <f>($D$5+$D$7)/2+$D$9*B189/90</f>
        <v>13.753333333333332</v>
      </c>
      <c r="E189" s="5">
        <f t="shared" si="8"/>
        <v>13.702448612507769</v>
      </c>
      <c r="G189">
        <f t="shared" si="9"/>
        <v>-87</v>
      </c>
      <c r="H189" s="5">
        <f t="shared" si="10"/>
        <v>5.4013978691624942E-4</v>
      </c>
      <c r="I189" s="48">
        <f t="shared" si="11"/>
        <v>2.3805946259604417E-4</v>
      </c>
    </row>
    <row r="190" spans="1:9" x14ac:dyDescent="0.3">
      <c r="A190">
        <v>178</v>
      </c>
      <c r="B190">
        <v>-88</v>
      </c>
      <c r="C190">
        <f>$C$5</f>
        <v>12.1</v>
      </c>
      <c r="D190" s="6">
        <f>($D$5+$D$7)/2+$D$9*B190/90</f>
        <v>13.735555555555555</v>
      </c>
      <c r="E190" s="5">
        <f t="shared" si="8"/>
        <v>13.701088464393809</v>
      </c>
      <c r="G190">
        <f t="shared" si="9"/>
        <v>-88</v>
      </c>
      <c r="H190" s="5">
        <f t="shared" si="10"/>
        <v>4.4839975115440467E-4</v>
      </c>
      <c r="I190" s="48">
        <f t="shared" si="11"/>
        <v>1.9762625596857458E-4</v>
      </c>
    </row>
    <row r="191" spans="1:9" x14ac:dyDescent="0.3">
      <c r="A191">
        <v>179</v>
      </c>
      <c r="B191">
        <v>-89</v>
      </c>
      <c r="C191">
        <f>$C$5</f>
        <v>12.1</v>
      </c>
      <c r="D191" s="6">
        <f>($D$5+$D$7)/2+$D$9*B191/90</f>
        <v>13.717777777777776</v>
      </c>
      <c r="E191" s="5">
        <f t="shared" si="8"/>
        <v>13.700272144929937</v>
      </c>
      <c r="G191">
        <f t="shared" si="9"/>
        <v>-89</v>
      </c>
      <c r="H191" s="5">
        <f t="shared" si="10"/>
        <v>3.051388932391319E-4</v>
      </c>
      <c r="I191" s="48">
        <f t="shared" si="11"/>
        <v>1.3448592883008709E-4</v>
      </c>
    </row>
    <row r="192" spans="1:9" x14ac:dyDescent="0.3">
      <c r="A192">
        <v>180</v>
      </c>
      <c r="B192">
        <v>-89</v>
      </c>
      <c r="C192">
        <f>$C$5</f>
        <v>12.1</v>
      </c>
      <c r="D192" s="6">
        <f>($D$5+$D$7)/2+$D$9*B192/90</f>
        <v>13.717777777777776</v>
      </c>
      <c r="E192" s="5">
        <f t="shared" si="8"/>
        <v>13.700000000000001</v>
      </c>
    </row>
    <row r="193" spans="1:5" x14ac:dyDescent="0.3">
      <c r="A193">
        <v>181</v>
      </c>
      <c r="B193">
        <v>-88</v>
      </c>
      <c r="C193">
        <f>$C$5</f>
        <v>12.1</v>
      </c>
      <c r="D193" s="6">
        <f>($D$5+$D$7)/2+$D$9*B193/90</f>
        <v>13.735555555555555</v>
      </c>
      <c r="E193" s="5">
        <f t="shared" si="8"/>
        <v>13.700272144929937</v>
      </c>
    </row>
    <row r="194" spans="1:5" x14ac:dyDescent="0.3">
      <c r="A194">
        <v>182</v>
      </c>
      <c r="B194">
        <v>-87</v>
      </c>
      <c r="C194">
        <f>$C$5</f>
        <v>12.1</v>
      </c>
      <c r="D194" s="6">
        <f>($D$5+$D$7)/2+$D$9*B194/90</f>
        <v>13.753333333333332</v>
      </c>
      <c r="E194" s="5">
        <f t="shared" si="8"/>
        <v>13.701088464393809</v>
      </c>
    </row>
    <row r="195" spans="1:5" x14ac:dyDescent="0.3">
      <c r="A195">
        <v>183</v>
      </c>
      <c r="B195">
        <v>-86</v>
      </c>
      <c r="C195">
        <f>$C$5</f>
        <v>12.1</v>
      </c>
      <c r="D195" s="6">
        <f>($D$5+$D$7)/2+$D$9*B195/90</f>
        <v>13.771111111111111</v>
      </c>
      <c r="E195" s="5">
        <f t="shared" si="8"/>
        <v>13.702448612507769</v>
      </c>
    </row>
    <row r="196" spans="1:5" x14ac:dyDescent="0.3">
      <c r="A196">
        <v>184</v>
      </c>
      <c r="B196">
        <v>-85</v>
      </c>
      <c r="C196">
        <f>$C$5</f>
        <v>12.1</v>
      </c>
      <c r="D196" s="6">
        <f>($D$5+$D$7)/2+$D$9*B196/90</f>
        <v>13.788888888888888</v>
      </c>
      <c r="E196" s="5">
        <f t="shared" si="8"/>
        <v>13.704352013111713</v>
      </c>
    </row>
    <row r="197" spans="1:5" x14ac:dyDescent="0.3">
      <c r="A197">
        <v>185</v>
      </c>
      <c r="B197">
        <v>-84</v>
      </c>
      <c r="C197">
        <f>$C$5</f>
        <v>12.1</v>
      </c>
      <c r="D197" s="6">
        <f>($D$5+$D$7)/2+$D$9*B197/90</f>
        <v>13.806666666666665</v>
      </c>
      <c r="E197" s="5">
        <f t="shared" si="8"/>
        <v>13.706797860238115</v>
      </c>
    </row>
    <row r="198" spans="1:5" x14ac:dyDescent="0.3">
      <c r="A198">
        <v>186</v>
      </c>
      <c r="B198">
        <v>-83</v>
      </c>
      <c r="C198">
        <f>$C$5</f>
        <v>12.1</v>
      </c>
      <c r="D198" s="6">
        <f>($D$5+$D$7)/2+$D$9*B198/90</f>
        <v>13.824444444444444</v>
      </c>
      <c r="E198" s="5">
        <f t="shared" si="8"/>
        <v>13.709785118767156</v>
      </c>
    </row>
    <row r="199" spans="1:5" x14ac:dyDescent="0.3">
      <c r="A199">
        <v>187</v>
      </c>
      <c r="B199">
        <v>-82</v>
      </c>
      <c r="C199">
        <f>$C$5</f>
        <v>12.1</v>
      </c>
      <c r="D199" s="6">
        <f>($D$5+$D$7)/2+$D$9*B199/90</f>
        <v>13.842222222222222</v>
      </c>
      <c r="E199" s="5">
        <f t="shared" si="8"/>
        <v>13.713312525266858</v>
      </c>
    </row>
    <row r="200" spans="1:5" x14ac:dyDescent="0.3">
      <c r="A200">
        <v>188</v>
      </c>
      <c r="B200">
        <v>-81</v>
      </c>
      <c r="C200">
        <f>$C$5</f>
        <v>12.1</v>
      </c>
      <c r="D200" s="6">
        <f>($D$5+$D$7)/2+$D$9*B200/90</f>
        <v>13.86</v>
      </c>
      <c r="E200" s="5">
        <f t="shared" si="8"/>
        <v>13.717378589016661</v>
      </c>
    </row>
    <row r="201" spans="1:5" x14ac:dyDescent="0.3">
      <c r="A201">
        <v>189</v>
      </c>
      <c r="B201">
        <v>-80</v>
      </c>
      <c r="C201">
        <f>$C$5</f>
        <v>12.1</v>
      </c>
      <c r="D201" s="6">
        <f>($D$5+$D$7)/2+$D$9*B201/90</f>
        <v>13.877777777777776</v>
      </c>
      <c r="E201" s="5">
        <f t="shared" si="8"/>
        <v>13.72198159321248</v>
      </c>
    </row>
    <row r="202" spans="1:5" x14ac:dyDescent="0.3">
      <c r="A202">
        <v>190</v>
      </c>
      <c r="B202">
        <v>-79</v>
      </c>
      <c r="C202">
        <f>$C$5</f>
        <v>12.1</v>
      </c>
      <c r="D202" s="6">
        <f>($D$5+$D$7)/2+$D$9*B202/90</f>
        <v>13.895555555555555</v>
      </c>
      <c r="E202" s="5">
        <f t="shared" si="8"/>
        <v>13.727119596350951</v>
      </c>
    </row>
    <row r="203" spans="1:5" x14ac:dyDescent="0.3">
      <c r="A203">
        <v>191</v>
      </c>
      <c r="B203">
        <v>-78</v>
      </c>
      <c r="C203">
        <f>$C$5</f>
        <v>12.1</v>
      </c>
      <c r="D203" s="6">
        <f>($D$5+$D$7)/2+$D$9*B203/90</f>
        <v>13.913333333333332</v>
      </c>
      <c r="E203" s="5">
        <f t="shared" si="8"/>
        <v>13.732790433790301</v>
      </c>
    </row>
    <row r="204" spans="1:5" x14ac:dyDescent="0.3">
      <c r="A204">
        <v>192</v>
      </c>
      <c r="B204">
        <v>-77</v>
      </c>
      <c r="C204">
        <f>$C$5</f>
        <v>12.1</v>
      </c>
      <c r="D204" s="6">
        <f>($D$5+$D$7)/2+$D$9*B204/90</f>
        <v>13.931111111111111</v>
      </c>
      <c r="E204" s="5">
        <f t="shared" si="8"/>
        <v>13.738991719484837</v>
      </c>
    </row>
    <row r="205" spans="1:5" x14ac:dyDescent="0.3">
      <c r="A205">
        <v>193</v>
      </c>
      <c r="B205">
        <v>-76</v>
      </c>
      <c r="C205">
        <f>$C$5</f>
        <v>12.1</v>
      </c>
      <c r="D205" s="6">
        <f>($D$5+$D$7)/2+$D$9*B205/90</f>
        <v>13.948888888888888</v>
      </c>
      <c r="E205" s="5">
        <f t="shared" ref="E205:E268" si="12">SQRT($E$7^2+$E$5^2-2*$E$7*$E$5*COS(RADIANS(A205)))</f>
        <v>13.745720847889896</v>
      </c>
    </row>
    <row r="206" spans="1:5" x14ac:dyDescent="0.3">
      <c r="A206">
        <v>194</v>
      </c>
      <c r="B206">
        <v>-75</v>
      </c>
      <c r="C206">
        <f>$C$5</f>
        <v>12.1</v>
      </c>
      <c r="D206" s="6">
        <f>($D$5+$D$7)/2+$D$9*B206/90</f>
        <v>13.966666666666665</v>
      </c>
      <c r="E206" s="5">
        <f t="shared" si="12"/>
        <v>13.752974996033666</v>
      </c>
    </row>
    <row r="207" spans="1:5" x14ac:dyDescent="0.3">
      <c r="A207">
        <v>195</v>
      </c>
      <c r="B207">
        <v>-74</v>
      </c>
      <c r="C207">
        <f>$C$5</f>
        <v>12.1</v>
      </c>
      <c r="D207" s="6">
        <f>($D$5+$D$7)/2+$D$9*B207/90</f>
        <v>13.984444444444444</v>
      </c>
      <c r="E207" s="5">
        <f t="shared" si="12"/>
        <v>13.760751125752085</v>
      </c>
    </row>
    <row r="208" spans="1:5" x14ac:dyDescent="0.3">
      <c r="A208">
        <v>196</v>
      </c>
      <c r="B208">
        <v>-73</v>
      </c>
      <c r="C208">
        <f>$C$5</f>
        <v>12.1</v>
      </c>
      <c r="D208" s="6">
        <f>($D$5+$D$7)/2+$D$9*B208/90</f>
        <v>14.002222222222221</v>
      </c>
      <c r="E208" s="5">
        <f t="shared" si="12"/>
        <v>13.769045986082693</v>
      </c>
    </row>
    <row r="209" spans="1:5" x14ac:dyDescent="0.3">
      <c r="A209">
        <v>197</v>
      </c>
      <c r="B209">
        <v>-72</v>
      </c>
      <c r="C209">
        <f>$C$5</f>
        <v>12.1</v>
      </c>
      <c r="D209" s="6">
        <f>($D$5+$D$7)/2+$D$9*B209/90</f>
        <v>14.02</v>
      </c>
      <c r="E209" s="5">
        <f t="shared" si="12"/>
        <v>13.777856115813149</v>
      </c>
    </row>
    <row r="210" spans="1:5" x14ac:dyDescent="0.3">
      <c r="A210">
        <v>198</v>
      </c>
      <c r="B210">
        <v>-71</v>
      </c>
      <c r="C210">
        <f>$C$5</f>
        <v>12.1</v>
      </c>
      <c r="D210" s="6">
        <f>($D$5+$D$7)/2+$D$9*B210/90</f>
        <v>14.037777777777777</v>
      </c>
      <c r="E210" s="5">
        <f t="shared" si="12"/>
        <v>13.787177846179736</v>
      </c>
    </row>
    <row r="211" spans="1:5" x14ac:dyDescent="0.3">
      <c r="A211">
        <v>199</v>
      </c>
      <c r="B211">
        <v>-70</v>
      </c>
      <c r="C211">
        <f>$C$5</f>
        <v>12.1</v>
      </c>
      <c r="D211" s="6">
        <f>($D$5+$D$7)/2+$D$9*B211/90</f>
        <v>14.055555555555555</v>
      </c>
      <c r="E211" s="5">
        <f t="shared" si="12"/>
        <v>13.797007303711101</v>
      </c>
    </row>
    <row r="212" spans="1:5" x14ac:dyDescent="0.3">
      <c r="A212">
        <v>200</v>
      </c>
      <c r="B212">
        <v>-69</v>
      </c>
      <c r="C212">
        <f>$C$5</f>
        <v>12.1</v>
      </c>
      <c r="D212" s="6">
        <f>($D$5+$D$7)/2+$D$9*B212/90</f>
        <v>14.073333333333332</v>
      </c>
      <c r="E212" s="5">
        <f t="shared" si="12"/>
        <v>13.807340413212168</v>
      </c>
    </row>
    <row r="213" spans="1:5" x14ac:dyDescent="0.3">
      <c r="A213">
        <v>201</v>
      </c>
      <c r="B213">
        <v>-68</v>
      </c>
      <c r="C213">
        <f>$C$5</f>
        <v>12.1</v>
      </c>
      <c r="D213" s="6">
        <f>($D$5+$D$7)/2+$D$9*B213/90</f>
        <v>14.091111111111111</v>
      </c>
      <c r="E213" s="5">
        <f t="shared" si="12"/>
        <v>13.81817290088299</v>
      </c>
    </row>
    <row r="214" spans="1:5" x14ac:dyDescent="0.3">
      <c r="A214">
        <v>202</v>
      </c>
      <c r="B214">
        <v>-67</v>
      </c>
      <c r="C214">
        <f>$C$5</f>
        <v>12.1</v>
      </c>
      <c r="D214" s="6">
        <f>($D$5+$D$7)/2+$D$9*B214/90</f>
        <v>14.108888888888888</v>
      </c>
      <c r="E214" s="5">
        <f t="shared" si="12"/>
        <v>13.829500297567158</v>
      </c>
    </row>
    <row r="215" spans="1:5" x14ac:dyDescent="0.3">
      <c r="A215">
        <v>203</v>
      </c>
      <c r="B215">
        <v>-66</v>
      </c>
      <c r="C215">
        <f>$C$5</f>
        <v>12.1</v>
      </c>
      <c r="D215" s="6">
        <f>($D$5+$D$7)/2+$D$9*B215/90</f>
        <v>14.126666666666665</v>
      </c>
      <c r="E215" s="5">
        <f t="shared" si="12"/>
        <v>13.841317942124173</v>
      </c>
    </row>
    <row r="216" spans="1:5" x14ac:dyDescent="0.3">
      <c r="A216">
        <v>204</v>
      </c>
      <c r="B216">
        <v>-65</v>
      </c>
      <c r="C216">
        <f>$C$5</f>
        <v>12.1</v>
      </c>
      <c r="D216" s="6">
        <f>($D$5+$D$7)/2+$D$9*B216/90</f>
        <v>14.144444444444444</v>
      </c>
      <c r="E216" s="5">
        <f t="shared" si="12"/>
        <v>13.85362098492009</v>
      </c>
    </row>
    <row r="217" spans="1:5" x14ac:dyDescent="0.3">
      <c r="A217">
        <v>205</v>
      </c>
      <c r="B217">
        <v>-64</v>
      </c>
      <c r="C217">
        <f>$C$5</f>
        <v>12.1</v>
      </c>
      <c r="D217" s="6">
        <f>($D$5+$D$7)/2+$D$9*B217/90</f>
        <v>14.162222222222221</v>
      </c>
      <c r="E217" s="5">
        <f t="shared" si="12"/>
        <v>13.866404391430594</v>
      </c>
    </row>
    <row r="218" spans="1:5" x14ac:dyDescent="0.3">
      <c r="A218">
        <v>206</v>
      </c>
      <c r="B218">
        <v>-63</v>
      </c>
      <c r="C218">
        <f>$C$5</f>
        <v>12.1</v>
      </c>
      <c r="D218" s="6">
        <f>($D$5+$D$7)/2+$D$9*B218/90</f>
        <v>14.18</v>
      </c>
      <c r="E218" s="5">
        <f t="shared" si="12"/>
        <v>13.879662945950555</v>
      </c>
    </row>
    <row r="219" spans="1:5" x14ac:dyDescent="0.3">
      <c r="A219">
        <v>207</v>
      </c>
      <c r="B219">
        <v>-62</v>
      </c>
      <c r="C219">
        <f>$C$5</f>
        <v>12.1</v>
      </c>
      <c r="D219" s="6">
        <f>($D$5+$D$7)/2+$D$9*B219/90</f>
        <v>14.197777777777777</v>
      </c>
      <c r="E219" s="5">
        <f t="shared" si="12"/>
        <v>13.893391255404044</v>
      </c>
    </row>
    <row r="220" spans="1:5" x14ac:dyDescent="0.3">
      <c r="A220">
        <v>208</v>
      </c>
      <c r="B220">
        <v>-61</v>
      </c>
      <c r="C220">
        <f>$C$5</f>
        <v>12.1</v>
      </c>
      <c r="D220" s="6">
        <f>($D$5+$D$7)/2+$D$9*B220/90</f>
        <v>14.215555555555554</v>
      </c>
      <c r="E220" s="5">
        <f t="shared" si="12"/>
        <v>13.907583753248693</v>
      </c>
    </row>
    <row r="221" spans="1:5" x14ac:dyDescent="0.3">
      <c r="A221">
        <v>209</v>
      </c>
      <c r="B221">
        <v>-60</v>
      </c>
      <c r="C221">
        <f>$C$5</f>
        <v>12.1</v>
      </c>
      <c r="D221" s="6">
        <f>($D$5+$D$7)/2+$D$9*B221/90</f>
        <v>14.233333333333333</v>
      </c>
      <c r="E221" s="5">
        <f t="shared" si="12"/>
        <v>13.922234703468234</v>
      </c>
    </row>
    <row r="222" spans="1:5" x14ac:dyDescent="0.3">
      <c r="A222">
        <v>210</v>
      </c>
      <c r="B222">
        <v>-59</v>
      </c>
      <c r="C222">
        <f>$C$5</f>
        <v>12.1</v>
      </c>
      <c r="D222" s="6">
        <f>($D$5+$D$7)/2+$D$9*B222/90</f>
        <v>14.251111111111111</v>
      </c>
      <c r="E222" s="5">
        <f t="shared" si="12"/>
        <v>13.937338204647038</v>
      </c>
    </row>
    <row r="223" spans="1:5" x14ac:dyDescent="0.3">
      <c r="A223">
        <v>211</v>
      </c>
      <c r="B223">
        <v>-58</v>
      </c>
      <c r="C223">
        <f>$C$5</f>
        <v>12.1</v>
      </c>
      <c r="D223" s="6">
        <f>($D$5+$D$7)/2+$D$9*B223/90</f>
        <v>14.268888888888888</v>
      </c>
      <c r="E223" s="5">
        <f t="shared" si="12"/>
        <v>13.952888194120405</v>
      </c>
    </row>
    <row r="224" spans="1:5" x14ac:dyDescent="0.3">
      <c r="A224">
        <v>212</v>
      </c>
      <c r="B224">
        <v>-57</v>
      </c>
      <c r="C224">
        <f>$C$5</f>
        <v>12.1</v>
      </c>
      <c r="D224" s="6">
        <f>($D$5+$D$7)/2+$D$9*B224/90</f>
        <v>14.286666666666665</v>
      </c>
      <c r="E224" s="5">
        <f t="shared" si="12"/>
        <v>13.968878452194414</v>
      </c>
    </row>
    <row r="225" spans="1:5" x14ac:dyDescent="0.3">
      <c r="A225">
        <v>213</v>
      </c>
      <c r="B225">
        <v>-56</v>
      </c>
      <c r="C225">
        <f>$C$5</f>
        <v>12.1</v>
      </c>
      <c r="D225" s="6">
        <f>($D$5+$D$7)/2+$D$9*B225/90</f>
        <v>14.304444444444444</v>
      </c>
      <c r="E225" s="5">
        <f t="shared" si="12"/>
        <v>13.985302606429082</v>
      </c>
    </row>
    <row r="226" spans="1:5" x14ac:dyDescent="0.3">
      <c r="A226">
        <v>214</v>
      </c>
      <c r="B226">
        <v>-55</v>
      </c>
      <c r="C226">
        <f>$C$5</f>
        <v>12.1</v>
      </c>
      <c r="D226" s="6">
        <f>($D$5+$D$7)/2+$D$9*B226/90</f>
        <v>14.322222222222221</v>
      </c>
      <c r="E226" s="5">
        <f t="shared" si="12"/>
        <v>14.002154135978692</v>
      </c>
    </row>
    <row r="227" spans="1:5" x14ac:dyDescent="0.3">
      <c r="A227">
        <v>215</v>
      </c>
      <c r="B227">
        <v>-54</v>
      </c>
      <c r="C227">
        <f>$C$5</f>
        <v>12.1</v>
      </c>
      <c r="D227" s="6">
        <f>($D$5+$D$7)/2+$D$9*B227/90</f>
        <v>14.34</v>
      </c>
      <c r="E227" s="5">
        <f t="shared" si="12"/>
        <v>14.019426375983112</v>
      </c>
    </row>
    <row r="228" spans="1:5" x14ac:dyDescent="0.3">
      <c r="A228">
        <v>216</v>
      </c>
      <c r="B228">
        <v>-53</v>
      </c>
      <c r="C228">
        <f>$C$5</f>
        <v>12.1</v>
      </c>
      <c r="D228" s="6">
        <f>($D$5+$D$7)/2+$D$9*B228/90</f>
        <v>14.357777777777777</v>
      </c>
      <c r="E228" s="5">
        <f t="shared" si="12"/>
        <v>14.037112522004039</v>
      </c>
    </row>
    <row r="229" spans="1:5" x14ac:dyDescent="0.3">
      <c r="A229">
        <v>217</v>
      </c>
      <c r="B229">
        <v>-52</v>
      </c>
      <c r="C229">
        <f>$C$5</f>
        <v>12.1</v>
      </c>
      <c r="D229" s="6">
        <f>($D$5+$D$7)/2+$D$9*B229/90</f>
        <v>14.375555555555554</v>
      </c>
      <c r="E229" s="5">
        <f t="shared" si="12"/>
        <v>14.055205634500142</v>
      </c>
    </row>
    <row r="230" spans="1:5" x14ac:dyDescent="0.3">
      <c r="A230">
        <v>218</v>
      </c>
      <c r="B230">
        <v>-51</v>
      </c>
      <c r="C230">
        <f>$C$5</f>
        <v>12.1</v>
      </c>
      <c r="D230" s="6">
        <f>($D$5+$D$7)/2+$D$9*B230/90</f>
        <v>14.393333333333333</v>
      </c>
      <c r="E230" s="5">
        <f t="shared" si="12"/>
        <v>14.073698643335195</v>
      </c>
    </row>
    <row r="231" spans="1:5" x14ac:dyDescent="0.3">
      <c r="A231">
        <v>219</v>
      </c>
      <c r="B231">
        <v>-50</v>
      </c>
      <c r="C231">
        <f>$C$5</f>
        <v>12.1</v>
      </c>
      <c r="D231" s="6">
        <f>($D$5+$D$7)/2+$D$9*B231/90</f>
        <v>14.41111111111111</v>
      </c>
      <c r="E231" s="5">
        <f t="shared" si="12"/>
        <v>14.092584352313338</v>
      </c>
    </row>
    <row r="232" spans="1:5" x14ac:dyDescent="0.3">
      <c r="A232">
        <v>220</v>
      </c>
      <c r="B232">
        <v>-49</v>
      </c>
      <c r="C232">
        <f>$C$5</f>
        <v>12.1</v>
      </c>
      <c r="D232" s="6">
        <f>($D$5+$D$7)/2+$D$9*B232/90</f>
        <v>14.428888888888888</v>
      </c>
      <c r="E232" s="5">
        <f t="shared" si="12"/>
        <v>14.111855443735768</v>
      </c>
    </row>
    <row r="233" spans="1:5" x14ac:dyDescent="0.3">
      <c r="A233">
        <v>221</v>
      </c>
      <c r="B233">
        <v>-48</v>
      </c>
      <c r="C233">
        <f>$C$5</f>
        <v>12.1</v>
      </c>
      <c r="D233" s="6">
        <f>($D$5+$D$7)/2+$D$9*B233/90</f>
        <v>14.446666666666665</v>
      </c>
      <c r="E233" s="5">
        <f t="shared" si="12"/>
        <v>14.131504482973252</v>
      </c>
    </row>
    <row r="234" spans="1:5" x14ac:dyDescent="0.3">
      <c r="A234">
        <v>222</v>
      </c>
      <c r="B234">
        <v>-47</v>
      </c>
      <c r="C234">
        <f>$C$5</f>
        <v>12.1</v>
      </c>
      <c r="D234" s="6">
        <f>($D$5+$D$7)/2+$D$9*B234/90</f>
        <v>14.464444444444444</v>
      </c>
      <c r="E234" s="5">
        <f t="shared" si="12"/>
        <v>14.151523923048952</v>
      </c>
    </row>
    <row r="235" spans="1:5" x14ac:dyDescent="0.3">
      <c r="A235">
        <v>223</v>
      </c>
      <c r="B235">
        <v>-46</v>
      </c>
      <c r="C235">
        <f>$C$5</f>
        <v>12.1</v>
      </c>
      <c r="D235" s="6">
        <f>($D$5+$D$7)/2+$D$9*B235/90</f>
        <v>14.482222222222221</v>
      </c>
      <c r="E235" s="5">
        <f t="shared" si="12"/>
        <v>14.17190610922629</v>
      </c>
    </row>
    <row r="236" spans="1:5" x14ac:dyDescent="0.3">
      <c r="A236">
        <v>224</v>
      </c>
      <c r="B236">
        <v>-45</v>
      </c>
      <c r="C236">
        <f>$C$5</f>
        <v>12.1</v>
      </c>
      <c r="D236" s="6">
        <f>($D$5+$D$7)/2+$D$9*B236/90</f>
        <v>14.5</v>
      </c>
      <c r="E236" s="5">
        <f t="shared" si="12"/>
        <v>14.192643283596599</v>
      </c>
    </row>
    <row r="237" spans="1:5" x14ac:dyDescent="0.3">
      <c r="A237">
        <v>225</v>
      </c>
      <c r="B237">
        <v>-44</v>
      </c>
      <c r="C237">
        <f>$C$5</f>
        <v>12.1</v>
      </c>
      <c r="D237" s="6">
        <f>($D$5+$D$7)/2+$D$9*B237/90</f>
        <v>14.517777777777777</v>
      </c>
      <c r="E237" s="5">
        <f t="shared" si="12"/>
        <v>14.213727589661575</v>
      </c>
    </row>
    <row r="238" spans="1:5" x14ac:dyDescent="0.3">
      <c r="A238">
        <v>226</v>
      </c>
      <c r="B238">
        <v>-43</v>
      </c>
      <c r="C238">
        <f>$C$5</f>
        <v>12.1</v>
      </c>
      <c r="D238" s="6">
        <f>($D$5+$D$7)/2+$D$9*B238/90</f>
        <v>14.535555555555554</v>
      </c>
      <c r="E238" s="5">
        <f t="shared" si="12"/>
        <v>14.23515107690563</v>
      </c>
    </row>
    <row r="239" spans="1:5" x14ac:dyDescent="0.3">
      <c r="A239">
        <v>227</v>
      </c>
      <c r="B239">
        <v>-42</v>
      </c>
      <c r="C239">
        <f>$C$5</f>
        <v>12.1</v>
      </c>
      <c r="D239" s="6">
        <f>($D$5+$D$7)/2+$D$9*B239/90</f>
        <v>14.553333333333333</v>
      </c>
      <c r="E239" s="5">
        <f t="shared" si="12"/>
        <v>14.256905705353462</v>
      </c>
    </row>
    <row r="240" spans="1:5" x14ac:dyDescent="0.3">
      <c r="A240">
        <v>228</v>
      </c>
      <c r="B240">
        <v>-41</v>
      </c>
      <c r="C240">
        <f>$C$5</f>
        <v>12.1</v>
      </c>
      <c r="D240" s="6">
        <f>($D$5+$D$7)/2+$D$9*B240/90</f>
        <v>14.57111111111111</v>
      </c>
      <c r="E240" s="5">
        <f t="shared" si="12"/>
        <v>14.278983350108311</v>
      </c>
    </row>
    <row r="241" spans="1:5" x14ac:dyDescent="0.3">
      <c r="A241">
        <v>229</v>
      </c>
      <c r="B241">
        <v>-40</v>
      </c>
      <c r="C241">
        <f>$C$5</f>
        <v>12.1</v>
      </c>
      <c r="D241" s="6">
        <f>($D$5+$D$7)/2+$D$9*B241/90</f>
        <v>14.588888888888889</v>
      </c>
      <c r="E241" s="5">
        <f t="shared" si="12"/>
        <v>14.301375805866538</v>
      </c>
    </row>
    <row r="242" spans="1:5" x14ac:dyDescent="0.3">
      <c r="A242">
        <v>230</v>
      </c>
      <c r="B242">
        <v>-39</v>
      </c>
      <c r="C242">
        <f>$C$5</f>
        <v>12.1</v>
      </c>
      <c r="D242" s="6">
        <f>($D$5+$D$7)/2+$D$9*B242/90</f>
        <v>14.606666666666666</v>
      </c>
      <c r="E242" s="5">
        <f t="shared" si="12"/>
        <v>14.324074791404401</v>
      </c>
    </row>
    <row r="243" spans="1:5" x14ac:dyDescent="0.3">
      <c r="A243">
        <v>231</v>
      </c>
      <c r="B243">
        <v>-38</v>
      </c>
      <c r="C243">
        <f>$C$5</f>
        <v>12.1</v>
      </c>
      <c r="D243" s="6">
        <f>($D$5+$D$7)/2+$D$9*B243/90</f>
        <v>14.624444444444444</v>
      </c>
      <c r="E243" s="5">
        <f t="shared" si="12"/>
        <v>14.347071954032989</v>
      </c>
    </row>
    <row r="244" spans="1:5" x14ac:dyDescent="0.3">
      <c r="A244">
        <v>232</v>
      </c>
      <c r="B244">
        <v>-37</v>
      </c>
      <c r="C244">
        <f>$C$5</f>
        <v>12.1</v>
      </c>
      <c r="D244" s="6">
        <f>($D$5+$D$7)/2+$D$9*B244/90</f>
        <v>14.642222222222221</v>
      </c>
      <c r="E244" s="5">
        <f t="shared" si="12"/>
        <v>14.37035887401758</v>
      </c>
    </row>
    <row r="245" spans="1:5" x14ac:dyDescent="0.3">
      <c r="A245">
        <v>233</v>
      </c>
      <c r="B245">
        <v>-36</v>
      </c>
      <c r="C245">
        <f>$C$5</f>
        <v>12.1</v>
      </c>
      <c r="D245" s="6">
        <f>($D$5+$D$7)/2+$D$9*B245/90</f>
        <v>14.659999999999998</v>
      </c>
      <c r="E245" s="5">
        <f t="shared" si="12"/>
        <v>14.393927068957789</v>
      </c>
    </row>
    <row r="246" spans="1:5" x14ac:dyDescent="0.3">
      <c r="A246">
        <v>234</v>
      </c>
      <c r="B246">
        <v>-35</v>
      </c>
      <c r="C246">
        <f>$C$5</f>
        <v>12.1</v>
      </c>
      <c r="D246" s="6">
        <f>($D$5+$D$7)/2+$D$9*B246/90</f>
        <v>14.677777777777777</v>
      </c>
      <c r="E246" s="5">
        <f t="shared" si="12"/>
        <v>14.417767998125109</v>
      </c>
    </row>
    <row r="247" spans="1:5" x14ac:dyDescent="0.3">
      <c r="A247">
        <v>235</v>
      </c>
      <c r="B247">
        <v>-34</v>
      </c>
      <c r="C247">
        <f>$C$5</f>
        <v>12.1</v>
      </c>
      <c r="D247" s="6">
        <f>($D$5+$D$7)/2+$D$9*B247/90</f>
        <v>14.695555555555554</v>
      </c>
      <c r="E247" s="5">
        <f t="shared" si="12"/>
        <v>14.441873066754631</v>
      </c>
    </row>
    <row r="248" spans="1:5" x14ac:dyDescent="0.3">
      <c r="A248">
        <v>236</v>
      </c>
      <c r="B248">
        <v>-33</v>
      </c>
      <c r="C248">
        <f>$C$5</f>
        <v>12.1</v>
      </c>
      <c r="D248" s="6">
        <f>($D$5+$D$7)/2+$D$9*B248/90</f>
        <v>14.713333333333333</v>
      </c>
      <c r="E248" s="5">
        <f t="shared" si="12"/>
        <v>14.466233630287888</v>
      </c>
    </row>
    <row r="249" spans="1:5" x14ac:dyDescent="0.3">
      <c r="A249">
        <v>237</v>
      </c>
      <c r="B249">
        <v>-32</v>
      </c>
      <c r="C249">
        <f>$C$5</f>
        <v>12.1</v>
      </c>
      <c r="D249" s="6">
        <f>($D$5+$D$7)/2+$D$9*B249/90</f>
        <v>14.73111111111111</v>
      </c>
      <c r="E249" s="5">
        <f t="shared" si="12"/>
        <v>14.490840998564034</v>
      </c>
    </row>
    <row r="250" spans="1:5" x14ac:dyDescent="0.3">
      <c r="A250">
        <v>238</v>
      </c>
      <c r="B250">
        <v>-31</v>
      </c>
      <c r="C250">
        <f>$C$5</f>
        <v>12.1</v>
      </c>
      <c r="D250" s="6">
        <f>($D$5+$D$7)/2+$D$9*B250/90</f>
        <v>14.748888888888889</v>
      </c>
      <c r="E250" s="5">
        <f t="shared" si="12"/>
        <v>14.515686439956683</v>
      </c>
    </row>
    <row r="251" spans="1:5" x14ac:dyDescent="0.3">
      <c r="A251">
        <v>239</v>
      </c>
      <c r="B251">
        <v>-30</v>
      </c>
      <c r="C251">
        <f>$C$5</f>
        <v>12.1</v>
      </c>
      <c r="D251" s="6">
        <f>($D$5+$D$7)/2+$D$9*B251/90</f>
        <v>14.766666666666666</v>
      </c>
      <c r="E251" s="5">
        <f t="shared" si="12"/>
        <v>14.540761185453936</v>
      </c>
    </row>
    <row r="252" spans="1:5" x14ac:dyDescent="0.3">
      <c r="A252">
        <v>240</v>
      </c>
      <c r="B252">
        <v>-29</v>
      </c>
      <c r="C252">
        <f>$C$5</f>
        <v>12.1</v>
      </c>
      <c r="D252" s="6">
        <f>($D$5+$D$7)/2+$D$9*B252/90</f>
        <v>14.784444444444443</v>
      </c>
      <c r="E252" s="5">
        <f t="shared" si="12"/>
        <v>14.566056432679369</v>
      </c>
    </row>
    <row r="253" spans="1:5" x14ac:dyDescent="0.3">
      <c r="A253">
        <v>241</v>
      </c>
      <c r="B253">
        <v>-28</v>
      </c>
      <c r="C253">
        <f>$C$5</f>
        <v>12.1</v>
      </c>
      <c r="D253" s="6">
        <f>($D$5+$D$7)/2+$D$9*B253/90</f>
        <v>14.802222222222222</v>
      </c>
      <c r="E253" s="5">
        <f t="shared" si="12"/>
        <v>14.591563349851837</v>
      </c>
    </row>
    <row r="254" spans="1:5" x14ac:dyDescent="0.3">
      <c r="A254">
        <v>242</v>
      </c>
      <c r="B254">
        <v>-27</v>
      </c>
      <c r="C254">
        <f>$C$5</f>
        <v>12.1</v>
      </c>
      <c r="D254" s="6">
        <f>($D$5+$D$7)/2+$D$9*B254/90</f>
        <v>14.819999999999999</v>
      </c>
      <c r="E254" s="5">
        <f t="shared" si="12"/>
        <v>14.61727307968223</v>
      </c>
    </row>
    <row r="255" spans="1:5" x14ac:dyDescent="0.3">
      <c r="A255">
        <v>243</v>
      </c>
      <c r="B255">
        <v>-26</v>
      </c>
      <c r="C255">
        <f>$C$5</f>
        <v>12.1</v>
      </c>
      <c r="D255" s="6">
        <f>($D$5+$D$7)/2+$D$9*B255/90</f>
        <v>14.837777777777777</v>
      </c>
      <c r="E255" s="5">
        <f t="shared" si="12"/>
        <v>14.643176743205411</v>
      </c>
    </row>
    <row r="256" spans="1:5" x14ac:dyDescent="0.3">
      <c r="A256">
        <v>244</v>
      </c>
      <c r="B256">
        <v>-25</v>
      </c>
      <c r="C256">
        <f>$C$5</f>
        <v>12.1</v>
      </c>
      <c r="D256" s="6">
        <f>($D$5+$D$7)/2+$D$9*B256/90</f>
        <v>14.855555555555554</v>
      </c>
      <c r="E256" s="5">
        <f t="shared" si="12"/>
        <v>14.669265443545793</v>
      </c>
    </row>
    <row r="257" spans="1:5" x14ac:dyDescent="0.3">
      <c r="A257">
        <v>245</v>
      </c>
      <c r="B257">
        <v>-24</v>
      </c>
      <c r="C257">
        <f>$C$5</f>
        <v>12.1</v>
      </c>
      <c r="D257" s="6">
        <f>($D$5+$D$7)/2+$D$9*B257/90</f>
        <v>14.873333333333333</v>
      </c>
      <c r="E257" s="5">
        <f t="shared" si="12"/>
        <v>14.695530269615158</v>
      </c>
    </row>
    <row r="258" spans="1:5" x14ac:dyDescent="0.3">
      <c r="A258">
        <v>246</v>
      </c>
      <c r="B258">
        <v>-23</v>
      </c>
      <c r="C258">
        <f>$C$5</f>
        <v>12.1</v>
      </c>
      <c r="D258" s="6">
        <f>($D$5+$D$7)/2+$D$9*B258/90</f>
        <v>14.89111111111111</v>
      </c>
      <c r="E258" s="5">
        <f t="shared" si="12"/>
        <v>14.72196229974146</v>
      </c>
    </row>
    <row r="259" spans="1:5" x14ac:dyDescent="0.3">
      <c r="A259">
        <v>247</v>
      </c>
      <c r="B259">
        <v>-22</v>
      </c>
      <c r="C259">
        <f>$C$5</f>
        <v>12.1</v>
      </c>
      <c r="D259" s="6">
        <f>($D$5+$D$7)/2+$D$9*B259/90</f>
        <v>14.908888888888889</v>
      </c>
      <c r="E259" s="5">
        <f t="shared" si="12"/>
        <v>14.748552605227578</v>
      </c>
    </row>
    <row r="260" spans="1:5" x14ac:dyDescent="0.3">
      <c r="A260">
        <v>248</v>
      </c>
      <c r="B260">
        <v>-21</v>
      </c>
      <c r="C260">
        <f>$C$5</f>
        <v>12.1</v>
      </c>
      <c r="D260" s="6">
        <f>($D$5+$D$7)/2+$D$9*B260/90</f>
        <v>14.926666666666666</v>
      </c>
      <c r="E260" s="5">
        <f t="shared" si="12"/>
        <v>14.775292253839075</v>
      </c>
    </row>
    <row r="261" spans="1:5" x14ac:dyDescent="0.3">
      <c r="A261">
        <v>249</v>
      </c>
      <c r="B261">
        <v>-20</v>
      </c>
      <c r="C261">
        <f>$C$5</f>
        <v>12.1</v>
      </c>
      <c r="D261" s="6">
        <f>($D$5+$D$7)/2+$D$9*B261/90</f>
        <v>14.944444444444443</v>
      </c>
      <c r="E261" s="5">
        <f t="shared" si="12"/>
        <v>14.802172313220181</v>
      </c>
    </row>
    <row r="262" spans="1:5" x14ac:dyDescent="0.3">
      <c r="A262">
        <v>250</v>
      </c>
      <c r="B262">
        <v>-19</v>
      </c>
      <c r="C262">
        <f>$C$5</f>
        <v>12.1</v>
      </c>
      <c r="D262" s="6">
        <f>($D$5+$D$7)/2+$D$9*B262/90</f>
        <v>14.962222222222222</v>
      </c>
      <c r="E262" s="5">
        <f t="shared" si="12"/>
        <v>14.829183854237403</v>
      </c>
    </row>
    <row r="263" spans="1:5" x14ac:dyDescent="0.3">
      <c r="A263">
        <v>251</v>
      </c>
      <c r="B263">
        <v>-18</v>
      </c>
      <c r="C263">
        <f>$C$5</f>
        <v>12.1</v>
      </c>
      <c r="D263" s="6">
        <f>($D$5+$D$7)/2+$D$9*B263/90</f>
        <v>14.979999999999999</v>
      </c>
      <c r="E263" s="5">
        <f t="shared" si="12"/>
        <v>14.856317954250226</v>
      </c>
    </row>
    <row r="264" spans="1:5" x14ac:dyDescent="0.3">
      <c r="A264">
        <v>252</v>
      </c>
      <c r="B264">
        <v>-17</v>
      </c>
      <c r="C264">
        <f>$C$5</f>
        <v>12.1</v>
      </c>
      <c r="D264" s="6">
        <f>($D$5+$D$7)/2+$D$9*B264/90</f>
        <v>14.997777777777777</v>
      </c>
      <c r="E264" s="5">
        <f t="shared" si="12"/>
        <v>14.883565700308599</v>
      </c>
    </row>
    <row r="265" spans="1:5" x14ac:dyDescent="0.3">
      <c r="A265">
        <v>253</v>
      </c>
      <c r="B265">
        <v>-16</v>
      </c>
      <c r="C265">
        <f>$C$5</f>
        <v>12.1</v>
      </c>
      <c r="D265" s="6">
        <f>($D$5+$D$7)/2+$D$9*B265/90</f>
        <v>15.015555555555554</v>
      </c>
      <c r="E265" s="5">
        <f t="shared" si="12"/>
        <v>14.91091819227692</v>
      </c>
    </row>
    <row r="266" spans="1:5" x14ac:dyDescent="0.3">
      <c r="A266">
        <v>254</v>
      </c>
      <c r="B266">
        <v>-15</v>
      </c>
      <c r="C266">
        <f>$C$5</f>
        <v>12.1</v>
      </c>
      <c r="D266" s="6">
        <f>($D$5+$D$7)/2+$D$9*B266/90</f>
        <v>15.033333333333331</v>
      </c>
      <c r="E266" s="5">
        <f t="shared" si="12"/>
        <v>14.938366545884451</v>
      </c>
    </row>
    <row r="267" spans="1:5" x14ac:dyDescent="0.3">
      <c r="A267">
        <v>255</v>
      </c>
      <c r="B267">
        <v>-14</v>
      </c>
      <c r="C267">
        <f>$C$5</f>
        <v>12.1</v>
      </c>
      <c r="D267" s="6">
        <f>($D$5+$D$7)/2+$D$9*B267/90</f>
        <v>15.05111111111111</v>
      </c>
      <c r="E267" s="5">
        <f t="shared" si="12"/>
        <v>14.96590189570213</v>
      </c>
    </row>
    <row r="268" spans="1:5" x14ac:dyDescent="0.3">
      <c r="A268">
        <v>256</v>
      </c>
      <c r="B268">
        <v>-13</v>
      </c>
      <c r="C268">
        <f>$C$5</f>
        <v>12.1</v>
      </c>
      <c r="D268" s="6">
        <f>($D$5+$D$7)/2+$D$9*B268/90</f>
        <v>15.068888888888887</v>
      </c>
      <c r="E268" s="5">
        <f t="shared" si="12"/>
        <v>14.993515398045927</v>
      </c>
    </row>
    <row r="269" spans="1:5" x14ac:dyDescent="0.3">
      <c r="A269">
        <v>257</v>
      </c>
      <c r="B269">
        <v>-12</v>
      </c>
      <c r="C269">
        <f>$C$5</f>
        <v>12.1</v>
      </c>
      <c r="D269" s="6">
        <f>($D$5+$D$7)/2+$D$9*B269/90</f>
        <v>15.086666666666666</v>
      </c>
      <c r="E269" s="5">
        <f t="shared" ref="E269:E332" si="13">SQRT($E$7^2+$E$5^2-2*$E$7*$E$5*COS(RADIANS(A269)))</f>
        <v>15.021198233806929</v>
      </c>
    </row>
    <row r="270" spans="1:5" x14ac:dyDescent="0.3">
      <c r="A270">
        <v>258</v>
      </c>
      <c r="B270">
        <v>-11</v>
      </c>
      <c r="C270">
        <f>$C$5</f>
        <v>12.1</v>
      </c>
      <c r="D270" s="6">
        <f>($D$5+$D$7)/2+$D$9*B270/90</f>
        <v>15.104444444444443</v>
      </c>
      <c r="E270" s="5">
        <f t="shared" si="13"/>
        <v>15.048941611208495</v>
      </c>
    </row>
    <row r="271" spans="1:5" x14ac:dyDescent="0.3">
      <c r="A271">
        <v>259</v>
      </c>
      <c r="B271">
        <v>-10</v>
      </c>
      <c r="C271">
        <f>$C$5</f>
        <v>12.1</v>
      </c>
      <c r="D271" s="6">
        <f>($D$5+$D$7)/2+$D$9*B271/90</f>
        <v>15.122222222222222</v>
      </c>
      <c r="E271" s="5">
        <f t="shared" si="13"/>
        <v>15.076736768490866</v>
      </c>
    </row>
    <row r="272" spans="1:5" x14ac:dyDescent="0.3">
      <c r="A272">
        <v>260</v>
      </c>
      <c r="B272">
        <v>-9</v>
      </c>
      <c r="C272">
        <f>$C$5</f>
        <v>12.1</v>
      </c>
      <c r="D272" s="6">
        <f>($D$5+$D$7)/2+$D$9*B272/90</f>
        <v>15.139999999999999</v>
      </c>
      <c r="E272" s="5">
        <f t="shared" si="13"/>
        <v>15.10457497652374</v>
      </c>
    </row>
    <row r="273" spans="1:5" x14ac:dyDescent="0.3">
      <c r="A273">
        <v>261</v>
      </c>
      <c r="B273">
        <v>-8</v>
      </c>
      <c r="C273">
        <f>$C$5</f>
        <v>12.1</v>
      </c>
      <c r="D273" s="6">
        <f>($D$5+$D$7)/2+$D$9*B273/90</f>
        <v>15.157777777777778</v>
      </c>
      <c r="E273" s="5">
        <f t="shared" si="13"/>
        <v>15.132447541347378</v>
      </c>
    </row>
    <row r="274" spans="1:5" x14ac:dyDescent="0.3">
      <c r="A274">
        <v>262</v>
      </c>
      <c r="B274">
        <v>-7</v>
      </c>
      <c r="C274">
        <f>$C$5</f>
        <v>12.1</v>
      </c>
      <c r="D274" s="6">
        <f>($D$5+$D$7)/2+$D$9*B274/90</f>
        <v>15.175555555555555</v>
      </c>
      <c r="E274" s="5">
        <f t="shared" si="13"/>
        <v>15.160345806642908</v>
      </c>
    </row>
    <row r="275" spans="1:5" x14ac:dyDescent="0.3">
      <c r="A275">
        <v>263</v>
      </c>
      <c r="B275">
        <v>-6</v>
      </c>
      <c r="C275">
        <f>$C$5</f>
        <v>12.1</v>
      </c>
      <c r="D275" s="6">
        <f>($D$5+$D$7)/2+$D$9*B275/90</f>
        <v>15.193333333333332</v>
      </c>
      <c r="E275" s="5">
        <f t="shared" si="13"/>
        <v>15.188261156132523</v>
      </c>
    </row>
    <row r="276" spans="1:5" x14ac:dyDescent="0.3">
      <c r="A276">
        <v>264</v>
      </c>
      <c r="B276">
        <v>-5</v>
      </c>
      <c r="C276">
        <f>$C$5</f>
        <v>12.1</v>
      </c>
      <c r="D276" s="6">
        <f>($D$5+$D$7)/2+$D$9*B276/90</f>
        <v>15.21111111111111</v>
      </c>
      <c r="E276" s="5">
        <f t="shared" si="13"/>
        <v>15.216185015910385</v>
      </c>
    </row>
    <row r="277" spans="1:5" x14ac:dyDescent="0.3">
      <c r="A277">
        <v>265</v>
      </c>
      <c r="B277">
        <v>-4</v>
      </c>
      <c r="C277">
        <f>$C$5</f>
        <v>12.1</v>
      </c>
      <c r="D277" s="6">
        <f>($D$5+$D$7)/2+$D$9*B277/90</f>
        <v>15.228888888888887</v>
      </c>
      <c r="E277" s="5">
        <f t="shared" si="13"/>
        <v>15.244108856705093</v>
      </c>
    </row>
    <row r="278" spans="1:5" x14ac:dyDescent="0.3">
      <c r="A278">
        <v>266</v>
      </c>
      <c r="B278">
        <v>-3</v>
      </c>
      <c r="C278">
        <f>$C$5</f>
        <v>12.1</v>
      </c>
      <c r="D278" s="6">
        <f>($D$5+$D$7)/2+$D$9*B278/90</f>
        <v>15.246666666666666</v>
      </c>
      <c r="E278" s="5">
        <f t="shared" si="13"/>
        <v>15.272024196074588</v>
      </c>
    </row>
    <row r="279" spans="1:5" x14ac:dyDescent="0.3">
      <c r="A279">
        <v>267</v>
      </c>
      <c r="B279">
        <v>-2</v>
      </c>
      <c r="C279">
        <f>$C$5</f>
        <v>12.1</v>
      </c>
      <c r="D279" s="6">
        <f>($D$5+$D$7)/2+$D$9*B279/90</f>
        <v>15.264444444444443</v>
      </c>
      <c r="E279" s="5">
        <f t="shared" si="13"/>
        <v>15.299922600534471</v>
      </c>
    </row>
    <row r="280" spans="1:5" x14ac:dyDescent="0.3">
      <c r="A280">
        <v>268</v>
      </c>
      <c r="B280">
        <v>-1</v>
      </c>
      <c r="C280">
        <f>$C$5</f>
        <v>12.1</v>
      </c>
      <c r="D280" s="6">
        <f>($D$5+$D$7)/2+$D$9*B280/90</f>
        <v>15.282222222222222</v>
      </c>
      <c r="E280" s="5">
        <f t="shared" si="13"/>
        <v>15.32779568762076</v>
      </c>
    </row>
    <row r="281" spans="1:5" x14ac:dyDescent="0.3">
      <c r="A281">
        <v>269</v>
      </c>
      <c r="B281">
        <v>0</v>
      </c>
      <c r="C281">
        <f>$C$5</f>
        <v>12.1</v>
      </c>
      <c r="D281" s="6">
        <f>($D$5+$D$7)/2+$D$9*B281/90</f>
        <v>15.299999999999999</v>
      </c>
      <c r="E281" s="5">
        <f t="shared" si="13"/>
        <v>15.355635127888089</v>
      </c>
    </row>
    <row r="282" spans="1:5" x14ac:dyDescent="0.3">
      <c r="A282">
        <v>270</v>
      </c>
      <c r="B282">
        <v>1</v>
      </c>
      <c r="C282">
        <f>$C$5</f>
        <v>12.1</v>
      </c>
      <c r="D282" s="6">
        <f>($D$5+$D$7)/2+$D$9*B282/90</f>
        <v>15.317777777777776</v>
      </c>
      <c r="E282" s="5">
        <f t="shared" si="13"/>
        <v>15.383432646844463</v>
      </c>
    </row>
    <row r="283" spans="1:5" x14ac:dyDescent="0.3">
      <c r="A283">
        <v>271</v>
      </c>
      <c r="B283">
        <v>2</v>
      </c>
      <c r="C283">
        <f>$C$5</f>
        <v>12.1</v>
      </c>
      <c r="D283" s="6">
        <f>($D$5+$D$7)/2+$D$9*B283/90</f>
        <v>15.335555555555555</v>
      </c>
      <c r="E283" s="5">
        <f t="shared" si="13"/>
        <v>15.41118002682369</v>
      </c>
    </row>
    <row r="284" spans="1:5" x14ac:dyDescent="0.3">
      <c r="A284">
        <v>272</v>
      </c>
      <c r="B284">
        <v>3</v>
      </c>
      <c r="C284">
        <f>$C$5</f>
        <v>12.1</v>
      </c>
      <c r="D284" s="6">
        <f>($D$5+$D$7)/2+$D$9*B284/90</f>
        <v>15.353333333333332</v>
      </c>
      <c r="E284" s="5">
        <f t="shared" si="13"/>
        <v>15.438869108796618</v>
      </c>
    </row>
    <row r="285" spans="1:5" x14ac:dyDescent="0.3">
      <c r="A285">
        <v>273</v>
      </c>
      <c r="B285">
        <v>4</v>
      </c>
      <c r="C285">
        <f>$C$5</f>
        <v>12.1</v>
      </c>
      <c r="D285" s="6">
        <f>($D$5+$D$7)/2+$D$9*B285/90</f>
        <v>15.371111111111111</v>
      </c>
      <c r="E285" s="5">
        <f t="shared" si="13"/>
        <v>15.466491794122369</v>
      </c>
    </row>
    <row r="286" spans="1:5" x14ac:dyDescent="0.3">
      <c r="A286">
        <v>274</v>
      </c>
      <c r="B286">
        <v>5</v>
      </c>
      <c r="C286">
        <f>$C$5</f>
        <v>12.1</v>
      </c>
      <c r="D286" s="6">
        <f>($D$5+$D$7)/2+$D$9*B286/90</f>
        <v>15.388888888888888</v>
      </c>
      <c r="E286" s="5">
        <f t="shared" si="13"/>
        <v>15.494040046240761</v>
      </c>
    </row>
    <row r="287" spans="1:5" x14ac:dyDescent="0.3">
      <c r="A287">
        <v>275</v>
      </c>
      <c r="B287">
        <v>6</v>
      </c>
      <c r="C287">
        <f>$C$5</f>
        <v>12.1</v>
      </c>
      <c r="D287" s="6">
        <f>($D$5+$D$7)/2+$D$9*B287/90</f>
        <v>15.406666666666666</v>
      </c>
      <c r="E287" s="5">
        <f t="shared" si="13"/>
        <v>15.521505892307143</v>
      </c>
    </row>
    <row r="288" spans="1:5" x14ac:dyDescent="0.3">
      <c r="A288">
        <v>276</v>
      </c>
      <c r="B288">
        <v>7</v>
      </c>
      <c r="C288">
        <f>$C$5</f>
        <v>12.1</v>
      </c>
      <c r="D288" s="6">
        <f>($D$5+$D$7)/2+$D$9*B288/90</f>
        <v>15.424444444444443</v>
      </c>
      <c r="E288" s="5">
        <f t="shared" si="13"/>
        <v>15.54888142477086</v>
      </c>
    </row>
    <row r="289" spans="1:5" x14ac:dyDescent="0.3">
      <c r="A289">
        <v>277</v>
      </c>
      <c r="B289">
        <v>8</v>
      </c>
      <c r="C289">
        <f>$C$5</f>
        <v>12.1</v>
      </c>
      <c r="D289" s="6">
        <f>($D$5+$D$7)/2+$D$9*B289/90</f>
        <v>15.44222222222222</v>
      </c>
      <c r="E289" s="5">
        <f t="shared" si="13"/>
        <v>15.576158802898616</v>
      </c>
    </row>
    <row r="290" spans="1:5" x14ac:dyDescent="0.3">
      <c r="A290">
        <v>278</v>
      </c>
      <c r="B290">
        <v>9</v>
      </c>
      <c r="C290">
        <f>$C$5</f>
        <v>12.1</v>
      </c>
      <c r="D290" s="6">
        <f>($D$5+$D$7)/2+$D$9*B290/90</f>
        <v>15.459999999999999</v>
      </c>
      <c r="E290" s="5">
        <f t="shared" si="13"/>
        <v>15.603330254243959</v>
      </c>
    </row>
    <row r="291" spans="1:5" x14ac:dyDescent="0.3">
      <c r="A291">
        <v>279</v>
      </c>
      <c r="B291">
        <v>10</v>
      </c>
      <c r="C291">
        <f>$C$5</f>
        <v>12.1</v>
      </c>
      <c r="D291" s="6">
        <f>($D$5+$D$7)/2+$D$9*B291/90</f>
        <v>15.477777777777776</v>
      </c>
      <c r="E291" s="5">
        <f t="shared" si="13"/>
        <v>15.630388076064193</v>
      </c>
    </row>
    <row r="292" spans="1:5" x14ac:dyDescent="0.3">
      <c r="A292">
        <v>280</v>
      </c>
      <c r="B292">
        <v>11</v>
      </c>
      <c r="C292">
        <f>$C$5</f>
        <v>12.1</v>
      </c>
      <c r="D292" s="6">
        <f>($D$5+$D$7)/2+$D$9*B292/90</f>
        <v>15.495555555555555</v>
      </c>
      <c r="E292" s="5">
        <f t="shared" si="13"/>
        <v>15.657324636685955</v>
      </c>
    </row>
    <row r="293" spans="1:5" x14ac:dyDescent="0.3">
      <c r="A293">
        <v>281</v>
      </c>
      <c r="B293">
        <v>12</v>
      </c>
      <c r="C293">
        <f>$C$5</f>
        <v>12.1</v>
      </c>
      <c r="D293" s="6">
        <f>($D$5+$D$7)/2+$D$9*B293/90</f>
        <v>15.513333333333332</v>
      </c>
      <c r="E293" s="5">
        <f t="shared" si="13"/>
        <v>15.684132376820711</v>
      </c>
    </row>
    <row r="294" spans="1:5" x14ac:dyDescent="0.3">
      <c r="A294">
        <v>282</v>
      </c>
      <c r="B294">
        <v>13</v>
      </c>
      <c r="C294">
        <f>$C$5</f>
        <v>12.1</v>
      </c>
      <c r="D294" s="6">
        <f>($D$5+$D$7)/2+$D$9*B294/90</f>
        <v>15.531111111111111</v>
      </c>
      <c r="E294" s="5">
        <f t="shared" si="13"/>
        <v>15.710803810831498</v>
      </c>
    </row>
    <row r="295" spans="1:5" x14ac:dyDescent="0.3">
      <c r="A295">
        <v>283</v>
      </c>
      <c r="B295">
        <v>14</v>
      </c>
      <c r="C295">
        <f>$C$5</f>
        <v>12.1</v>
      </c>
      <c r="D295" s="6">
        <f>($D$5+$D$7)/2+$D$9*B295/90</f>
        <v>15.548888888888888</v>
      </c>
      <c r="E295" s="5">
        <f t="shared" si="13"/>
        <v>15.737331527952115</v>
      </c>
    </row>
    <row r="296" spans="1:5" x14ac:dyDescent="0.3">
      <c r="A296">
        <v>284</v>
      </c>
      <c r="B296">
        <v>15</v>
      </c>
      <c r="C296">
        <f>$C$5</f>
        <v>12.1</v>
      </c>
      <c r="D296" s="6">
        <f>($D$5+$D$7)/2+$D$9*B296/90</f>
        <v>15.566666666666666</v>
      </c>
      <c r="E296" s="5">
        <f t="shared" si="13"/>
        <v>15.763708193460058</v>
      </c>
    </row>
    <row r="297" spans="1:5" x14ac:dyDescent="0.3">
      <c r="A297">
        <v>285</v>
      </c>
      <c r="B297">
        <v>16</v>
      </c>
      <c r="C297">
        <f>$C$5</f>
        <v>12.1</v>
      </c>
      <c r="D297" s="6">
        <f>($D$5+$D$7)/2+$D$9*B297/90</f>
        <v>15.584444444444443</v>
      </c>
      <c r="E297" s="5">
        <f t="shared" si="13"/>
        <v>15.789926549804449</v>
      </c>
    </row>
    <row r="298" spans="1:5" x14ac:dyDescent="0.3">
      <c r="A298">
        <v>286</v>
      </c>
      <c r="B298">
        <v>17</v>
      </c>
      <c r="C298">
        <f>$C$5</f>
        <v>12.1</v>
      </c>
      <c r="D298" s="6">
        <f>($D$5+$D$7)/2+$D$9*B298/90</f>
        <v>15.60222222222222</v>
      </c>
      <c r="E298" s="5">
        <f t="shared" si="13"/>
        <v>15.81597941769021</v>
      </c>
    </row>
    <row r="299" spans="1:5" x14ac:dyDescent="0.3">
      <c r="A299">
        <v>287</v>
      </c>
      <c r="B299">
        <v>18</v>
      </c>
      <c r="C299">
        <f>$C$5</f>
        <v>12.1</v>
      </c>
      <c r="D299" s="6">
        <f>($D$5+$D$7)/2+$D$9*B299/90</f>
        <v>15.62</v>
      </c>
      <c r="E299" s="5">
        <f t="shared" si="13"/>
        <v>15.841859697119691</v>
      </c>
    </row>
    <row r="300" spans="1:5" x14ac:dyDescent="0.3">
      <c r="A300">
        <v>288</v>
      </c>
      <c r="B300">
        <v>19</v>
      </c>
      <c r="C300">
        <f>$C$5</f>
        <v>12.1</v>
      </c>
      <c r="D300" s="6">
        <f>($D$5+$D$7)/2+$D$9*B300/90</f>
        <v>15.637777777777776</v>
      </c>
      <c r="E300" s="5">
        <f t="shared" si="13"/>
        <v>15.86756036839304</v>
      </c>
    </row>
    <row r="301" spans="1:5" x14ac:dyDescent="0.3">
      <c r="A301">
        <v>289</v>
      </c>
      <c r="B301">
        <v>20</v>
      </c>
      <c r="C301">
        <f>$C$5</f>
        <v>12.1</v>
      </c>
      <c r="D301" s="6">
        <f>($D$5+$D$7)/2+$D$9*B301/90</f>
        <v>15.655555555555555</v>
      </c>
      <c r="E301" s="5">
        <f t="shared" si="13"/>
        <v>15.893074493068433</v>
      </c>
    </row>
    <row r="302" spans="1:5" x14ac:dyDescent="0.3">
      <c r="A302">
        <v>290</v>
      </c>
      <c r="B302">
        <v>21</v>
      </c>
      <c r="C302">
        <f>$C$5</f>
        <v>12.1</v>
      </c>
      <c r="D302" s="6">
        <f>($D$5+$D$7)/2+$D$9*B302/90</f>
        <v>15.673333333333332</v>
      </c>
      <c r="E302" s="5">
        <f t="shared" si="13"/>
        <v>15.918395214883466</v>
      </c>
    </row>
    <row r="303" spans="1:5" x14ac:dyDescent="0.3">
      <c r="A303">
        <v>291</v>
      </c>
      <c r="B303">
        <v>22</v>
      </c>
      <c r="C303">
        <f>$C$5</f>
        <v>12.1</v>
      </c>
      <c r="D303" s="6">
        <f>($D$5+$D$7)/2+$D$9*B303/90</f>
        <v>15.691111111111109</v>
      </c>
      <c r="E303" s="5">
        <f t="shared" si="13"/>
        <v>15.943515760638805</v>
      </c>
    </row>
    <row r="304" spans="1:5" x14ac:dyDescent="0.3">
      <c r="A304">
        <v>292</v>
      </c>
      <c r="B304">
        <v>23</v>
      </c>
      <c r="C304">
        <f>$C$5</f>
        <v>12.1</v>
      </c>
      <c r="D304" s="6">
        <f>($D$5+$D$7)/2+$D$9*B304/90</f>
        <v>15.708888888888888</v>
      </c>
      <c r="E304" s="5">
        <f t="shared" si="13"/>
        <v>15.968429441045323</v>
      </c>
    </row>
    <row r="305" spans="1:5" x14ac:dyDescent="0.3">
      <c r="A305">
        <v>293</v>
      </c>
      <c r="B305">
        <v>24</v>
      </c>
      <c r="C305">
        <f>$C$5</f>
        <v>12.1</v>
      </c>
      <c r="D305" s="6">
        <f>($D$5+$D$7)/2+$D$9*B305/90</f>
        <v>15.726666666666665</v>
      </c>
      <c r="E305" s="5">
        <f t="shared" si="13"/>
        <v>15.993129651535838</v>
      </c>
    </row>
    <row r="306" spans="1:5" x14ac:dyDescent="0.3">
      <c r="A306">
        <v>294</v>
      </c>
      <c r="B306">
        <v>25</v>
      </c>
      <c r="C306">
        <f>$C$5</f>
        <v>12.1</v>
      </c>
      <c r="D306" s="6">
        <f>($D$5+$D$7)/2+$D$9*B306/90</f>
        <v>15.744444444444444</v>
      </c>
      <c r="E306" s="5">
        <f t="shared" si="13"/>
        <v>16.017609873042581</v>
      </c>
    </row>
    <row r="307" spans="1:5" x14ac:dyDescent="0.3">
      <c r="A307">
        <v>295</v>
      </c>
      <c r="B307">
        <v>26</v>
      </c>
      <c r="C307">
        <f>$C$5</f>
        <v>12.1</v>
      </c>
      <c r="D307" s="6">
        <f>($D$5+$D$7)/2+$D$9*B307/90</f>
        <v>15.762222222222221</v>
      </c>
      <c r="E307" s="5">
        <f t="shared" si="13"/>
        <v>16.041863672741542</v>
      </c>
    </row>
    <row r="308" spans="1:5" x14ac:dyDescent="0.3">
      <c r="A308">
        <v>296</v>
      </c>
      <c r="B308">
        <v>27</v>
      </c>
      <c r="C308">
        <f>$C$5</f>
        <v>12.1</v>
      </c>
      <c r="D308" s="6">
        <f>($D$5+$D$7)/2+$D$9*B308/90</f>
        <v>15.78</v>
      </c>
      <c r="E308" s="5">
        <f t="shared" si="13"/>
        <v>16.065884704764727</v>
      </c>
    </row>
    <row r="309" spans="1:5" x14ac:dyDescent="0.3">
      <c r="A309">
        <v>297</v>
      </c>
      <c r="B309">
        <v>28</v>
      </c>
      <c r="C309">
        <f>$C$5</f>
        <v>12.1</v>
      </c>
      <c r="D309" s="6">
        <f>($D$5+$D$7)/2+$D$9*B309/90</f>
        <v>15.797777777777776</v>
      </c>
      <c r="E309" s="5">
        <f t="shared" si="13"/>
        <v>16.089666710881499</v>
      </c>
    </row>
    <row r="310" spans="1:5" x14ac:dyDescent="0.3">
      <c r="A310">
        <v>298</v>
      </c>
      <c r="B310">
        <v>29</v>
      </c>
      <c r="C310">
        <f>$C$5</f>
        <v>12.1</v>
      </c>
      <c r="D310" s="6">
        <f>($D$5+$D$7)/2+$D$9*B310/90</f>
        <v>15.815555555555555</v>
      </c>
      <c r="E310" s="5">
        <f t="shared" si="13"/>
        <v>16.113203521149892</v>
      </c>
    </row>
    <row r="311" spans="1:5" x14ac:dyDescent="0.3">
      <c r="A311">
        <v>299</v>
      </c>
      <c r="B311">
        <v>30</v>
      </c>
      <c r="C311">
        <f>$C$5</f>
        <v>12.1</v>
      </c>
      <c r="D311" s="6">
        <f>($D$5+$D$7)/2+$D$9*B311/90</f>
        <v>15.833333333333332</v>
      </c>
      <c r="E311" s="5">
        <f t="shared" si="13"/>
        <v>16.136489054539116</v>
      </c>
    </row>
    <row r="312" spans="1:5" x14ac:dyDescent="0.3">
      <c r="A312">
        <v>300</v>
      </c>
      <c r="B312">
        <v>31</v>
      </c>
      <c r="C312">
        <f>$C$5</f>
        <v>12.1</v>
      </c>
      <c r="D312" s="6">
        <f>($D$5+$D$7)/2+$D$9*B312/90</f>
        <v>15.851111111111109</v>
      </c>
      <c r="E312" s="5">
        <f t="shared" si="13"/>
        <v>16.15951731952412</v>
      </c>
    </row>
    <row r="313" spans="1:5" x14ac:dyDescent="0.3">
      <c r="A313">
        <v>301</v>
      </c>
      <c r="B313">
        <v>32</v>
      </c>
      <c r="C313">
        <f>$C$5</f>
        <v>12.1</v>
      </c>
      <c r="D313" s="6">
        <f>($D$5+$D$7)/2+$D$9*B313/90</f>
        <v>15.868888888888888</v>
      </c>
      <c r="E313" s="5">
        <f t="shared" si="13"/>
        <v>16.182282414653265</v>
      </c>
    </row>
    <row r="314" spans="1:5" x14ac:dyDescent="0.3">
      <c r="A314">
        <v>302</v>
      </c>
      <c r="B314">
        <v>33</v>
      </c>
      <c r="C314">
        <f>$C$5</f>
        <v>12.1</v>
      </c>
      <c r="D314" s="6">
        <f>($D$5+$D$7)/2+$D$9*B314/90</f>
        <v>15.886666666666665</v>
      </c>
      <c r="E314" s="5">
        <f t="shared" si="13"/>
        <v>16.204778529090046</v>
      </c>
    </row>
    <row r="315" spans="1:5" x14ac:dyDescent="0.3">
      <c r="A315">
        <v>303</v>
      </c>
      <c r="B315">
        <v>34</v>
      </c>
      <c r="C315">
        <f>$C$5</f>
        <v>12.1</v>
      </c>
      <c r="D315" s="6">
        <f>($D$5+$D$7)/2+$D$9*B315/90</f>
        <v>15.904444444444444</v>
      </c>
      <c r="E315" s="5">
        <f t="shared" si="13"/>
        <v>16.226999943129837</v>
      </c>
    </row>
    <row r="316" spans="1:5" x14ac:dyDescent="0.3">
      <c r="A316">
        <v>304</v>
      </c>
      <c r="B316">
        <v>35</v>
      </c>
      <c r="C316">
        <f>$C$5</f>
        <v>12.1</v>
      </c>
      <c r="D316" s="6">
        <f>($D$5+$D$7)/2+$D$9*B316/90</f>
        <v>15.922222222222221</v>
      </c>
      <c r="E316" s="5">
        <f t="shared" si="13"/>
        <v>16.248941028692538</v>
      </c>
    </row>
    <row r="317" spans="1:5" x14ac:dyDescent="0.3">
      <c r="A317">
        <v>305</v>
      </c>
      <c r="B317">
        <v>36</v>
      </c>
      <c r="C317">
        <f>$C$5</f>
        <v>12.1</v>
      </c>
      <c r="D317" s="6">
        <f>($D$5+$D$7)/2+$D$9*B317/90</f>
        <v>15.94</v>
      </c>
      <c r="E317" s="5">
        <f t="shared" si="13"/>
        <v>16.270596249792053</v>
      </c>
    </row>
    <row r="318" spans="1:5" x14ac:dyDescent="0.3">
      <c r="A318">
        <v>306</v>
      </c>
      <c r="B318">
        <v>37</v>
      </c>
      <c r="C318">
        <f>$C$5</f>
        <v>12.1</v>
      </c>
      <c r="D318" s="6">
        <f>($D$5+$D$7)/2+$D$9*B318/90</f>
        <v>15.957777777777777</v>
      </c>
      <c r="E318" s="5">
        <f t="shared" si="13"/>
        <v>16.291960162983443</v>
      </c>
    </row>
    <row r="319" spans="1:5" x14ac:dyDescent="0.3">
      <c r="A319">
        <v>307</v>
      </c>
      <c r="B319">
        <v>38</v>
      </c>
      <c r="C319">
        <f>$C$5</f>
        <v>12.1</v>
      </c>
      <c r="D319" s="6">
        <f>($D$5+$D$7)/2+$D$9*B319/90</f>
        <v>15.975555555555554</v>
      </c>
      <c r="E319" s="5">
        <f t="shared" si="13"/>
        <v>16.313027417788653</v>
      </c>
    </row>
    <row r="320" spans="1:5" x14ac:dyDescent="0.3">
      <c r="A320">
        <v>308</v>
      </c>
      <c r="B320">
        <v>39</v>
      </c>
      <c r="C320">
        <f>$C$5</f>
        <v>12.1</v>
      </c>
      <c r="D320" s="6">
        <f>($D$5+$D$7)/2+$D$9*B320/90</f>
        <v>15.993333333333332</v>
      </c>
      <c r="E320" s="5">
        <f t="shared" si="13"/>
        <v>16.333792757101588</v>
      </c>
    </row>
    <row r="321" spans="1:5" x14ac:dyDescent="0.3">
      <c r="A321">
        <v>309</v>
      </c>
      <c r="B321">
        <v>40</v>
      </c>
      <c r="C321">
        <f>$C$5</f>
        <v>12.1</v>
      </c>
      <c r="D321" s="6">
        <f>($D$5+$D$7)/2+$D$9*B321/90</f>
        <v>16.011111111111109</v>
      </c>
      <c r="E321" s="5">
        <f t="shared" si="13"/>
        <v>16.354251017573386</v>
      </c>
    </row>
    <row r="322" spans="1:5" x14ac:dyDescent="0.3">
      <c r="A322">
        <v>310</v>
      </c>
      <c r="B322">
        <v>41</v>
      </c>
      <c r="C322">
        <f>$C$5</f>
        <v>12.1</v>
      </c>
      <c r="D322" s="6">
        <f>($D$5+$D$7)/2+$D$9*B322/90</f>
        <v>16.028888888888886</v>
      </c>
      <c r="E322" s="5">
        <f t="shared" si="13"/>
        <v>16.37439712997865</v>
      </c>
    </row>
    <row r="323" spans="1:5" x14ac:dyDescent="0.3">
      <c r="A323">
        <v>311</v>
      </c>
      <c r="B323">
        <v>42</v>
      </c>
      <c r="C323">
        <f>$C$5</f>
        <v>12.1</v>
      </c>
      <c r="D323" s="6">
        <f>($D$5+$D$7)/2+$D$9*B323/90</f>
        <v>16.046666666666667</v>
      </c>
      <c r="E323" s="5">
        <f t="shared" si="13"/>
        <v>16.394226119563413</v>
      </c>
    </row>
    <row r="324" spans="1:5" x14ac:dyDescent="0.3">
      <c r="A324">
        <v>312</v>
      </c>
      <c r="B324">
        <v>43</v>
      </c>
      <c r="C324">
        <f>$C$5</f>
        <v>12.1</v>
      </c>
      <c r="D324" s="6">
        <f>($D$5+$D$7)/2+$D$9*B324/90</f>
        <v>16.064444444444444</v>
      </c>
      <c r="E324" s="5">
        <f t="shared" si="13"/>
        <v>16.413733106375581</v>
      </c>
    </row>
    <row r="325" spans="1:5" x14ac:dyDescent="0.3">
      <c r="A325">
        <v>313</v>
      </c>
      <c r="B325">
        <v>44</v>
      </c>
      <c r="C325">
        <f>$C$5</f>
        <v>12.1</v>
      </c>
      <c r="D325" s="6">
        <f>($D$5+$D$7)/2+$D$9*B325/90</f>
        <v>16.082222222222221</v>
      </c>
      <c r="E325" s="5">
        <f t="shared" si="13"/>
        <v>16.432913305578531</v>
      </c>
    </row>
    <row r="326" spans="1:5" x14ac:dyDescent="0.3">
      <c r="A326">
        <v>314</v>
      </c>
      <c r="B326">
        <v>45</v>
      </c>
      <c r="C326">
        <f>$C$5</f>
        <v>12.1</v>
      </c>
      <c r="D326" s="6">
        <f>($D$5+$D$7)/2+$D$9*B326/90</f>
        <v>16.099999999999998</v>
      </c>
      <c r="E326" s="5">
        <f t="shared" si="13"/>
        <v>16.451762027748654</v>
      </c>
    </row>
    <row r="327" spans="1:5" x14ac:dyDescent="0.3">
      <c r="A327">
        <v>315</v>
      </c>
      <c r="B327">
        <v>46</v>
      </c>
      <c r="C327">
        <f>$C$5</f>
        <v>12.1</v>
      </c>
      <c r="D327" s="6">
        <f>($D$5+$D$7)/2+$D$9*B327/90</f>
        <v>16.117777777777775</v>
      </c>
      <c r="E327" s="5">
        <f t="shared" si="13"/>
        <v>16.470274679157399</v>
      </c>
    </row>
    <row r="328" spans="1:5" x14ac:dyDescent="0.3">
      <c r="A328">
        <v>316</v>
      </c>
      <c r="B328">
        <v>47</v>
      </c>
      <c r="C328">
        <f>$C$5</f>
        <v>12.1</v>
      </c>
      <c r="D328" s="6">
        <f>($D$5+$D$7)/2+$D$9*B328/90</f>
        <v>16.135555555555555</v>
      </c>
      <c r="E328" s="5">
        <f t="shared" si="13"/>
        <v>16.488446762038574</v>
      </c>
    </row>
    <row r="329" spans="1:5" x14ac:dyDescent="0.3">
      <c r="A329">
        <v>317</v>
      </c>
      <c r="B329">
        <v>48</v>
      </c>
      <c r="C329">
        <f>$C$5</f>
        <v>12.1</v>
      </c>
      <c r="D329" s="6">
        <f>($D$5+$D$7)/2+$D$9*B329/90</f>
        <v>16.153333333333332</v>
      </c>
      <c r="E329" s="5">
        <f t="shared" si="13"/>
        <v>16.506273874841487</v>
      </c>
    </row>
    <row r="330" spans="1:5" x14ac:dyDescent="0.3">
      <c r="A330">
        <v>318</v>
      </c>
      <c r="B330">
        <v>49</v>
      </c>
      <c r="C330">
        <f>$C$5</f>
        <v>12.1</v>
      </c>
      <c r="D330" s="6">
        <f>($D$5+$D$7)/2+$D$9*B330/90</f>
        <v>16.171111111111109</v>
      </c>
      <c r="E330" s="5">
        <f t="shared" si="13"/>
        <v>16.523751712470546</v>
      </c>
    </row>
    <row r="331" spans="1:5" x14ac:dyDescent="0.3">
      <c r="A331">
        <v>319</v>
      </c>
      <c r="B331">
        <v>50</v>
      </c>
      <c r="C331">
        <f>$C$5</f>
        <v>12.1</v>
      </c>
      <c r="D331" s="6">
        <f>($D$5+$D$7)/2+$D$9*B331/90</f>
        <v>16.188888888888886</v>
      </c>
      <c r="E331" s="5">
        <f t="shared" si="13"/>
        <v>16.540876066511924</v>
      </c>
    </row>
    <row r="332" spans="1:5" x14ac:dyDescent="0.3">
      <c r="A332">
        <v>320</v>
      </c>
      <c r="B332">
        <v>51</v>
      </c>
      <c r="C332">
        <f>$C$5</f>
        <v>12.1</v>
      </c>
      <c r="D332" s="6">
        <f>($D$5+$D$7)/2+$D$9*B332/90</f>
        <v>16.206666666666667</v>
      </c>
      <c r="E332" s="5">
        <f t="shared" si="13"/>
        <v>16.557642825447868</v>
      </c>
    </row>
    <row r="333" spans="1:5" x14ac:dyDescent="0.3">
      <c r="A333">
        <v>321</v>
      </c>
      <c r="B333">
        <v>52</v>
      </c>
      <c r="C333">
        <f>$C$5</f>
        <v>12.1</v>
      </c>
      <c r="D333" s="6">
        <f>($D$5+$D$7)/2+$D$9*B333/90</f>
        <v>16.224444444444444</v>
      </c>
      <c r="E333" s="5">
        <f t="shared" ref="E333:E371" si="14">SQRT($E$7^2+$E$5^2-2*$E$7*$E$5*COS(RADIANS(A333)))</f>
        <v>16.57404797485917</v>
      </c>
    </row>
    <row r="334" spans="1:5" x14ac:dyDescent="0.3">
      <c r="A334">
        <v>322</v>
      </c>
      <c r="B334">
        <v>53</v>
      </c>
      <c r="C334">
        <f>$C$5</f>
        <v>12.1</v>
      </c>
      <c r="D334" s="6">
        <f>($D$5+$D$7)/2+$D$9*B334/90</f>
        <v>16.242222222222221</v>
      </c>
      <c r="E334" s="5">
        <f t="shared" si="14"/>
        <v>16.590087597616389</v>
      </c>
    </row>
    <row r="335" spans="1:5" x14ac:dyDescent="0.3">
      <c r="A335">
        <v>323</v>
      </c>
      <c r="B335">
        <v>54</v>
      </c>
      <c r="C335">
        <f>$C$5</f>
        <v>12.1</v>
      </c>
      <c r="D335" s="6">
        <f>($D$5+$D$7)/2+$D$9*B335/90</f>
        <v>16.259999999999998</v>
      </c>
      <c r="E335" s="5">
        <f t="shared" si="14"/>
        <v>16.605757874060295</v>
      </c>
    </row>
    <row r="336" spans="1:5" x14ac:dyDescent="0.3">
      <c r="A336">
        <v>324</v>
      </c>
      <c r="B336">
        <v>55</v>
      </c>
      <c r="C336">
        <f>$C$5</f>
        <v>12.1</v>
      </c>
      <c r="D336" s="6">
        <f>($D$5+$D$7)/2+$D$9*B336/90</f>
        <v>16.277777777777775</v>
      </c>
      <c r="E336" s="5">
        <f t="shared" si="14"/>
        <v>16.621055082172056</v>
      </c>
    </row>
    <row r="337" spans="1:5" x14ac:dyDescent="0.3">
      <c r="A337">
        <v>325</v>
      </c>
      <c r="B337">
        <v>56</v>
      </c>
      <c r="C337">
        <f>$C$5</f>
        <v>12.1</v>
      </c>
      <c r="D337" s="6">
        <f>($D$5+$D$7)/2+$D$9*B337/90</f>
        <v>16.295555555555556</v>
      </c>
      <c r="E337" s="5">
        <f t="shared" si="14"/>
        <v>16.635975597733637</v>
      </c>
    </row>
    <row r="338" spans="1:5" x14ac:dyDescent="0.3">
      <c r="A338">
        <v>326</v>
      </c>
      <c r="B338">
        <v>57</v>
      </c>
      <c r="C338">
        <f>$C$5</f>
        <v>12.1</v>
      </c>
      <c r="D338" s="6">
        <f>($D$5+$D$7)/2+$D$9*B338/90</f>
        <v>16.313333333333333</v>
      </c>
      <c r="E338" s="5">
        <f t="shared" si="14"/>
        <v>16.650515894478911</v>
      </c>
    </row>
    <row r="339" spans="1:5" x14ac:dyDescent="0.3">
      <c r="A339">
        <v>327</v>
      </c>
      <c r="B339">
        <v>58</v>
      </c>
      <c r="C339">
        <f>$C$5</f>
        <v>12.1</v>
      </c>
      <c r="D339" s="6">
        <f>($D$5+$D$7)/2+$D$9*B339/90</f>
        <v>16.33111111111111</v>
      </c>
      <c r="E339" s="5">
        <f t="shared" si="14"/>
        <v>16.664672544235845</v>
      </c>
    </row>
    <row r="340" spans="1:5" x14ac:dyDescent="0.3">
      <c r="A340">
        <v>328</v>
      </c>
      <c r="B340">
        <v>59</v>
      </c>
      <c r="C340">
        <f>$C$5</f>
        <v>12.1</v>
      </c>
      <c r="D340" s="6">
        <f>($D$5+$D$7)/2+$D$9*B340/90</f>
        <v>16.348888888888887</v>
      </c>
      <c r="E340" s="5">
        <f t="shared" si="14"/>
        <v>16.67844221706028</v>
      </c>
    </row>
    <row r="341" spans="1:5" x14ac:dyDescent="0.3">
      <c r="A341">
        <v>329</v>
      </c>
      <c r="B341">
        <v>60</v>
      </c>
      <c r="C341">
        <f>$C$5</f>
        <v>12.1</v>
      </c>
      <c r="D341" s="6">
        <f>($D$5+$D$7)/2+$D$9*B341/90</f>
        <v>16.366666666666667</v>
      </c>
      <c r="E341" s="5">
        <f t="shared" si="14"/>
        <v>16.69182168136167</v>
      </c>
    </row>
    <row r="342" spans="1:5" x14ac:dyDescent="0.3">
      <c r="A342">
        <v>330</v>
      </c>
      <c r="B342">
        <v>61</v>
      </c>
      <c r="C342">
        <f>$C$5</f>
        <v>12.1</v>
      </c>
      <c r="D342" s="6">
        <f>($D$5+$D$7)/2+$D$9*B342/90</f>
        <v>16.384444444444444</v>
      </c>
      <c r="E342" s="5">
        <f t="shared" si="14"/>
        <v>16.704807804021154</v>
      </c>
    </row>
    <row r="343" spans="1:5" x14ac:dyDescent="0.3">
      <c r="A343">
        <v>331</v>
      </c>
      <c r="B343">
        <v>62</v>
      </c>
      <c r="C343">
        <f>$C$5</f>
        <v>12.1</v>
      </c>
      <c r="D343" s="6">
        <f>($D$5+$D$7)/2+$D$9*B343/90</f>
        <v>16.402222222222221</v>
      </c>
      <c r="E343" s="5">
        <f t="shared" si="14"/>
        <v>16.717397550502437</v>
      </c>
    </row>
    <row r="344" spans="1:5" x14ac:dyDescent="0.3">
      <c r="A344">
        <v>332</v>
      </c>
      <c r="B344">
        <v>63</v>
      </c>
      <c r="C344">
        <f>$C$5</f>
        <v>12.1</v>
      </c>
      <c r="D344" s="6">
        <f>($D$5+$D$7)/2+$D$9*B344/90</f>
        <v>16.419999999999998</v>
      </c>
      <c r="E344" s="5">
        <f t="shared" si="14"/>
        <v>16.729587984955671</v>
      </c>
    </row>
    <row r="345" spans="1:5" x14ac:dyDescent="0.3">
      <c r="A345">
        <v>333</v>
      </c>
      <c r="B345">
        <v>64</v>
      </c>
      <c r="C345">
        <f>$C$5</f>
        <v>12.1</v>
      </c>
      <c r="D345" s="6">
        <f>($D$5+$D$7)/2+$D$9*B345/90</f>
        <v>16.437777777777775</v>
      </c>
      <c r="E345" s="5">
        <f t="shared" si="14"/>
        <v>16.741376270314891</v>
      </c>
    </row>
    <row r="346" spans="1:5" x14ac:dyDescent="0.3">
      <c r="A346">
        <v>334</v>
      </c>
      <c r="B346">
        <v>65</v>
      </c>
      <c r="C346">
        <f>$C$5</f>
        <v>12.1</v>
      </c>
      <c r="D346" s="6">
        <f>($D$5+$D$7)/2+$D$9*B346/90</f>
        <v>16.455555555555556</v>
      </c>
      <c r="E346" s="5">
        <f t="shared" si="14"/>
        <v>16.752759668389182</v>
      </c>
    </row>
    <row r="347" spans="1:5" x14ac:dyDescent="0.3">
      <c r="A347">
        <v>335</v>
      </c>
      <c r="B347">
        <v>66</v>
      </c>
      <c r="C347">
        <f>$C$5</f>
        <v>12.1</v>
      </c>
      <c r="D347" s="6">
        <f>($D$5+$D$7)/2+$D$9*B347/90</f>
        <v>16.473333333333333</v>
      </c>
      <c r="E347" s="5">
        <f t="shared" si="14"/>
        <v>16.763735539947962</v>
      </c>
    </row>
    <row r="348" spans="1:5" x14ac:dyDescent="0.3">
      <c r="A348">
        <v>336</v>
      </c>
      <c r="B348">
        <v>67</v>
      </c>
      <c r="C348">
        <f>$C$5</f>
        <v>12.1</v>
      </c>
      <c r="D348" s="6">
        <f>($D$5+$D$7)/2+$D$9*B348/90</f>
        <v>16.49111111111111</v>
      </c>
      <c r="E348" s="5">
        <f t="shared" si="14"/>
        <v>16.774301344800676</v>
      </c>
    </row>
    <row r="349" spans="1:5" x14ac:dyDescent="0.3">
      <c r="A349">
        <v>337</v>
      </c>
      <c r="B349">
        <v>68</v>
      </c>
      <c r="C349">
        <f>$C$5</f>
        <v>12.1</v>
      </c>
      <c r="D349" s="6">
        <f>($D$5+$D$7)/2+$D$9*B349/90</f>
        <v>16.508888888888887</v>
      </c>
      <c r="E349" s="5">
        <f t="shared" si="14"/>
        <v>16.784454641871196</v>
      </c>
    </row>
    <row r="350" spans="1:5" x14ac:dyDescent="0.3">
      <c r="A350">
        <v>338</v>
      </c>
      <c r="B350">
        <v>69</v>
      </c>
      <c r="C350">
        <f>$C$5</f>
        <v>12.1</v>
      </c>
      <c r="D350" s="6">
        <f>($D$5+$D$7)/2+$D$9*B350/90</f>
        <v>16.526666666666664</v>
      </c>
      <c r="E350" s="5">
        <f t="shared" si="14"/>
        <v>16.794193089267193</v>
      </c>
    </row>
    <row r="351" spans="1:5" x14ac:dyDescent="0.3">
      <c r="A351">
        <v>339</v>
      </c>
      <c r="B351">
        <v>70</v>
      </c>
      <c r="C351">
        <f>$C$5</f>
        <v>12.1</v>
      </c>
      <c r="D351" s="6">
        <f>($D$5+$D$7)/2+$D$9*B351/90</f>
        <v>16.544444444444444</v>
      </c>
      <c r="E351" s="5">
        <f t="shared" si="14"/>
        <v>16.80351444434476</v>
      </c>
    </row>
    <row r="352" spans="1:5" x14ac:dyDescent="0.3">
      <c r="A352">
        <v>340</v>
      </c>
      <c r="B352">
        <v>71</v>
      </c>
      <c r="C352">
        <f>$C$5</f>
        <v>12.1</v>
      </c>
      <c r="D352" s="6">
        <f>($D$5+$D$7)/2+$D$9*B352/90</f>
        <v>16.562222222222221</v>
      </c>
      <c r="E352" s="5">
        <f t="shared" si="14"/>
        <v>16.812416563768522</v>
      </c>
    </row>
    <row r="353" spans="1:5" x14ac:dyDescent="0.3">
      <c r="A353">
        <v>341</v>
      </c>
      <c r="B353">
        <v>72</v>
      </c>
      <c r="C353">
        <f>$C$5</f>
        <v>12.1</v>
      </c>
      <c r="D353" s="6">
        <f>($D$5+$D$7)/2+$D$9*B353/90</f>
        <v>16.579999999999998</v>
      </c>
      <c r="E353" s="5">
        <f t="shared" si="14"/>
        <v>16.820897403567464</v>
      </c>
    </row>
    <row r="354" spans="1:5" x14ac:dyDescent="0.3">
      <c r="A354">
        <v>342</v>
      </c>
      <c r="B354">
        <v>73</v>
      </c>
      <c r="C354">
        <f>$C$5</f>
        <v>12.1</v>
      </c>
      <c r="D354" s="6">
        <f>($D$5+$D$7)/2+$D$9*B354/90</f>
        <v>16.597777777777775</v>
      </c>
      <c r="E354" s="5">
        <f t="shared" si="14"/>
        <v>16.828955019186747</v>
      </c>
    </row>
    <row r="355" spans="1:5" x14ac:dyDescent="0.3">
      <c r="A355">
        <v>343</v>
      </c>
      <c r="B355">
        <v>74</v>
      </c>
      <c r="C355">
        <f>$C$5</f>
        <v>12.1</v>
      </c>
      <c r="D355" s="6">
        <f>($D$5+$D$7)/2+$D$9*B355/90</f>
        <v>16.615555555555556</v>
      </c>
      <c r="E355" s="5">
        <f t="shared" si="14"/>
        <v>16.836587565535666</v>
      </c>
    </row>
    <row r="356" spans="1:5" x14ac:dyDescent="0.3">
      <c r="A356">
        <v>344</v>
      </c>
      <c r="B356">
        <v>75</v>
      </c>
      <c r="C356">
        <f>$C$5</f>
        <v>12.1</v>
      </c>
      <c r="D356" s="6">
        <f>($D$5+$D$7)/2+$D$9*B356/90</f>
        <v>16.633333333333333</v>
      </c>
      <c r="E356" s="5">
        <f t="shared" si="14"/>
        <v>16.843793297032001</v>
      </c>
    </row>
    <row r="357" spans="1:5" x14ac:dyDescent="0.3">
      <c r="A357">
        <v>345</v>
      </c>
      <c r="B357">
        <v>76</v>
      </c>
      <c r="C357">
        <f>$C$5</f>
        <v>12.1</v>
      </c>
      <c r="D357" s="6">
        <f>($D$5+$D$7)/2+$D$9*B357/90</f>
        <v>16.65111111111111</v>
      </c>
      <c r="E357" s="5">
        <f t="shared" si="14"/>
        <v>16.85057056764289</v>
      </c>
    </row>
    <row r="358" spans="1:5" x14ac:dyDescent="0.3">
      <c r="A358">
        <v>346</v>
      </c>
      <c r="B358">
        <v>77</v>
      </c>
      <c r="C358">
        <f>$C$5</f>
        <v>12.1</v>
      </c>
      <c r="D358" s="6">
        <f>($D$5+$D$7)/2+$D$9*B358/90</f>
        <v>16.668888888888887</v>
      </c>
      <c r="E358" s="5">
        <f t="shared" si="14"/>
        <v>16.856917830922498</v>
      </c>
    </row>
    <row r="359" spans="1:5" x14ac:dyDescent="0.3">
      <c r="A359">
        <v>347</v>
      </c>
      <c r="B359">
        <v>78</v>
      </c>
      <c r="C359">
        <f>$C$5</f>
        <v>12.1</v>
      </c>
      <c r="D359" s="6">
        <f>($D$5+$D$7)/2+$D$9*B359/90</f>
        <v>16.686666666666664</v>
      </c>
      <c r="E359" s="5">
        <f t="shared" si="14"/>
        <v>16.862833640046539</v>
      </c>
    </row>
    <row r="360" spans="1:5" x14ac:dyDescent="0.3">
      <c r="A360">
        <v>348</v>
      </c>
      <c r="B360">
        <v>79</v>
      </c>
      <c r="C360">
        <f>$C$5</f>
        <v>12.1</v>
      </c>
      <c r="D360" s="6">
        <f>($D$5+$D$7)/2+$D$9*B360/90</f>
        <v>16.704444444444444</v>
      </c>
      <c r="E360" s="5">
        <f t="shared" si="14"/>
        <v>16.868316647843884</v>
      </c>
    </row>
    <row r="361" spans="1:5" x14ac:dyDescent="0.3">
      <c r="A361">
        <v>349</v>
      </c>
      <c r="B361">
        <v>80</v>
      </c>
      <c r="C361">
        <f>$C$5</f>
        <v>12.1</v>
      </c>
      <c r="D361" s="6">
        <f>($D$5+$D$7)/2+$D$9*B361/90</f>
        <v>16.722222222222221</v>
      </c>
      <c r="E361" s="5">
        <f t="shared" si="14"/>
        <v>16.873365606825381</v>
      </c>
    </row>
    <row r="362" spans="1:5" x14ac:dyDescent="0.3">
      <c r="A362">
        <v>350</v>
      </c>
      <c r="B362">
        <v>81</v>
      </c>
      <c r="C362">
        <f>$C$5</f>
        <v>12.1</v>
      </c>
      <c r="D362" s="6">
        <f>($D$5+$D$7)/2+$D$9*B362/90</f>
        <v>16.739999999999998</v>
      </c>
      <c r="E362" s="5">
        <f t="shared" si="14"/>
        <v>16.877979369209982</v>
      </c>
    </row>
    <row r="363" spans="1:5" x14ac:dyDescent="0.3">
      <c r="A363">
        <v>351</v>
      </c>
      <c r="B363">
        <v>82</v>
      </c>
      <c r="C363">
        <f>$C$5</f>
        <v>12.1</v>
      </c>
      <c r="D363" s="6">
        <f>($D$5+$D$7)/2+$D$9*B363/90</f>
        <v>16.757777777777775</v>
      </c>
      <c r="E363" s="5">
        <f t="shared" si="14"/>
        <v>16.882156886948362</v>
      </c>
    </row>
    <row r="364" spans="1:5" x14ac:dyDescent="0.3">
      <c r="A364">
        <v>352</v>
      </c>
      <c r="B364">
        <v>83</v>
      </c>
      <c r="C364">
        <f>$C$5</f>
        <v>12.1</v>
      </c>
      <c r="D364" s="6">
        <f>($D$5+$D$7)/2+$D$9*B364/90</f>
        <v>16.775555555555556</v>
      </c>
      <c r="E364" s="5">
        <f t="shared" si="14"/>
        <v>16.885897211744105</v>
      </c>
    </row>
    <row r="365" spans="1:5" x14ac:dyDescent="0.3">
      <c r="A365">
        <v>353</v>
      </c>
      <c r="B365">
        <v>84</v>
      </c>
      <c r="C365">
        <f>$C$5</f>
        <v>12.1</v>
      </c>
      <c r="D365" s="6">
        <f>($D$5+$D$7)/2+$D$9*B365/90</f>
        <v>16.793333333333333</v>
      </c>
      <c r="E365" s="5">
        <f t="shared" si="14"/>
        <v>16.88919949507256</v>
      </c>
    </row>
    <row r="366" spans="1:5" x14ac:dyDescent="0.3">
      <c r="A366">
        <v>354</v>
      </c>
      <c r="B366">
        <v>85</v>
      </c>
      <c r="C366">
        <f>$C$5</f>
        <v>12.1</v>
      </c>
      <c r="D366" s="6">
        <f>($D$5+$D$7)/2+$D$9*B366/90</f>
        <v>16.81111111111111</v>
      </c>
      <c r="E366" s="5">
        <f t="shared" si="14"/>
        <v>16.892062988197466</v>
      </c>
    </row>
    <row r="367" spans="1:5" x14ac:dyDescent="0.3">
      <c r="A367">
        <v>355</v>
      </c>
      <c r="B367">
        <v>86</v>
      </c>
      <c r="C367">
        <f>$C$5</f>
        <v>12.1</v>
      </c>
      <c r="D367" s="6">
        <f>($D$5+$D$7)/2+$D$9*B367/90</f>
        <v>16.828888888888887</v>
      </c>
      <c r="E367" s="5">
        <f t="shared" si="14"/>
        <v>16.894487042185446</v>
      </c>
    </row>
    <row r="368" spans="1:5" x14ac:dyDescent="0.3">
      <c r="A368">
        <v>356</v>
      </c>
      <c r="B368">
        <v>87</v>
      </c>
      <c r="C368">
        <f>$C$5</f>
        <v>12.1</v>
      </c>
      <c r="D368" s="6">
        <f>($D$5+$D$7)/2+$D$9*B368/90</f>
        <v>16.846666666666664</v>
      </c>
      <c r="E368" s="5">
        <f t="shared" si="14"/>
        <v>16.896471107918394</v>
      </c>
    </row>
    <row r="369" spans="1:5" x14ac:dyDescent="0.3">
      <c r="A369">
        <v>357</v>
      </c>
      <c r="B369">
        <v>88</v>
      </c>
      <c r="C369">
        <f>$C$5</f>
        <v>12.1</v>
      </c>
      <c r="D369" s="6">
        <f>($D$5+$D$7)/2+$D$9*B369/90</f>
        <v>16.864444444444445</v>
      </c>
      <c r="E369" s="5">
        <f t="shared" si="14"/>
        <v>16.898014736103882</v>
      </c>
    </row>
    <row r="370" spans="1:5" x14ac:dyDescent="0.3">
      <c r="A370">
        <v>358</v>
      </c>
      <c r="B370">
        <v>89</v>
      </c>
      <c r="C370">
        <f>$C$5</f>
        <v>12.1</v>
      </c>
      <c r="D370" s="6">
        <f>($D$5+$D$7)/2+$D$9*B370/90</f>
        <v>16.882222222222222</v>
      </c>
      <c r="E370" s="5">
        <f t="shared" si="14"/>
        <v>16.899117577283583</v>
      </c>
    </row>
    <row r="371" spans="1:5" x14ac:dyDescent="0.3">
      <c r="A371">
        <v>359</v>
      </c>
      <c r="B371">
        <v>90</v>
      </c>
      <c r="C371">
        <f>$C$5</f>
        <v>12.1</v>
      </c>
      <c r="D371" s="6">
        <f>($D$5+$D$7)/2+$D$9*B371/90</f>
        <v>16.899999999999999</v>
      </c>
      <c r="E371" s="5">
        <f t="shared" si="14"/>
        <v>16.899779381839782</v>
      </c>
    </row>
  </sheetData>
  <mergeCells count="5">
    <mergeCell ref="H3:I3"/>
    <mergeCell ref="H8:H9"/>
    <mergeCell ref="I8:I9"/>
    <mergeCell ref="G8:G9"/>
    <mergeCell ref="A1:I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USB height</vt:lpstr>
      <vt:lpstr>simple knife edge</vt:lpstr>
      <vt:lpstr>Polishing Angle</vt:lpstr>
      <vt:lpstr>Thick Tapered knife edge</vt:lpstr>
      <vt:lpstr>Formulas</vt:lpstr>
      <vt:lpstr>Jig centering bushing</vt:lpstr>
    </vt:vector>
  </TitlesOfParts>
  <Company>Orange Labs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Polishing angle calc</dc:title>
  <dc:creator>DEBEVER Gilles</dc:creator>
  <cp:keywords>knife edge tormek</cp:keywords>
  <cp:lastModifiedBy>DEBEVER Gilles TGI/OLN</cp:lastModifiedBy>
  <dcterms:created xsi:type="dcterms:W3CDTF">2020-02-14T13:39:56Z</dcterms:created>
  <dcterms:modified xsi:type="dcterms:W3CDTF">2020-05-15T15:50:39Z</dcterms:modified>
</cp:coreProperties>
</file>