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guti\inandes_factoring_app_SCC\documentation\"/>
    </mc:Choice>
  </mc:AlternateContent>
  <bookViews>
    <workbookView xWindow="0" yWindow="0" windowWidth="23040" windowHeight="9192" activeTab="1"/>
  </bookViews>
  <sheets>
    <sheet name="Sheet1" sheetId="1" r:id="rId1"/>
    <sheet name="Sheet1 (2)" sheetId="2" r:id="rId2"/>
  </sheets>
  <externalReferences>
    <externalReference r:id="rId3"/>
  </externalReferences>
  <calcPr calcId="162913"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9" i="2" l="1"/>
  <c r="C8" i="2"/>
  <c r="F4" i="2"/>
  <c r="F5" i="2" s="1"/>
  <c r="C4" i="2"/>
  <c r="F3" i="2"/>
  <c r="C3" i="2"/>
  <c r="F2" i="2"/>
  <c r="C2" i="2"/>
  <c r="B12" i="2" s="1"/>
  <c r="G119" i="1"/>
  <c r="C5" i="2" l="1"/>
  <c r="F6" i="2" s="1"/>
  <c r="G120" i="2" s="1"/>
  <c r="E12" i="2"/>
  <c r="F12" i="2" s="1"/>
  <c r="B13" i="2"/>
  <c r="C12" i="2"/>
  <c r="D12" i="2" s="1"/>
  <c r="I109" i="1"/>
  <c r="H73" i="1"/>
  <c r="C8" i="1"/>
  <c r="F4" i="1"/>
  <c r="F5" i="1" s="1"/>
  <c r="C4" i="1"/>
  <c r="F3" i="1"/>
  <c r="C3" i="1"/>
  <c r="F2" i="1"/>
  <c r="C2" i="1"/>
  <c r="B12" i="1" s="1"/>
  <c r="G122" i="2" l="1"/>
  <c r="G121" i="2"/>
  <c r="G119" i="2"/>
  <c r="C13" i="2"/>
  <c r="D13" i="2" s="1"/>
  <c r="B14" i="2"/>
  <c r="E13" i="2"/>
  <c r="F13" i="2" s="1"/>
  <c r="C5" i="1"/>
  <c r="F6" i="1" s="1"/>
  <c r="E12" i="1"/>
  <c r="F12" i="1" s="1"/>
  <c r="B13" i="1"/>
  <c r="C13" i="1"/>
  <c r="D13" i="1" s="1"/>
  <c r="E13" i="1"/>
  <c r="F13" i="1" s="1"/>
  <c r="B14" i="1"/>
  <c r="C12" i="1"/>
  <c r="D12" i="1" s="1"/>
  <c r="C14" i="2" l="1"/>
  <c r="D14" i="2" s="1"/>
  <c r="B15" i="2"/>
  <c r="E14" i="2"/>
  <c r="F14" i="2" s="1"/>
  <c r="G120" i="1"/>
  <c r="G122" i="1"/>
  <c r="G121" i="1"/>
  <c r="C14" i="1"/>
  <c r="D14" i="1" s="1"/>
  <c r="B15" i="1"/>
  <c r="E14" i="1"/>
  <c r="F14" i="1" s="1"/>
  <c r="C15" i="2" l="1"/>
  <c r="D15" i="2" s="1"/>
  <c r="B16" i="2"/>
  <c r="E15" i="2"/>
  <c r="F15" i="2" s="1"/>
  <c r="B16" i="1"/>
  <c r="C15" i="1"/>
  <c r="D15" i="1" s="1"/>
  <c r="E15" i="1"/>
  <c r="F15" i="1" s="1"/>
  <c r="B17" i="2" l="1"/>
  <c r="E16" i="2"/>
  <c r="F16" i="2" s="1"/>
  <c r="C16" i="2"/>
  <c r="D16" i="2" s="1"/>
  <c r="E16" i="1"/>
  <c r="F16" i="1" s="1"/>
  <c r="B17" i="1"/>
  <c r="C16" i="1"/>
  <c r="D16" i="1" s="1"/>
  <c r="B18" i="2" l="1"/>
  <c r="E17" i="2"/>
  <c r="F17" i="2" s="1"/>
  <c r="C17" i="2"/>
  <c r="D17" i="2" s="1"/>
  <c r="E17" i="1"/>
  <c r="F17" i="1" s="1"/>
  <c r="B18" i="1"/>
  <c r="C17" i="1"/>
  <c r="D17" i="1" s="1"/>
  <c r="B19" i="2" l="1"/>
  <c r="E18" i="2"/>
  <c r="F18" i="2" s="1"/>
  <c r="C18" i="2"/>
  <c r="D18" i="2" s="1"/>
  <c r="B19" i="1"/>
  <c r="C18" i="1"/>
  <c r="D18" i="1" s="1"/>
  <c r="E18" i="1"/>
  <c r="F18" i="1" s="1"/>
  <c r="B20" i="2" l="1"/>
  <c r="E19" i="2"/>
  <c r="F19" i="2" s="1"/>
  <c r="C19" i="2"/>
  <c r="D19" i="2" s="1"/>
  <c r="E19" i="1"/>
  <c r="F19" i="1" s="1"/>
  <c r="C19" i="1"/>
  <c r="D19" i="1" s="1"/>
  <c r="B20" i="1"/>
  <c r="E20" i="2" l="1"/>
  <c r="F20" i="2" s="1"/>
  <c r="C20" i="2"/>
  <c r="D20" i="2" s="1"/>
  <c r="B21" i="2"/>
  <c r="E20" i="1"/>
  <c r="F20" i="1" s="1"/>
  <c r="B21" i="1"/>
  <c r="C20" i="1"/>
  <c r="D20" i="1" s="1"/>
  <c r="B22" i="2" l="1"/>
  <c r="E21" i="2"/>
  <c r="F21" i="2" s="1"/>
  <c r="C21" i="2"/>
  <c r="D21" i="2" s="1"/>
  <c r="C21" i="1"/>
  <c r="D21" i="1" s="1"/>
  <c r="E21" i="1"/>
  <c r="F21" i="1" s="1"/>
  <c r="B22" i="1"/>
  <c r="C22" i="2" l="1"/>
  <c r="D22" i="2" s="1"/>
  <c r="E22" i="2"/>
  <c r="F22" i="2" s="1"/>
  <c r="B23" i="2"/>
  <c r="C22" i="1"/>
  <c r="D22" i="1" s="1"/>
  <c r="B23" i="1"/>
  <c r="E22" i="1"/>
  <c r="F22" i="1" s="1"/>
  <c r="B24" i="2" l="1"/>
  <c r="E23" i="2"/>
  <c r="F23" i="2" s="1"/>
  <c r="C23" i="2"/>
  <c r="D23" i="2" s="1"/>
  <c r="B24" i="1"/>
  <c r="E23" i="1"/>
  <c r="F23" i="1" s="1"/>
  <c r="C23" i="1"/>
  <c r="D23" i="1" s="1"/>
  <c r="C24" i="2" l="1"/>
  <c r="D24" i="2" s="1"/>
  <c r="B25" i="2"/>
  <c r="E24" i="2"/>
  <c r="F24" i="2" s="1"/>
  <c r="E24" i="1"/>
  <c r="F24" i="1" s="1"/>
  <c r="C24" i="1"/>
  <c r="D24" i="1" s="1"/>
  <c r="B25" i="1"/>
  <c r="B26" i="2" l="1"/>
  <c r="E25" i="2"/>
  <c r="F25" i="2" s="1"/>
  <c r="C25" i="2"/>
  <c r="D25" i="2" s="1"/>
  <c r="B26" i="1"/>
  <c r="E25" i="1"/>
  <c r="F25" i="1" s="1"/>
  <c r="C25" i="1"/>
  <c r="D25" i="1" s="1"/>
  <c r="B27" i="2" l="1"/>
  <c r="C26" i="2"/>
  <c r="D26" i="2" s="1"/>
  <c r="E26" i="2"/>
  <c r="F26" i="2" s="1"/>
  <c r="B27" i="1"/>
  <c r="C26" i="1"/>
  <c r="D26" i="1" s="1"/>
  <c r="E26" i="1"/>
  <c r="F26" i="1" s="1"/>
  <c r="B28" i="2" l="1"/>
  <c r="E27" i="2"/>
  <c r="F27" i="2" s="1"/>
  <c r="C27" i="2"/>
  <c r="D27" i="2" s="1"/>
  <c r="E27" i="1"/>
  <c r="F27" i="1" s="1"/>
  <c r="C27" i="1"/>
  <c r="D27" i="1" s="1"/>
  <c r="B28" i="1"/>
  <c r="E28" i="2" l="1"/>
  <c r="F28" i="2" s="1"/>
  <c r="B29" i="2"/>
  <c r="C28" i="2"/>
  <c r="D28" i="2" s="1"/>
  <c r="E28" i="1"/>
  <c r="F28" i="1" s="1"/>
  <c r="B29" i="1"/>
  <c r="C28" i="1"/>
  <c r="D28" i="1" s="1"/>
  <c r="E29" i="2" l="1"/>
  <c r="F29" i="2" s="1"/>
  <c r="C29" i="2"/>
  <c r="D29" i="2" s="1"/>
  <c r="B30" i="2"/>
  <c r="C29" i="1"/>
  <c r="D29" i="1" s="1"/>
  <c r="B30" i="1"/>
  <c r="E29" i="1"/>
  <c r="F29" i="1" s="1"/>
  <c r="C30" i="2" l="1"/>
  <c r="D30" i="2" s="1"/>
  <c r="B31" i="2"/>
  <c r="E30" i="2"/>
  <c r="F30" i="2" s="1"/>
  <c r="C30" i="1"/>
  <c r="D30" i="1" s="1"/>
  <c r="B31" i="1"/>
  <c r="E30" i="1"/>
  <c r="F30" i="1" s="1"/>
  <c r="E31" i="2" l="1"/>
  <c r="F31" i="2" s="1"/>
  <c r="C31" i="2"/>
  <c r="D31" i="2" s="1"/>
  <c r="B32" i="2"/>
  <c r="B32" i="1"/>
  <c r="C31" i="1"/>
  <c r="D31" i="1" s="1"/>
  <c r="E31" i="1"/>
  <c r="F31" i="1" s="1"/>
  <c r="B33" i="2" l="1"/>
  <c r="E32" i="2"/>
  <c r="F32" i="2" s="1"/>
  <c r="C32" i="2"/>
  <c r="D32" i="2" s="1"/>
  <c r="E32" i="1"/>
  <c r="F32" i="1" s="1"/>
  <c r="C32" i="1"/>
  <c r="D32" i="1" s="1"/>
  <c r="B33" i="1"/>
  <c r="E33" i="2" l="1"/>
  <c r="F33" i="2" s="1"/>
  <c r="C33" i="2"/>
  <c r="D33" i="2" s="1"/>
  <c r="B34" i="2"/>
  <c r="B34" i="1"/>
  <c r="E33" i="1"/>
  <c r="F33" i="1" s="1"/>
  <c r="C33" i="1"/>
  <c r="D33" i="1" s="1"/>
  <c r="B35" i="2" l="1"/>
  <c r="E34" i="2"/>
  <c r="F34" i="2" s="1"/>
  <c r="C34" i="2"/>
  <c r="D34" i="2" s="1"/>
  <c r="B35" i="1"/>
  <c r="C34" i="1"/>
  <c r="D34" i="1" s="1"/>
  <c r="E34" i="1"/>
  <c r="F34" i="1" s="1"/>
  <c r="C35" i="2" l="1"/>
  <c r="D35" i="2" s="1"/>
  <c r="B36" i="2"/>
  <c r="E35" i="2"/>
  <c r="F35" i="2" s="1"/>
  <c r="E35" i="1"/>
  <c r="F35" i="1" s="1"/>
  <c r="C35" i="1"/>
  <c r="D35" i="1" s="1"/>
  <c r="B36" i="1"/>
  <c r="E36" i="2" l="1"/>
  <c r="F36" i="2" s="1"/>
  <c r="B37" i="2"/>
  <c r="C36" i="2"/>
  <c r="D36" i="2" s="1"/>
  <c r="E36" i="1"/>
  <c r="F36" i="1" s="1"/>
  <c r="C36" i="1"/>
  <c r="D36" i="1" s="1"/>
  <c r="B37" i="1"/>
  <c r="C37" i="2" l="1"/>
  <c r="D37" i="2" s="1"/>
  <c r="B38" i="2"/>
  <c r="E37" i="2"/>
  <c r="F37" i="2" s="1"/>
  <c r="C37" i="1"/>
  <c r="D37" i="1" s="1"/>
  <c r="B38" i="1"/>
  <c r="E37" i="1"/>
  <c r="F37" i="1" s="1"/>
  <c r="C38" i="2" l="1"/>
  <c r="D38" i="2" s="1"/>
  <c r="B39" i="2"/>
  <c r="E38" i="2"/>
  <c r="F38" i="2" s="1"/>
  <c r="C38" i="1"/>
  <c r="D38" i="1" s="1"/>
  <c r="B39" i="1"/>
  <c r="E38" i="1"/>
  <c r="F38" i="1" s="1"/>
  <c r="B40" i="2" l="1"/>
  <c r="E39" i="2"/>
  <c r="F39" i="2" s="1"/>
  <c r="C39" i="2"/>
  <c r="D39" i="2" s="1"/>
  <c r="B40" i="1"/>
  <c r="C39" i="1"/>
  <c r="D39" i="1" s="1"/>
  <c r="E39" i="1"/>
  <c r="F39" i="1" s="1"/>
  <c r="E40" i="2" l="1"/>
  <c r="F40" i="2" s="1"/>
  <c r="C40" i="2"/>
  <c r="D40" i="2" s="1"/>
  <c r="B41" i="2"/>
  <c r="E40" i="1"/>
  <c r="F40" i="1" s="1"/>
  <c r="C40" i="1"/>
  <c r="D40" i="1" s="1"/>
  <c r="B41" i="1"/>
  <c r="B42" i="2" l="1"/>
  <c r="E41" i="2"/>
  <c r="F41" i="2" s="1"/>
  <c r="C41" i="2"/>
  <c r="D41" i="2" s="1"/>
  <c r="B42" i="1"/>
  <c r="E41" i="1"/>
  <c r="F41" i="1" s="1"/>
  <c r="C41" i="1"/>
  <c r="D41" i="1" s="1"/>
  <c r="B43" i="2" l="1"/>
  <c r="E42" i="2"/>
  <c r="F42" i="2" s="1"/>
  <c r="C42" i="2"/>
  <c r="D42" i="2" s="1"/>
  <c r="B43" i="1"/>
  <c r="C42" i="1"/>
  <c r="D42" i="1" s="1"/>
  <c r="E42" i="1"/>
  <c r="F42" i="1" s="1"/>
  <c r="B44" i="2" l="1"/>
  <c r="E43" i="2"/>
  <c r="F43" i="2" s="1"/>
  <c r="C43" i="2"/>
  <c r="D43" i="2" s="1"/>
  <c r="E43" i="1"/>
  <c r="F43" i="1" s="1"/>
  <c r="C43" i="1"/>
  <c r="D43" i="1" s="1"/>
  <c r="B44" i="1"/>
  <c r="E44" i="2" l="1"/>
  <c r="F44" i="2" s="1"/>
  <c r="C44" i="2"/>
  <c r="D44" i="2" s="1"/>
  <c r="B45" i="2"/>
  <c r="E44" i="1"/>
  <c r="F44" i="1" s="1"/>
  <c r="B45" i="1"/>
  <c r="C44" i="1"/>
  <c r="D44" i="1" s="1"/>
  <c r="B46" i="2" l="1"/>
  <c r="E45" i="2"/>
  <c r="F45" i="2" s="1"/>
  <c r="C45" i="2"/>
  <c r="D45" i="2" s="1"/>
  <c r="C45" i="1"/>
  <c r="D45" i="1" s="1"/>
  <c r="B46" i="1"/>
  <c r="E45" i="1"/>
  <c r="F45" i="1" s="1"/>
  <c r="C46" i="2" l="1"/>
  <c r="D46" i="2" s="1"/>
  <c r="B47" i="2"/>
  <c r="E46" i="2"/>
  <c r="F46" i="2" s="1"/>
  <c r="C46" i="1"/>
  <c r="D46" i="1" s="1"/>
  <c r="B47" i="1"/>
  <c r="E46" i="1"/>
  <c r="F46" i="1" s="1"/>
  <c r="B48" i="2" l="1"/>
  <c r="E47" i="2"/>
  <c r="F47" i="2" s="1"/>
  <c r="C47" i="2"/>
  <c r="D47" i="2" s="1"/>
  <c r="B48" i="1"/>
  <c r="C47" i="1"/>
  <c r="D47" i="1" s="1"/>
  <c r="E47" i="1"/>
  <c r="F47" i="1" s="1"/>
  <c r="C48" i="2" l="1"/>
  <c r="D48" i="2" s="1"/>
  <c r="B49" i="2"/>
  <c r="E48" i="2"/>
  <c r="F48" i="2" s="1"/>
  <c r="B49" i="1"/>
  <c r="E48" i="1"/>
  <c r="F48" i="1" s="1"/>
  <c r="C48" i="1"/>
  <c r="D48" i="1" s="1"/>
  <c r="B50" i="2" l="1"/>
  <c r="E49" i="2"/>
  <c r="F49" i="2" s="1"/>
  <c r="C49" i="2"/>
  <c r="D49" i="2" s="1"/>
  <c r="B50" i="1"/>
  <c r="E49" i="1"/>
  <c r="F49" i="1" s="1"/>
  <c r="C49" i="1"/>
  <c r="D49" i="1" s="1"/>
  <c r="B51" i="2" l="1"/>
  <c r="E50" i="2"/>
  <c r="F50" i="2" s="1"/>
  <c r="C50" i="2"/>
  <c r="D50" i="2" s="1"/>
  <c r="B51" i="1"/>
  <c r="E50" i="1"/>
  <c r="F50" i="1" s="1"/>
  <c r="C50" i="1"/>
  <c r="D50" i="1" s="1"/>
  <c r="E51" i="2" l="1"/>
  <c r="F51" i="2" s="1"/>
  <c r="C51" i="2"/>
  <c r="D51" i="2" s="1"/>
  <c r="B52" i="2"/>
  <c r="E51" i="1"/>
  <c r="F51" i="1" s="1"/>
  <c r="C51" i="1"/>
  <c r="D51" i="1" s="1"/>
  <c r="B52" i="1"/>
  <c r="E52" i="2" l="1"/>
  <c r="F52" i="2" s="1"/>
  <c r="B53" i="2"/>
  <c r="C52" i="2"/>
  <c r="D52" i="2" s="1"/>
  <c r="E52" i="1"/>
  <c r="F52" i="1" s="1"/>
  <c r="C52" i="1"/>
  <c r="D52" i="1" s="1"/>
  <c r="B53" i="1"/>
  <c r="E53" i="2" l="1"/>
  <c r="F53" i="2" s="1"/>
  <c r="C53" i="2"/>
  <c r="D53" i="2" s="1"/>
  <c r="B54" i="2"/>
  <c r="C53" i="1"/>
  <c r="D53" i="1" s="1"/>
  <c r="E53" i="1"/>
  <c r="F53" i="1" s="1"/>
  <c r="B54" i="1"/>
  <c r="C54" i="2" l="1"/>
  <c r="D54" i="2" s="1"/>
  <c r="B55" i="2"/>
  <c r="E54" i="2"/>
  <c r="F54" i="2" s="1"/>
  <c r="E54" i="1"/>
  <c r="F54" i="1" s="1"/>
  <c r="C54" i="1"/>
  <c r="D54" i="1" s="1"/>
  <c r="B55" i="1"/>
  <c r="C55" i="2" l="1"/>
  <c r="D55" i="2" s="1"/>
  <c r="B56" i="2"/>
  <c r="E55" i="2"/>
  <c r="F55" i="2" s="1"/>
  <c r="B56" i="1"/>
  <c r="E55" i="1"/>
  <c r="F55" i="1" s="1"/>
  <c r="C55" i="1"/>
  <c r="D55" i="1" s="1"/>
  <c r="B57" i="2" l="1"/>
  <c r="E56" i="2"/>
  <c r="F56" i="2" s="1"/>
  <c r="C56" i="2"/>
  <c r="D56" i="2" s="1"/>
  <c r="B57" i="1"/>
  <c r="E56" i="1"/>
  <c r="F56" i="1" s="1"/>
  <c r="C56" i="1"/>
  <c r="D56" i="1" s="1"/>
  <c r="C57" i="2" l="1"/>
  <c r="D57" i="2" s="1"/>
  <c r="B58" i="2"/>
  <c r="E57" i="2"/>
  <c r="F57" i="2" s="1"/>
  <c r="B58" i="1"/>
  <c r="E57" i="1"/>
  <c r="F57" i="1" s="1"/>
  <c r="C57" i="1"/>
  <c r="D57" i="1" s="1"/>
  <c r="B59" i="2" l="1"/>
  <c r="E58" i="2"/>
  <c r="F58" i="2" s="1"/>
  <c r="C58" i="2"/>
  <c r="D58" i="2" s="1"/>
  <c r="B59" i="1"/>
  <c r="E58" i="1"/>
  <c r="F58" i="1" s="1"/>
  <c r="C58" i="1"/>
  <c r="D58" i="1" s="1"/>
  <c r="C59" i="2" l="1"/>
  <c r="D59" i="2" s="1"/>
  <c r="B60" i="2"/>
  <c r="E59" i="2"/>
  <c r="F59" i="2" s="1"/>
  <c r="E59" i="1"/>
  <c r="F59" i="1" s="1"/>
  <c r="C59" i="1"/>
  <c r="D59" i="1" s="1"/>
  <c r="B60" i="1"/>
  <c r="E60" i="2" l="1"/>
  <c r="F60" i="2" s="1"/>
  <c r="B61" i="2"/>
  <c r="C60" i="2"/>
  <c r="D60" i="2" s="1"/>
  <c r="B61" i="1"/>
  <c r="E60" i="1"/>
  <c r="F60" i="1" s="1"/>
  <c r="C60" i="1"/>
  <c r="D60" i="1" s="1"/>
  <c r="B62" i="2" l="1"/>
  <c r="E61" i="2"/>
  <c r="F61" i="2" s="1"/>
  <c r="C61" i="2"/>
  <c r="D61" i="2" s="1"/>
  <c r="C61" i="1"/>
  <c r="D61" i="1" s="1"/>
  <c r="B62" i="1"/>
  <c r="E61" i="1"/>
  <c r="F61" i="1" s="1"/>
  <c r="C62" i="2" l="1"/>
  <c r="D62" i="2" s="1"/>
  <c r="E62" i="2"/>
  <c r="F62" i="2" s="1"/>
  <c r="B63" i="2"/>
  <c r="E62" i="1"/>
  <c r="F62" i="1" s="1"/>
  <c r="C62" i="1"/>
  <c r="D62" i="1" s="1"/>
  <c r="B63" i="1"/>
  <c r="B64" i="2" l="1"/>
  <c r="E63" i="2"/>
  <c r="F63" i="2" s="1"/>
  <c r="C63" i="2"/>
  <c r="D63" i="2" s="1"/>
  <c r="B64" i="1"/>
  <c r="E63" i="1"/>
  <c r="F63" i="1" s="1"/>
  <c r="C63" i="1"/>
  <c r="D63" i="1" s="1"/>
  <c r="E64" i="2" l="1"/>
  <c r="F64" i="2" s="1"/>
  <c r="C64" i="2"/>
  <c r="D64" i="2" s="1"/>
  <c r="B65" i="2"/>
  <c r="C64" i="1"/>
  <c r="D64" i="1" s="1"/>
  <c r="B65" i="1"/>
  <c r="E64" i="1"/>
  <c r="F64" i="1" s="1"/>
  <c r="B66" i="2" l="1"/>
  <c r="E65" i="2"/>
  <c r="F65" i="2" s="1"/>
  <c r="C65" i="2"/>
  <c r="D65" i="2" s="1"/>
  <c r="B66" i="1"/>
  <c r="E65" i="1"/>
  <c r="F65" i="1" s="1"/>
  <c r="C65" i="1"/>
  <c r="D65" i="1" s="1"/>
  <c r="B67" i="2" l="1"/>
  <c r="C66" i="2"/>
  <c r="D66" i="2" s="1"/>
  <c r="E66" i="2"/>
  <c r="F66" i="2" s="1"/>
  <c r="B67" i="1"/>
  <c r="E66" i="1"/>
  <c r="F66" i="1" s="1"/>
  <c r="C66" i="1"/>
  <c r="D66" i="1" s="1"/>
  <c r="B68" i="2" l="1"/>
  <c r="E67" i="2"/>
  <c r="F67" i="2" s="1"/>
  <c r="C67" i="2"/>
  <c r="D67" i="2" s="1"/>
  <c r="E67" i="1"/>
  <c r="F67" i="1" s="1"/>
  <c r="C67" i="1"/>
  <c r="D67" i="1" s="1"/>
  <c r="B68" i="1"/>
  <c r="E68" i="2" l="1"/>
  <c r="F68" i="2" s="1"/>
  <c r="C68" i="2"/>
  <c r="D68" i="2" s="1"/>
  <c r="B69" i="2"/>
  <c r="B69" i="1"/>
  <c r="E68" i="1"/>
  <c r="F68" i="1" s="1"/>
  <c r="C68" i="1"/>
  <c r="D68" i="1" s="1"/>
  <c r="B70" i="2" l="1"/>
  <c r="E69" i="2"/>
  <c r="F69" i="2" s="1"/>
  <c r="C69" i="2"/>
  <c r="D69" i="2" s="1"/>
  <c r="C69" i="1"/>
  <c r="D69" i="1" s="1"/>
  <c r="B70" i="1"/>
  <c r="E69" i="1"/>
  <c r="F69" i="1" s="1"/>
  <c r="C70" i="2" l="1"/>
  <c r="D70" i="2" s="1"/>
  <c r="B71" i="2"/>
  <c r="E70" i="2"/>
  <c r="F70" i="2" s="1"/>
  <c r="E70" i="1"/>
  <c r="F70" i="1" s="1"/>
  <c r="C70" i="1"/>
  <c r="D70" i="1" s="1"/>
  <c r="B71" i="1"/>
  <c r="B72" i="2" l="1"/>
  <c r="E71" i="2"/>
  <c r="F71" i="2" s="1"/>
  <c r="C71" i="2"/>
  <c r="D71" i="2" s="1"/>
  <c r="B72" i="1"/>
  <c r="E71" i="1"/>
  <c r="F71" i="1" s="1"/>
  <c r="C71" i="1"/>
  <c r="D71" i="1" s="1"/>
  <c r="B73" i="2" l="1"/>
  <c r="E72" i="2"/>
  <c r="F72" i="2" s="1"/>
  <c r="C72" i="2"/>
  <c r="D72" i="2" s="1"/>
  <c r="C72" i="1"/>
  <c r="D72" i="1" s="1"/>
  <c r="B73" i="1"/>
  <c r="E72" i="1"/>
  <c r="F72" i="1" s="1"/>
  <c r="E73" i="2" l="1"/>
  <c r="F73" i="2" s="1"/>
  <c r="C73" i="2"/>
  <c r="B74" i="2"/>
  <c r="E73" i="1"/>
  <c r="F73" i="1" s="1"/>
  <c r="C73" i="1"/>
  <c r="B74" i="1"/>
  <c r="B75" i="2" l="1"/>
  <c r="E74" i="2"/>
  <c r="F74" i="2" s="1"/>
  <c r="C74" i="2"/>
  <c r="D74" i="2" s="1"/>
  <c r="D73" i="2"/>
  <c r="C120" i="2"/>
  <c r="C119" i="2"/>
  <c r="C119" i="1"/>
  <c r="C120" i="1"/>
  <c r="B75" i="1"/>
  <c r="E74" i="1"/>
  <c r="F74" i="1" s="1"/>
  <c r="C74" i="1"/>
  <c r="D74" i="1" s="1"/>
  <c r="D73" i="1"/>
  <c r="D119" i="2" l="1"/>
  <c r="H119" i="2" s="1"/>
  <c r="D120" i="2"/>
  <c r="H120" i="2"/>
  <c r="C75" i="2"/>
  <c r="D75" i="2" s="1"/>
  <c r="B76" i="2"/>
  <c r="E75" i="2"/>
  <c r="F75" i="2" s="1"/>
  <c r="D120" i="1"/>
  <c r="H120" i="1" s="1"/>
  <c r="D119" i="1"/>
  <c r="H119" i="1" s="1"/>
  <c r="C75" i="1"/>
  <c r="D75" i="1" s="1"/>
  <c r="B76" i="1"/>
  <c r="E75" i="1"/>
  <c r="F75" i="1" s="1"/>
  <c r="B77" i="2" l="1"/>
  <c r="E76" i="2"/>
  <c r="F76" i="2" s="1"/>
  <c r="C76" i="2"/>
  <c r="D76" i="2" s="1"/>
  <c r="B77" i="1"/>
  <c r="E76" i="1"/>
  <c r="F76" i="1" s="1"/>
  <c r="C76" i="1"/>
  <c r="D76" i="1" s="1"/>
  <c r="B78" i="2" l="1"/>
  <c r="C77" i="2"/>
  <c r="D77" i="2" s="1"/>
  <c r="E77" i="2"/>
  <c r="F77" i="2" s="1"/>
  <c r="B78" i="1"/>
  <c r="E77" i="1"/>
  <c r="F77" i="1" s="1"/>
  <c r="C77" i="1"/>
  <c r="D77" i="1" s="1"/>
  <c r="B79" i="2" l="1"/>
  <c r="E78" i="2"/>
  <c r="F78" i="2" s="1"/>
  <c r="C78" i="2"/>
  <c r="D78" i="2" s="1"/>
  <c r="E78" i="1"/>
  <c r="F78" i="1" s="1"/>
  <c r="C78" i="1"/>
  <c r="D78" i="1" s="1"/>
  <c r="B79" i="1"/>
  <c r="E79" i="2" l="1"/>
  <c r="F79" i="2" s="1"/>
  <c r="B80" i="2"/>
  <c r="C79" i="2"/>
  <c r="D79" i="2" s="1"/>
  <c r="B80" i="1"/>
  <c r="E79" i="1"/>
  <c r="F79" i="1" s="1"/>
  <c r="C79" i="1"/>
  <c r="D79" i="1" s="1"/>
  <c r="E80" i="2" l="1"/>
  <c r="F80" i="2" s="1"/>
  <c r="C80" i="2"/>
  <c r="D80" i="2" s="1"/>
  <c r="B81" i="2"/>
  <c r="C80" i="1"/>
  <c r="D80" i="1" s="1"/>
  <c r="B81" i="1"/>
  <c r="E80" i="1"/>
  <c r="F80" i="1" s="1"/>
  <c r="C81" i="2" l="1"/>
  <c r="D81" i="2" s="1"/>
  <c r="B82" i="2"/>
  <c r="E81" i="2"/>
  <c r="F81" i="2" s="1"/>
  <c r="E81" i="1"/>
  <c r="F81" i="1" s="1"/>
  <c r="C81" i="1"/>
  <c r="D81" i="1" s="1"/>
  <c r="B82" i="1"/>
  <c r="E82" i="2" l="1"/>
  <c r="F82" i="2" s="1"/>
  <c r="C82" i="2"/>
  <c r="D82" i="2" s="1"/>
  <c r="B83" i="2"/>
  <c r="B83" i="1"/>
  <c r="E82" i="1"/>
  <c r="F82" i="1" s="1"/>
  <c r="C82" i="1"/>
  <c r="D82" i="1" s="1"/>
  <c r="B84" i="2" l="1"/>
  <c r="E83" i="2"/>
  <c r="F83" i="2" s="1"/>
  <c r="C83" i="2"/>
  <c r="D83" i="2" s="1"/>
  <c r="C83" i="1"/>
  <c r="D83" i="1" s="1"/>
  <c r="B84" i="1"/>
  <c r="E83" i="1"/>
  <c r="F83" i="1" s="1"/>
  <c r="E84" i="2" l="1"/>
  <c r="F84" i="2" s="1"/>
  <c r="C84" i="2"/>
  <c r="D84" i="2" s="1"/>
  <c r="B85" i="2"/>
  <c r="B85" i="1"/>
  <c r="E84" i="1"/>
  <c r="F84" i="1" s="1"/>
  <c r="C84" i="1"/>
  <c r="D84" i="1" s="1"/>
  <c r="B86" i="2" l="1"/>
  <c r="E85" i="2"/>
  <c r="F85" i="2" s="1"/>
  <c r="C85" i="2"/>
  <c r="D85" i="2" s="1"/>
  <c r="B86" i="1"/>
  <c r="E85" i="1"/>
  <c r="F85" i="1" s="1"/>
  <c r="C85" i="1"/>
  <c r="D85" i="1" s="1"/>
  <c r="C86" i="2" l="1"/>
  <c r="D86" i="2" s="1"/>
  <c r="B87" i="2"/>
  <c r="E86" i="2"/>
  <c r="F86" i="2" s="1"/>
  <c r="E86" i="1"/>
  <c r="F86" i="1" s="1"/>
  <c r="C86" i="1"/>
  <c r="D86" i="1" s="1"/>
  <c r="B87" i="1"/>
  <c r="E87" i="2" l="1"/>
  <c r="F87" i="2" s="1"/>
  <c r="B88" i="2"/>
  <c r="C87" i="2"/>
  <c r="D87" i="2" s="1"/>
  <c r="B88" i="1"/>
  <c r="E87" i="1"/>
  <c r="F87" i="1" s="1"/>
  <c r="C87" i="1"/>
  <c r="D87" i="1" s="1"/>
  <c r="C88" i="2" l="1"/>
  <c r="D88" i="2" s="1"/>
  <c r="B89" i="2"/>
  <c r="E88" i="2"/>
  <c r="F88" i="2" s="1"/>
  <c r="C88" i="1"/>
  <c r="D88" i="1" s="1"/>
  <c r="B89" i="1"/>
  <c r="E88" i="1"/>
  <c r="F88" i="1" s="1"/>
  <c r="C89" i="2" l="1"/>
  <c r="D89" i="2" s="1"/>
  <c r="B90" i="2"/>
  <c r="E89" i="2"/>
  <c r="F89" i="2" s="1"/>
  <c r="E89" i="1"/>
  <c r="F89" i="1" s="1"/>
  <c r="C89" i="1"/>
  <c r="D89" i="1" s="1"/>
  <c r="B90" i="1"/>
  <c r="B91" i="2" l="1"/>
  <c r="E90" i="2"/>
  <c r="F90" i="2" s="1"/>
  <c r="C90" i="2"/>
  <c r="D90" i="2" s="1"/>
  <c r="B91" i="1"/>
  <c r="E90" i="1"/>
  <c r="F90" i="1" s="1"/>
  <c r="C90" i="1"/>
  <c r="D90" i="1" s="1"/>
  <c r="E91" i="2" l="1"/>
  <c r="F91" i="2" s="1"/>
  <c r="C91" i="2"/>
  <c r="D91" i="2" s="1"/>
  <c r="B92" i="2"/>
  <c r="C91" i="1"/>
  <c r="D91" i="1" s="1"/>
  <c r="B92" i="1"/>
  <c r="E91" i="1"/>
  <c r="F91" i="1" s="1"/>
  <c r="B93" i="2" l="1"/>
  <c r="C92" i="2"/>
  <c r="D92" i="2" s="1"/>
  <c r="E92" i="2"/>
  <c r="F92" i="2" s="1"/>
  <c r="B93" i="1"/>
  <c r="E92" i="1"/>
  <c r="F92" i="1" s="1"/>
  <c r="C92" i="1"/>
  <c r="D92" i="1" s="1"/>
  <c r="B94" i="2" l="1"/>
  <c r="E93" i="2"/>
  <c r="F93" i="2" s="1"/>
  <c r="C93" i="2"/>
  <c r="D93" i="2" s="1"/>
  <c r="B94" i="1"/>
  <c r="E93" i="1"/>
  <c r="F93" i="1" s="1"/>
  <c r="C93" i="1"/>
  <c r="D93" i="1" s="1"/>
  <c r="B95" i="2" l="1"/>
  <c r="E94" i="2"/>
  <c r="F94" i="2" s="1"/>
  <c r="C94" i="2"/>
  <c r="D94" i="2" s="1"/>
  <c r="E94" i="1"/>
  <c r="F94" i="1" s="1"/>
  <c r="C94" i="1"/>
  <c r="D94" i="1" s="1"/>
  <c r="B95" i="1"/>
  <c r="E95" i="2" l="1"/>
  <c r="F95" i="2" s="1"/>
  <c r="C95" i="2"/>
  <c r="D95" i="2" s="1"/>
  <c r="B96" i="2"/>
  <c r="B96" i="1"/>
  <c r="E95" i="1"/>
  <c r="F95" i="1" s="1"/>
  <c r="C95" i="1"/>
  <c r="D95" i="1" s="1"/>
  <c r="C96" i="2" l="1"/>
  <c r="D96" i="2" s="1"/>
  <c r="B97" i="2"/>
  <c r="E96" i="2"/>
  <c r="F96" i="2" s="1"/>
  <c r="C96" i="1"/>
  <c r="D96" i="1" s="1"/>
  <c r="B97" i="1"/>
  <c r="E96" i="1"/>
  <c r="F96" i="1" s="1"/>
  <c r="C97" i="2" l="1"/>
  <c r="D97" i="2" s="1"/>
  <c r="E97" i="2"/>
  <c r="F97" i="2" s="1"/>
  <c r="B98" i="2"/>
  <c r="E97" i="1"/>
  <c r="F97" i="1" s="1"/>
  <c r="C97" i="1"/>
  <c r="D97" i="1" s="1"/>
  <c r="B98" i="1"/>
  <c r="B99" i="2" l="1"/>
  <c r="C98" i="2"/>
  <c r="D98" i="2" s="1"/>
  <c r="E98" i="2"/>
  <c r="F98" i="2" s="1"/>
  <c r="B99" i="1"/>
  <c r="E98" i="1"/>
  <c r="F98" i="1" s="1"/>
  <c r="C98" i="1"/>
  <c r="D98" i="1" s="1"/>
  <c r="E99" i="2" l="1"/>
  <c r="F99" i="2" s="1"/>
  <c r="C99" i="2"/>
  <c r="D99" i="2" s="1"/>
  <c r="B100" i="2"/>
  <c r="C99" i="1"/>
  <c r="D99" i="1" s="1"/>
  <c r="B100" i="1"/>
  <c r="E99" i="1"/>
  <c r="F99" i="1" s="1"/>
  <c r="B101" i="2" l="1"/>
  <c r="C100" i="2"/>
  <c r="D100" i="2" s="1"/>
  <c r="E100" i="2"/>
  <c r="F100" i="2" s="1"/>
  <c r="B101" i="1"/>
  <c r="E100" i="1"/>
  <c r="F100" i="1" s="1"/>
  <c r="C100" i="1"/>
  <c r="D100" i="1" s="1"/>
  <c r="B102" i="2" l="1"/>
  <c r="E101" i="2"/>
  <c r="F101" i="2" s="1"/>
  <c r="C101" i="2"/>
  <c r="D101" i="2" s="1"/>
  <c r="B102" i="1"/>
  <c r="E101" i="1"/>
  <c r="F101" i="1" s="1"/>
  <c r="C101" i="1"/>
  <c r="D101" i="1" s="1"/>
  <c r="E102" i="2" l="1"/>
  <c r="F102" i="2" s="1"/>
  <c r="B103" i="2"/>
  <c r="C102" i="2"/>
  <c r="D102" i="2" s="1"/>
  <c r="E102" i="1"/>
  <c r="F102" i="1" s="1"/>
  <c r="C102" i="1"/>
  <c r="D102" i="1" s="1"/>
  <c r="B103" i="1"/>
  <c r="E103" i="2" l="1"/>
  <c r="F103" i="2" s="1"/>
  <c r="B104" i="2"/>
  <c r="C103" i="2"/>
  <c r="D103" i="2" s="1"/>
  <c r="B104" i="1"/>
  <c r="E103" i="1"/>
  <c r="F103" i="1" s="1"/>
  <c r="C103" i="1"/>
  <c r="D103" i="1" s="1"/>
  <c r="C104" i="2" l="1"/>
  <c r="D104" i="2" s="1"/>
  <c r="E104" i="2"/>
  <c r="F104" i="2" s="1"/>
  <c r="B105" i="2"/>
  <c r="C104" i="1"/>
  <c r="D104" i="1" s="1"/>
  <c r="B105" i="1"/>
  <c r="E104" i="1"/>
  <c r="F104" i="1" s="1"/>
  <c r="C105" i="2" l="1"/>
  <c r="D105" i="2" s="1"/>
  <c r="B106" i="2"/>
  <c r="E105" i="2"/>
  <c r="F105" i="2" s="1"/>
  <c r="E105" i="1"/>
  <c r="F105" i="1" s="1"/>
  <c r="C105" i="1"/>
  <c r="D105" i="1" s="1"/>
  <c r="B106" i="1"/>
  <c r="E106" i="2" l="1"/>
  <c r="F106" i="2" s="1"/>
  <c r="C106" i="2"/>
  <c r="D106" i="2" s="1"/>
  <c r="B107" i="2"/>
  <c r="B107" i="1"/>
  <c r="E106" i="1"/>
  <c r="F106" i="1" s="1"/>
  <c r="C106" i="1"/>
  <c r="D106" i="1" s="1"/>
  <c r="B108" i="2" l="1"/>
  <c r="E107" i="2"/>
  <c r="F107" i="2" s="1"/>
  <c r="C107" i="2"/>
  <c r="D107" i="2" s="1"/>
  <c r="C107" i="1"/>
  <c r="D107" i="1" s="1"/>
  <c r="B108" i="1"/>
  <c r="E107" i="1"/>
  <c r="F107" i="1" s="1"/>
  <c r="B109" i="2" l="1"/>
  <c r="C108" i="2"/>
  <c r="D108" i="2" s="1"/>
  <c r="E108" i="2"/>
  <c r="F108" i="2" s="1"/>
  <c r="B109" i="1"/>
  <c r="E108" i="1"/>
  <c r="F108" i="1" s="1"/>
  <c r="C108" i="1"/>
  <c r="D108" i="1" s="1"/>
  <c r="B110" i="2" l="1"/>
  <c r="B149" i="2"/>
  <c r="E109" i="2"/>
  <c r="F109" i="2" s="1"/>
  <c r="C141" i="2"/>
  <c r="C109" i="2"/>
  <c r="B147" i="1"/>
  <c r="C139" i="1"/>
  <c r="B110" i="1"/>
  <c r="E109" i="1"/>
  <c r="F109" i="1" s="1"/>
  <c r="C109" i="1"/>
  <c r="C121" i="2" l="1"/>
  <c r="D109" i="2"/>
  <c r="D121" i="2" s="1"/>
  <c r="B150" i="2"/>
  <c r="E110" i="2"/>
  <c r="F110" i="2" s="1"/>
  <c r="C110" i="2"/>
  <c r="D110" i="2" s="1"/>
  <c r="B111" i="2"/>
  <c r="B148" i="1"/>
  <c r="C121" i="1"/>
  <c r="D109" i="1"/>
  <c r="C110" i="1"/>
  <c r="D110" i="1" s="1"/>
  <c r="B111" i="1"/>
  <c r="E110" i="1"/>
  <c r="F110" i="1" s="1"/>
  <c r="B112" i="2" l="1"/>
  <c r="C111" i="2"/>
  <c r="D111" i="2" s="1"/>
  <c r="E111" i="2"/>
  <c r="F111" i="2" s="1"/>
  <c r="B151" i="2"/>
  <c r="H121" i="2"/>
  <c r="B149" i="1"/>
  <c r="B112" i="1"/>
  <c r="E111" i="1"/>
  <c r="F111" i="1" s="1"/>
  <c r="C111" i="1"/>
  <c r="D111" i="1" s="1"/>
  <c r="D121" i="1"/>
  <c r="H121" i="1" s="1"/>
  <c r="B152" i="2" l="1"/>
  <c r="B113" i="2"/>
  <c r="E112" i="2"/>
  <c r="C112" i="2"/>
  <c r="B150" i="1"/>
  <c r="B113" i="1"/>
  <c r="E112" i="1"/>
  <c r="E122" i="1" s="1"/>
  <c r="C112" i="1"/>
  <c r="C122" i="1" s="1"/>
  <c r="C122" i="2" l="1"/>
  <c r="D112" i="2"/>
  <c r="D122" i="2" s="1"/>
  <c r="E122" i="2"/>
  <c r="F112" i="2"/>
  <c r="F122" i="2" s="1"/>
  <c r="E113" i="2"/>
  <c r="F113" i="2" s="1"/>
  <c r="C113" i="2"/>
  <c r="D113" i="2" s="1"/>
  <c r="B114" i="2"/>
  <c r="B153" i="2"/>
  <c r="B151" i="1"/>
  <c r="D112" i="1"/>
  <c r="D122" i="1" s="1"/>
  <c r="F112" i="1"/>
  <c r="F122" i="1" s="1"/>
  <c r="E113" i="1"/>
  <c r="F113" i="1" s="1"/>
  <c r="C113" i="1"/>
  <c r="D113" i="1" s="1"/>
  <c r="B114" i="1"/>
  <c r="E114" i="2" l="1"/>
  <c r="F114" i="2" s="1"/>
  <c r="C114" i="2"/>
  <c r="D114" i="2" s="1"/>
  <c r="B154" i="2"/>
  <c r="H122" i="2"/>
  <c r="C140" i="2" s="1"/>
  <c r="B152" i="1"/>
  <c r="E114" i="1"/>
  <c r="F114" i="1" s="1"/>
  <c r="C114" i="1"/>
  <c r="D114" i="1" s="1"/>
  <c r="H122" i="1"/>
  <c r="C138" i="1" s="1"/>
  <c r="G149" i="2" l="1"/>
  <c r="G152" i="2"/>
  <c r="G153" i="2"/>
  <c r="G154" i="2"/>
  <c r="G151" i="2"/>
  <c r="G150" i="2"/>
  <c r="C149" i="2"/>
  <c r="E149" i="2"/>
  <c r="F149" i="2" s="1"/>
  <c r="E150" i="2"/>
  <c r="F150" i="2" s="1"/>
  <c r="C150" i="2"/>
  <c r="E151" i="2"/>
  <c r="F151" i="2" s="1"/>
  <c r="C151" i="2"/>
  <c r="E152" i="2"/>
  <c r="F152" i="2" s="1"/>
  <c r="C152" i="2"/>
  <c r="E154" i="2"/>
  <c r="F154" i="2" s="1"/>
  <c r="C154" i="2"/>
  <c r="E153" i="2"/>
  <c r="F153" i="2" s="1"/>
  <c r="C153" i="2"/>
  <c r="G151" i="1"/>
  <c r="G152" i="1"/>
  <c r="G147" i="1"/>
  <c r="G148" i="1"/>
  <c r="G150" i="1"/>
  <c r="G149" i="1"/>
  <c r="E147" i="1"/>
  <c r="F147" i="1" s="1"/>
  <c r="C147" i="1"/>
  <c r="C148" i="1"/>
  <c r="E148" i="1"/>
  <c r="F148" i="1" s="1"/>
  <c r="C149" i="1"/>
  <c r="E149" i="1"/>
  <c r="F149" i="1" s="1"/>
  <c r="E150" i="1"/>
  <c r="F150" i="1" s="1"/>
  <c r="C150" i="1"/>
  <c r="C152" i="1"/>
  <c r="E152" i="1"/>
  <c r="F152" i="1" s="1"/>
  <c r="E151" i="1"/>
  <c r="F151" i="1" s="1"/>
  <c r="C151" i="1"/>
  <c r="D152" i="2" l="1"/>
  <c r="H152" i="2" s="1"/>
  <c r="D154" i="2"/>
  <c r="H154" i="2"/>
  <c r="D149" i="2"/>
  <c r="H149" i="2"/>
  <c r="D153" i="2"/>
  <c r="H153" i="2" s="1"/>
  <c r="D151" i="2"/>
  <c r="H151" i="2" s="1"/>
  <c r="D150" i="2"/>
  <c r="H150" i="2" s="1"/>
  <c r="D147" i="1"/>
  <c r="H147" i="1"/>
  <c r="D149" i="1"/>
  <c r="H149" i="1"/>
  <c r="D150" i="1"/>
  <c r="H150" i="1"/>
  <c r="D151" i="1"/>
  <c r="H151" i="1"/>
  <c r="D152" i="1"/>
  <c r="H152" i="1"/>
  <c r="D148" i="1"/>
  <c r="H148" i="1"/>
</calcChain>
</file>

<file path=xl/sharedStrings.xml><?xml version="1.0" encoding="utf-8"?>
<sst xmlns="http://schemas.openxmlformats.org/spreadsheetml/2006/main" count="162" uniqueCount="64">
  <si>
    <t>Fecha Desembolso</t>
  </si>
  <si>
    <t>Intereses compesnatorios</t>
  </si>
  <si>
    <t>Tasa de Avance</t>
  </si>
  <si>
    <t>IGV Compensatorios</t>
  </si>
  <si>
    <t>Monto Neto Factura</t>
  </si>
  <si>
    <t>Comision</t>
  </si>
  <si>
    <t>Capital</t>
  </si>
  <si>
    <t>IGV Comision</t>
  </si>
  <si>
    <t>Compensatorio</t>
  </si>
  <si>
    <t>Desembolso</t>
  </si>
  <si>
    <t>Moratorio</t>
  </si>
  <si>
    <t>Fecha de Pago</t>
  </si>
  <si>
    <t>Fecha</t>
  </si>
  <si>
    <t>Intereses Compensatorios Devengados</t>
  </si>
  <si>
    <t>Intereses Moratorios Devengados</t>
  </si>
  <si>
    <t>IGV Moratorios</t>
  </si>
  <si>
    <t>Liquidacion 1</t>
  </si>
  <si>
    <t>Liquidacion 2</t>
  </si>
  <si>
    <t>Liquidacion 3</t>
  </si>
  <si>
    <t>Resultado</t>
  </si>
  <si>
    <t>Total</t>
  </si>
  <si>
    <t>Delta Compensatorios</t>
  </si>
  <si>
    <t>Delta Capital</t>
  </si>
  <si>
    <t>Delta IGV Compensatorios</t>
  </si>
  <si>
    <t>Moratorios</t>
  </si>
  <si>
    <t>CASOS</t>
  </si>
  <si>
    <t>Delta CAPITAL</t>
  </si>
  <si>
    <t>POSITIVO</t>
  </si>
  <si>
    <t>Compensatorios</t>
  </si>
  <si>
    <t>NEGATIVO</t>
  </si>
  <si>
    <t>Consecuencia</t>
  </si>
  <si>
    <t>Se ha cobrado un exceso de intereses. Se necesita hacer notas de credito. El pago no ha cubierto el capital pero la suma es un saldo a favor del cliente.</t>
  </si>
  <si>
    <t>Se le debe facturar mas intereses al cliente pero el pago no ha cubierto capital.Al ser el saldo POSITIVO, la liquidacion esta en proceso, el saldo positivo genera un nuevo calendario. Dependera de la fecha en que se reciba el pago completo si es que se generan MORATORIOS</t>
  </si>
  <si>
    <t>Liquidacion 4 SEGUNDA PARTE</t>
  </si>
  <si>
    <t>Capital Remanente</t>
  </si>
  <si>
    <t>Fecha liquidacion 4 PRIMERA PARTE</t>
  </si>
  <si>
    <t>CAPITAL</t>
  </si>
  <si>
    <t>Liquidacion 4A</t>
  </si>
  <si>
    <t>SALDO GLOBAL</t>
  </si>
  <si>
    <t>Significa que hay que facturar mas intereses, pero que en capital, se le debe al cliente un monto mayor a lo que se le debe facturar por intereses. Conclusion se facturan intereses y se le devuelve el saldo</t>
  </si>
  <si>
    <r>
      <t xml:space="preserve">Int.Devengados - Int cobrados = </t>
    </r>
    <r>
      <rPr>
        <sz val="10"/>
        <color rgb="FFFF0000"/>
        <rFont val="Arial"/>
        <family val="2"/>
      </rPr>
      <t>NEGATIVO</t>
    </r>
  </si>
  <si>
    <r>
      <t>PAGO - CAPITAL DESEMBOLSADO O CAPITAL REMANENTE =</t>
    </r>
    <r>
      <rPr>
        <sz val="10"/>
        <color rgb="FFFF0000"/>
        <rFont val="Arial"/>
        <family val="2"/>
      </rPr>
      <t>POSITIVO</t>
    </r>
  </si>
  <si>
    <r>
      <t xml:space="preserve">Int.Devengados - Int cobrados = </t>
    </r>
    <r>
      <rPr>
        <sz val="10"/>
        <color rgb="FFFF0000"/>
        <rFont val="Arial"/>
        <family val="2"/>
      </rPr>
      <t>POSITIVO</t>
    </r>
  </si>
  <si>
    <r>
      <t xml:space="preserve"> PAGO - CAPITAL DESEMBOLSADO O CAPITAL REMANENTE= </t>
    </r>
    <r>
      <rPr>
        <sz val="10"/>
        <color rgb="FFFF0000"/>
        <rFont val="Arial"/>
        <family val="2"/>
      </rPr>
      <t>NEGATIVO</t>
    </r>
  </si>
  <si>
    <r>
      <t xml:space="preserve"> PAGO - CAPITAL DESEMBOLSADO O CAPITAL REMANENTE= </t>
    </r>
    <r>
      <rPr>
        <sz val="10"/>
        <color rgb="FFFF0000"/>
        <rFont val="Arial"/>
        <family val="2"/>
      </rPr>
      <t>POSITIVO</t>
    </r>
  </si>
  <si>
    <r>
      <t xml:space="preserve">PAGO - CAPITAL DESEMBOLSADO O CAPITAL REMANENTE = </t>
    </r>
    <r>
      <rPr>
        <sz val="10"/>
        <color rgb="FFFF0000"/>
        <rFont val="Arial"/>
        <family val="2"/>
      </rPr>
      <t>NEGATIVO</t>
    </r>
  </si>
  <si>
    <t>ESTADO DE LA FACTURA</t>
  </si>
  <si>
    <t>LIQUIDACION EN PROCESO</t>
  </si>
  <si>
    <t>LIQUIDADO</t>
  </si>
  <si>
    <t>Liquidacion POR DIAS</t>
  </si>
  <si>
    <t>Definir logica del BACK DOOR</t>
  </si>
  <si>
    <t>Si hay un monto minimo por liquidar , vale la pena el esfuerzo transaccional para hacerlo? Por que monto monetario no vale la pena hacerlo?</t>
  </si>
  <si>
    <t xml:space="preserve">Si se define un monto monetario transaccional minimo, como se manejaria? Que cascada de reduccion aplicamos? Se reducirian primero moratorios, luego compensatorios y luego capital? </t>
  </si>
  <si>
    <t>Como seria el manejo tributario de esas reducciones?</t>
  </si>
  <si>
    <t>A pesar de que los invetreses ve</t>
  </si>
  <si>
    <t>Significa que se le debe al cliente y se ha cobrado intereses en exceso (NEGATIVO por que es salida de caja para inandes) .Se generan notas de credito pero NO SE DEVUELVE EN CASH. Al ser el SALDO GLOBAL POSITIVO, la liquidacion esta en proceso, el saldo positivo genera un nuevo calendario. Dependera de la fecha en que se reciba el pago completo si es que se generan MORATORIOS</t>
  </si>
  <si>
    <r>
      <t xml:space="preserve"> CAPITAL DESEMBOLSADO O CAPITAL REMANENTE -PAGO x LIQUIDACION =</t>
    </r>
    <r>
      <rPr>
        <sz val="10"/>
        <color rgb="FFFF0000"/>
        <rFont val="Arial"/>
        <family val="2"/>
      </rPr>
      <t>NEGATIVO</t>
    </r>
  </si>
  <si>
    <t>Significa que se ha cobrado intereses en exceso (NEGATIVO por que es salida de caja para inandes) .Se generan notas de credito. El pago x liquidacion es mayor al capital desembolsado es NEGATIVO lo que significa que Inandes le debe al cliente. Se devuelve al cliente la suma de los dos montos negativos (valor absoluto)</t>
  </si>
  <si>
    <r>
      <t xml:space="preserve"> CAPITAL DESEMBOLSADO O CAPITAL REMANENTE -PAGO x LIQUIDACION =</t>
    </r>
    <r>
      <rPr>
        <sz val="10"/>
        <color rgb="FFFF0000"/>
        <rFont val="Arial"/>
        <family val="2"/>
      </rPr>
      <t>POSITIVO</t>
    </r>
  </si>
  <si>
    <t>Se ha cobrado un exceso de intereses. Se necesita hacer notas de credito PERO NO SE DEVUELVE EL CASH. El pago no ha cubierto el capital pero la suma es un saldo a favor de INANDES. EL saldo positivo de origena un nuevo calendario</t>
  </si>
  <si>
    <t>Significa que hay que facturar mas intereses y que el pago no cubre capital. Se genera un nuevo calendario y se siguen devengado intereses (compesatorios y , potencialmente moratorios)</t>
  </si>
  <si>
    <t>Se han cobrado menos intereses que los debidos pero se ha recibido mas capital que lo adeudado. La suma es negativa por lo que se facturan mas intereses pero se devuelve un saldo al cliente</t>
  </si>
  <si>
    <t>|</t>
  </si>
  <si>
    <t>Se han cobrado intereses de mas y el capital no ha sido liquidado. Se emiten Notas de Credito y se devuelve el saldo negativo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</si>
</sst>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0000000000%"/>
  </numFmts>
  <fonts count="3" x14ac:knownFonts="1">
    <font>
      <sz val="10"/>
      <color rgb="FF000000"/>
      <name val="Arial"/>
      <family val="2"/>
    </font>
    <font>
      <sz val="10"/>
      <color rgb="FF000000"/>
      <name val="Arial"/>
      <family val="2"/>
    </font>
    <font>
      <sz val="10"/>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1" fillId="0" borderId="0" xfId="0" applyFont="1"/>
    <xf numFmtId="164" fontId="0" fillId="0" borderId="0" xfId="0" applyNumberFormat="1"/>
    <xf numFmtId="165" fontId="0" fillId="0" borderId="0" xfId="1" applyNumberFormat="1" applyFont="1"/>
    <xf numFmtId="9" fontId="0" fillId="0" borderId="0" xfId="0" applyNumberFormat="1"/>
    <xf numFmtId="0" fontId="0" fillId="0" borderId="0" xfId="0" applyAlignment="1">
      <alignment vertical="center" wrapText="1"/>
    </xf>
    <xf numFmtId="0" fontId="1" fillId="0" borderId="0" xfId="0" applyFont="1" applyAlignment="1">
      <alignment vertical="center" wrapText="1"/>
    </xf>
    <xf numFmtId="2" fontId="0" fillId="0" borderId="0" xfId="0" applyNumberFormat="1"/>
    <xf numFmtId="2" fontId="0" fillId="2" borderId="0" xfId="0" applyNumberFormat="1" applyFill="1"/>
    <xf numFmtId="2" fontId="1" fillId="0" borderId="0" xfId="0" applyNumberFormat="1" applyFont="1"/>
    <xf numFmtId="0" fontId="0" fillId="0" borderId="0" xfId="0" applyAlignment="1">
      <alignment horizontal="center" vertical="center"/>
    </xf>
    <xf numFmtId="0" fontId="0" fillId="0" borderId="0" xfId="0" applyAlignment="1">
      <alignment horizontal="center" vertical="center" wrapText="1"/>
    </xf>
    <xf numFmtId="0" fontId="1" fillId="0" borderId="1" xfId="0" applyFont="1" applyBorder="1" applyAlignment="1">
      <alignment vertical="center" wrapText="1"/>
    </xf>
    <xf numFmtId="164" fontId="0" fillId="3" borderId="1" xfId="0" applyNumberFormat="1" applyFill="1" applyBorder="1"/>
    <xf numFmtId="2" fontId="0" fillId="3" borderId="1" xfId="0" applyNumberFormat="1" applyFill="1" applyBorder="1"/>
    <xf numFmtId="0" fontId="0" fillId="0" borderId="0" xfId="0" applyFont="1" applyAlignment="1">
      <alignment vertical="center" wrapText="1"/>
    </xf>
    <xf numFmtId="0" fontId="0" fillId="0" borderId="1" xfId="0" applyFont="1" applyBorder="1" applyAlignment="1">
      <alignment vertical="center" wrapText="1"/>
    </xf>
    <xf numFmtId="2" fontId="0" fillId="0" borderId="1" xfId="0" applyNumberFormat="1" applyBorder="1"/>
    <xf numFmtId="0" fontId="0" fillId="0" borderId="0" xfId="0" applyFo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guti/Inandes.TECH/liquidacion/Paquete.1.Liqui.normal/SMI%20-%20Proforma%20del%20Anexo%2063%20liquidada%20al%20202505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ENTE"/>
      <sheetName val="NSG"/>
      <sheetName val="Liq fact Nº "/>
      <sheetName val="Datos"/>
      <sheetName val="LETRA"/>
      <sheetName val="LIQUIDACION"/>
      <sheetName val="Sheet1"/>
      <sheetName val="LIQ AS"/>
      <sheetName val="NSG01 ORIGEN"/>
    </sheetNames>
    <sheetDataSet>
      <sheetData sheetId="0"/>
      <sheetData sheetId="1">
        <row r="10">
          <cell r="F10">
            <v>45650</v>
          </cell>
        </row>
        <row r="16">
          <cell r="E16">
            <v>45748</v>
          </cell>
          <cell r="M16">
            <v>18795.092800000002</v>
          </cell>
        </row>
        <row r="75">
          <cell r="C75">
            <v>0.94822651631339161</v>
          </cell>
        </row>
        <row r="76">
          <cell r="D76">
            <v>1202.835048660585</v>
          </cell>
          <cell r="E76">
            <v>216.5103087589053</v>
          </cell>
          <cell r="F76">
            <v>133.66504027148184</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60"/>
  <sheetViews>
    <sheetView topLeftCell="B106" zoomScale="85" zoomScaleNormal="85" workbookViewId="0">
      <selection activeCell="G119" sqref="G119"/>
    </sheetView>
  </sheetViews>
  <sheetFormatPr defaultRowHeight="13.2" x14ac:dyDescent="0.25"/>
  <cols>
    <col min="2" max="2" width="34.6640625" customWidth="1"/>
    <col min="3" max="3" width="40.77734375" customWidth="1"/>
    <col min="4" max="4" width="23.77734375" customWidth="1"/>
    <col min="5" max="5" width="25" customWidth="1"/>
    <col min="6" max="6" width="14.77734375" customWidth="1"/>
    <col min="7" max="7" width="45.33203125" customWidth="1"/>
    <col min="8" max="8" width="28" customWidth="1"/>
    <col min="9" max="9" width="15.6640625" customWidth="1"/>
    <col min="10" max="10" width="14.33203125" customWidth="1"/>
  </cols>
  <sheetData>
    <row r="2" spans="1:10" x14ac:dyDescent="0.25">
      <c r="B2" s="1" t="s">
        <v>0</v>
      </c>
      <c r="C2" s="2">
        <f>[1]NSG!F10</f>
        <v>45650</v>
      </c>
      <c r="E2" s="1" t="s">
        <v>1</v>
      </c>
      <c r="F2">
        <f>[1]NSG!D76</f>
        <v>1202.835048660585</v>
      </c>
    </row>
    <row r="3" spans="1:10" x14ac:dyDescent="0.25">
      <c r="B3" s="1" t="s">
        <v>2</v>
      </c>
      <c r="C3" s="3">
        <f>[1]NSG!C75</f>
        <v>0.94822651631339161</v>
      </c>
      <c r="E3" s="1" t="s">
        <v>3</v>
      </c>
      <c r="F3">
        <f>[1]NSG!E76</f>
        <v>216.5103087589053</v>
      </c>
    </row>
    <row r="4" spans="1:10" x14ac:dyDescent="0.25">
      <c r="B4" s="1" t="s">
        <v>4</v>
      </c>
      <c r="C4">
        <f>[1]NSG!M16</f>
        <v>18795.092800000002</v>
      </c>
      <c r="E4" s="1" t="s">
        <v>5</v>
      </c>
      <c r="F4">
        <f>[1]NSG!F76</f>
        <v>133.66504027148184</v>
      </c>
    </row>
    <row r="5" spans="1:10" x14ac:dyDescent="0.25">
      <c r="B5" s="1" t="s">
        <v>6</v>
      </c>
      <c r="C5">
        <f>C3*C4</f>
        <v>17822.005369530911</v>
      </c>
      <c r="E5" s="1" t="s">
        <v>7</v>
      </c>
      <c r="F5">
        <f>Sheet1!F4*18%</f>
        <v>24.059707248866729</v>
      </c>
    </row>
    <row r="6" spans="1:10" x14ac:dyDescent="0.25">
      <c r="B6" s="1" t="s">
        <v>8</v>
      </c>
      <c r="C6" s="4">
        <v>0.02</v>
      </c>
      <c r="E6" s="1" t="s">
        <v>9</v>
      </c>
      <c r="F6">
        <f>C5-SUM(F2:F5)</f>
        <v>16244.935264591071</v>
      </c>
    </row>
    <row r="7" spans="1:10" x14ac:dyDescent="0.25">
      <c r="B7" s="1" t="s">
        <v>10</v>
      </c>
      <c r="C7" s="4">
        <v>0.03</v>
      </c>
    </row>
    <row r="8" spans="1:10" x14ac:dyDescent="0.25">
      <c r="B8" s="1" t="s">
        <v>11</v>
      </c>
      <c r="C8" s="2">
        <f>[1]NSG!E16</f>
        <v>45748</v>
      </c>
    </row>
    <row r="9" spans="1:10" x14ac:dyDescent="0.25">
      <c r="B9" s="1"/>
      <c r="C9" s="2"/>
    </row>
    <row r="10" spans="1:10" x14ac:dyDescent="0.25">
      <c r="B10" s="1"/>
      <c r="C10" s="4"/>
    </row>
    <row r="11" spans="1:10" s="5" customFormat="1" ht="47.4" customHeight="1" x14ac:dyDescent="0.25">
      <c r="B11" s="6" t="s">
        <v>12</v>
      </c>
      <c r="C11" s="6" t="s">
        <v>13</v>
      </c>
      <c r="D11" s="6" t="s">
        <v>3</v>
      </c>
      <c r="E11" s="6" t="s">
        <v>14</v>
      </c>
      <c r="F11" s="6" t="s">
        <v>15</v>
      </c>
      <c r="G11" s="6" t="s">
        <v>16</v>
      </c>
      <c r="H11" s="6" t="s">
        <v>17</v>
      </c>
      <c r="I11" s="6" t="s">
        <v>18</v>
      </c>
      <c r="J11" s="15" t="s">
        <v>37</v>
      </c>
    </row>
    <row r="12" spans="1:10" x14ac:dyDescent="0.25">
      <c r="A12">
        <v>1</v>
      </c>
      <c r="B12" s="2">
        <f>$C$2+1</f>
        <v>45651</v>
      </c>
      <c r="C12" s="7">
        <f>(POWER((1+$C$6/30),B12-$C$2)-1)*$C$5</f>
        <v>11.881336913019299</v>
      </c>
      <c r="D12" s="7">
        <f>C12*0.18</f>
        <v>2.1386406443434738</v>
      </c>
      <c r="E12">
        <f t="shared" ref="E12:E75" si="0">IF(B12&gt;$C$8,(POWER((1+$C$7/30),B12-$C$8)-1)*$C$5,0)</f>
        <v>0</v>
      </c>
      <c r="F12">
        <f>E12*18%</f>
        <v>0</v>
      </c>
    </row>
    <row r="13" spans="1:10" x14ac:dyDescent="0.25">
      <c r="A13">
        <v>2</v>
      </c>
      <c r="B13" s="2">
        <f>B12+1</f>
        <v>45652</v>
      </c>
      <c r="C13" s="7">
        <f t="shared" ref="C13:C76" si="1">(POWER((1+$C$6/30),B13-$C$2)-1)*$C$5</f>
        <v>23.770594717312413</v>
      </c>
      <c r="D13" s="7">
        <f t="shared" ref="D13:D76" si="2">C13*0.18</f>
        <v>4.2787070491162345</v>
      </c>
      <c r="E13">
        <f t="shared" si="0"/>
        <v>0</v>
      </c>
      <c r="F13">
        <f t="shared" ref="F13:F76" si="3">E13*18%</f>
        <v>0</v>
      </c>
    </row>
    <row r="14" spans="1:10" x14ac:dyDescent="0.25">
      <c r="A14">
        <v>3</v>
      </c>
      <c r="B14" s="2">
        <f t="shared" ref="B14:B77" si="4">B13+1</f>
        <v>45653</v>
      </c>
      <c r="C14" s="7">
        <f t="shared" si="1"/>
        <v>35.667778693477921</v>
      </c>
      <c r="D14" s="7">
        <f t="shared" si="2"/>
        <v>6.4202001648260252</v>
      </c>
      <c r="E14">
        <f t="shared" si="0"/>
        <v>0</v>
      </c>
      <c r="F14">
        <f t="shared" si="3"/>
        <v>0</v>
      </c>
    </row>
    <row r="15" spans="1:10" x14ac:dyDescent="0.25">
      <c r="A15">
        <v>4</v>
      </c>
      <c r="B15" s="2">
        <f t="shared" si="4"/>
        <v>45654</v>
      </c>
      <c r="C15" s="7">
        <f t="shared" si="1"/>
        <v>47.572894125624508</v>
      </c>
      <c r="D15" s="7">
        <f t="shared" si="2"/>
        <v>8.5631209426124109</v>
      </c>
      <c r="E15">
        <f t="shared" si="0"/>
        <v>0</v>
      </c>
      <c r="F15">
        <f t="shared" si="3"/>
        <v>0</v>
      </c>
    </row>
    <row r="16" spans="1:10" x14ac:dyDescent="0.25">
      <c r="A16">
        <v>5</v>
      </c>
      <c r="B16" s="2">
        <f t="shared" si="4"/>
        <v>45655</v>
      </c>
      <c r="C16" s="7">
        <f t="shared" si="1"/>
        <v>59.485946301394712</v>
      </c>
      <c r="D16" s="7">
        <f t="shared" si="2"/>
        <v>10.707470334251047</v>
      </c>
      <c r="E16">
        <f t="shared" si="0"/>
        <v>0</v>
      </c>
      <c r="F16">
        <f t="shared" si="3"/>
        <v>0</v>
      </c>
    </row>
    <row r="17" spans="1:6" x14ac:dyDescent="0.25">
      <c r="A17">
        <v>6</v>
      </c>
      <c r="B17" s="2">
        <f t="shared" si="4"/>
        <v>45656</v>
      </c>
      <c r="C17" s="7">
        <f t="shared" si="1"/>
        <v>71.406940511945137</v>
      </c>
      <c r="D17" s="7">
        <f t="shared" si="2"/>
        <v>12.853249292150124</v>
      </c>
      <c r="E17">
        <f t="shared" si="0"/>
        <v>0</v>
      </c>
      <c r="F17">
        <f t="shared" si="3"/>
        <v>0</v>
      </c>
    </row>
    <row r="18" spans="1:6" x14ac:dyDescent="0.25">
      <c r="A18">
        <v>7</v>
      </c>
      <c r="B18" s="2">
        <f t="shared" si="4"/>
        <v>45657</v>
      </c>
      <c r="C18" s="7">
        <f t="shared" si="1"/>
        <v>83.335882051974139</v>
      </c>
      <c r="D18" s="7">
        <f t="shared" si="2"/>
        <v>15.000458769355344</v>
      </c>
      <c r="E18">
        <f t="shared" si="0"/>
        <v>0</v>
      </c>
      <c r="F18">
        <f t="shared" si="3"/>
        <v>0</v>
      </c>
    </row>
    <row r="19" spans="1:6" x14ac:dyDescent="0.25">
      <c r="A19">
        <v>8</v>
      </c>
      <c r="B19" s="2">
        <f t="shared" si="4"/>
        <v>45658</v>
      </c>
      <c r="C19" s="7">
        <f t="shared" si="1"/>
        <v>95.272776219694151</v>
      </c>
      <c r="D19" s="7">
        <f t="shared" si="2"/>
        <v>17.149099719544946</v>
      </c>
      <c r="E19">
        <f t="shared" si="0"/>
        <v>0</v>
      </c>
      <c r="F19">
        <f t="shared" si="3"/>
        <v>0</v>
      </c>
    </row>
    <row r="20" spans="1:6" x14ac:dyDescent="0.25">
      <c r="A20">
        <v>9</v>
      </c>
      <c r="B20" s="2">
        <f t="shared" si="4"/>
        <v>45659</v>
      </c>
      <c r="C20" s="7">
        <f t="shared" si="1"/>
        <v>107.21762831685939</v>
      </c>
      <c r="D20" s="7">
        <f t="shared" si="2"/>
        <v>19.299173097034689</v>
      </c>
      <c r="E20">
        <f t="shared" si="0"/>
        <v>0</v>
      </c>
      <c r="F20">
        <f t="shared" si="3"/>
        <v>0</v>
      </c>
    </row>
    <row r="21" spans="1:6" x14ac:dyDescent="0.25">
      <c r="A21">
        <v>10</v>
      </c>
      <c r="B21" s="2">
        <f t="shared" si="4"/>
        <v>45660</v>
      </c>
      <c r="C21" s="7">
        <f t="shared" si="1"/>
        <v>119.17044364875392</v>
      </c>
      <c r="D21" s="7">
        <f t="shared" si="2"/>
        <v>21.450679856775704</v>
      </c>
      <c r="E21">
        <f t="shared" si="0"/>
        <v>0</v>
      </c>
      <c r="F21">
        <f t="shared" si="3"/>
        <v>0</v>
      </c>
    </row>
    <row r="22" spans="1:6" x14ac:dyDescent="0.25">
      <c r="A22">
        <v>11</v>
      </c>
      <c r="B22" s="2">
        <f t="shared" si="4"/>
        <v>45661</v>
      </c>
      <c r="C22" s="7">
        <f t="shared" si="1"/>
        <v>131.13122752420756</v>
      </c>
      <c r="D22" s="7">
        <f t="shared" si="2"/>
        <v>23.603620954357361</v>
      </c>
      <c r="E22">
        <f t="shared" si="0"/>
        <v>0</v>
      </c>
      <c r="F22">
        <f t="shared" si="3"/>
        <v>0</v>
      </c>
    </row>
    <row r="23" spans="1:6" x14ac:dyDescent="0.25">
      <c r="A23">
        <v>12</v>
      </c>
      <c r="B23" s="2">
        <f t="shared" si="4"/>
        <v>45662</v>
      </c>
      <c r="C23" s="7">
        <f t="shared" si="1"/>
        <v>143.09998525557609</v>
      </c>
      <c r="D23" s="7">
        <f t="shared" si="2"/>
        <v>25.757997346003695</v>
      </c>
      <c r="E23">
        <f t="shared" si="0"/>
        <v>0</v>
      </c>
      <c r="F23">
        <f t="shared" si="3"/>
        <v>0</v>
      </c>
    </row>
    <row r="24" spans="1:6" x14ac:dyDescent="0.25">
      <c r="A24">
        <v>13</v>
      </c>
      <c r="B24" s="2">
        <f t="shared" si="4"/>
        <v>45663</v>
      </c>
      <c r="C24" s="7">
        <f t="shared" si="1"/>
        <v>155.07672215876491</v>
      </c>
      <c r="D24" s="7">
        <f t="shared" si="2"/>
        <v>27.913809988577682</v>
      </c>
      <c r="E24">
        <f t="shared" si="0"/>
        <v>0</v>
      </c>
      <c r="F24">
        <f t="shared" si="3"/>
        <v>0</v>
      </c>
    </row>
    <row r="25" spans="1:6" x14ac:dyDescent="0.25">
      <c r="A25">
        <v>14</v>
      </c>
      <c r="B25" s="2">
        <f t="shared" si="4"/>
        <v>45664</v>
      </c>
      <c r="C25" s="7">
        <f t="shared" si="1"/>
        <v>167.06144355322124</v>
      </c>
      <c r="D25" s="7">
        <f t="shared" si="2"/>
        <v>30.071059839579821</v>
      </c>
      <c r="E25">
        <f t="shared" si="0"/>
        <v>0</v>
      </c>
      <c r="F25">
        <f t="shared" si="3"/>
        <v>0</v>
      </c>
    </row>
    <row r="26" spans="1:6" x14ac:dyDescent="0.25">
      <c r="A26">
        <v>15</v>
      </c>
      <c r="B26" s="2">
        <f t="shared" si="4"/>
        <v>45665</v>
      </c>
      <c r="C26" s="7">
        <f t="shared" si="1"/>
        <v>179.05415476194588</v>
      </c>
      <c r="D26" s="7">
        <f t="shared" si="2"/>
        <v>32.229747857150258</v>
      </c>
      <c r="E26">
        <f t="shared" si="0"/>
        <v>0</v>
      </c>
      <c r="F26">
        <f t="shared" si="3"/>
        <v>0</v>
      </c>
    </row>
    <row r="27" spans="1:6" x14ac:dyDescent="0.25">
      <c r="A27">
        <v>16</v>
      </c>
      <c r="B27" s="2">
        <f t="shared" si="4"/>
        <v>45666</v>
      </c>
      <c r="C27" s="7">
        <f t="shared" si="1"/>
        <v>191.05486111146959</v>
      </c>
      <c r="D27" s="7">
        <f t="shared" si="2"/>
        <v>34.389875000064528</v>
      </c>
      <c r="E27">
        <f t="shared" si="0"/>
        <v>0</v>
      </c>
      <c r="F27">
        <f t="shared" si="3"/>
        <v>0</v>
      </c>
    </row>
    <row r="28" spans="1:6" x14ac:dyDescent="0.25">
      <c r="A28">
        <v>17</v>
      </c>
      <c r="B28" s="2">
        <f t="shared" si="4"/>
        <v>45667</v>
      </c>
      <c r="C28" s="7">
        <f t="shared" si="1"/>
        <v>203.06356793189653</v>
      </c>
      <c r="D28" s="7">
        <f t="shared" si="2"/>
        <v>36.551442227741376</v>
      </c>
      <c r="E28">
        <f t="shared" si="0"/>
        <v>0</v>
      </c>
      <c r="F28">
        <f t="shared" si="3"/>
        <v>0</v>
      </c>
    </row>
    <row r="29" spans="1:6" x14ac:dyDescent="0.25">
      <c r="A29">
        <v>18</v>
      </c>
      <c r="B29" s="2">
        <f t="shared" si="4"/>
        <v>45668</v>
      </c>
      <c r="C29" s="7">
        <f t="shared" si="1"/>
        <v>215.08028055686862</v>
      </c>
      <c r="D29" s="7">
        <f t="shared" si="2"/>
        <v>38.714450500236346</v>
      </c>
      <c r="E29">
        <f t="shared" si="0"/>
        <v>0</v>
      </c>
      <c r="F29">
        <f t="shared" si="3"/>
        <v>0</v>
      </c>
    </row>
    <row r="30" spans="1:6" x14ac:dyDescent="0.25">
      <c r="A30">
        <v>19</v>
      </c>
      <c r="B30" s="2">
        <f t="shared" si="4"/>
        <v>45669</v>
      </c>
      <c r="C30" s="7">
        <f t="shared" si="1"/>
        <v>227.10500432359336</v>
      </c>
      <c r="D30" s="7">
        <f t="shared" si="2"/>
        <v>40.878900778246802</v>
      </c>
      <c r="E30">
        <f t="shared" si="0"/>
        <v>0</v>
      </c>
      <c r="F30">
        <f t="shared" si="3"/>
        <v>0</v>
      </c>
    </row>
    <row r="31" spans="1:6" x14ac:dyDescent="0.25">
      <c r="A31">
        <v>20</v>
      </c>
      <c r="B31" s="2">
        <f t="shared" si="4"/>
        <v>45670</v>
      </c>
      <c r="C31" s="7">
        <f t="shared" si="1"/>
        <v>239.1377445728279</v>
      </c>
      <c r="D31" s="7">
        <f t="shared" si="2"/>
        <v>43.04479402310902</v>
      </c>
      <c r="E31">
        <f t="shared" si="0"/>
        <v>0</v>
      </c>
      <c r="F31">
        <f t="shared" si="3"/>
        <v>0</v>
      </c>
    </row>
    <row r="32" spans="1:6" x14ac:dyDescent="0.25">
      <c r="A32">
        <v>21</v>
      </c>
      <c r="B32" s="2">
        <f t="shared" si="4"/>
        <v>45671</v>
      </c>
      <c r="C32" s="7">
        <f t="shared" si="1"/>
        <v>251.17850664889488</v>
      </c>
      <c r="D32" s="7">
        <f t="shared" si="2"/>
        <v>45.212131196801074</v>
      </c>
      <c r="E32">
        <f t="shared" si="0"/>
        <v>0</v>
      </c>
      <c r="F32">
        <f t="shared" si="3"/>
        <v>0</v>
      </c>
    </row>
    <row r="33" spans="1:6" x14ac:dyDescent="0.25">
      <c r="A33">
        <v>22</v>
      </c>
      <c r="B33" s="2">
        <f t="shared" si="4"/>
        <v>45672</v>
      </c>
      <c r="C33" s="7">
        <f t="shared" si="1"/>
        <v>263.22729589967855</v>
      </c>
      <c r="D33" s="7">
        <f t="shared" si="2"/>
        <v>47.38091326194214</v>
      </c>
      <c r="E33">
        <f t="shared" si="0"/>
        <v>0</v>
      </c>
      <c r="F33">
        <f t="shared" si="3"/>
        <v>0</v>
      </c>
    </row>
    <row r="34" spans="1:6" x14ac:dyDescent="0.25">
      <c r="A34">
        <v>23</v>
      </c>
      <c r="B34" s="2">
        <f t="shared" si="4"/>
        <v>45673</v>
      </c>
      <c r="C34" s="7">
        <f t="shared" si="1"/>
        <v>275.28411767663255</v>
      </c>
      <c r="D34" s="7">
        <f t="shared" si="2"/>
        <v>49.551141181793859</v>
      </c>
      <c r="E34">
        <f t="shared" si="0"/>
        <v>0</v>
      </c>
      <c r="F34">
        <f t="shared" si="3"/>
        <v>0</v>
      </c>
    </row>
    <row r="35" spans="1:6" x14ac:dyDescent="0.25">
      <c r="A35">
        <v>24</v>
      </c>
      <c r="B35" s="2">
        <f t="shared" si="4"/>
        <v>45674</v>
      </c>
      <c r="C35" s="7">
        <f t="shared" si="1"/>
        <v>287.34897733476816</v>
      </c>
      <c r="D35" s="7">
        <f t="shared" si="2"/>
        <v>51.72281592025827</v>
      </c>
      <c r="E35">
        <f t="shared" si="0"/>
        <v>0</v>
      </c>
      <c r="F35">
        <f t="shared" si="3"/>
        <v>0</v>
      </c>
    </row>
    <row r="36" spans="1:6" x14ac:dyDescent="0.25">
      <c r="A36">
        <v>25</v>
      </c>
      <c r="B36" s="2">
        <f t="shared" si="4"/>
        <v>45675</v>
      </c>
      <c r="C36" s="7">
        <f t="shared" si="1"/>
        <v>299.42188023267801</v>
      </c>
      <c r="D36" s="7">
        <f t="shared" si="2"/>
        <v>53.895938441882038</v>
      </c>
      <c r="E36">
        <f t="shared" si="0"/>
        <v>0</v>
      </c>
      <c r="F36">
        <f t="shared" si="3"/>
        <v>0</v>
      </c>
    </row>
    <row r="37" spans="1:6" x14ac:dyDescent="0.25">
      <c r="A37">
        <v>26</v>
      </c>
      <c r="B37" s="2">
        <f t="shared" si="4"/>
        <v>45676</v>
      </c>
      <c r="C37" s="7">
        <f t="shared" si="1"/>
        <v>311.50283173251626</v>
      </c>
      <c r="D37" s="7">
        <f t="shared" si="2"/>
        <v>56.070509711852921</v>
      </c>
      <c r="E37">
        <f t="shared" si="0"/>
        <v>0</v>
      </c>
      <c r="F37">
        <f t="shared" si="3"/>
        <v>0</v>
      </c>
    </row>
    <row r="38" spans="1:6" x14ac:dyDescent="0.25">
      <c r="A38">
        <v>27</v>
      </c>
      <c r="B38" s="2">
        <f t="shared" si="4"/>
        <v>45677</v>
      </c>
      <c r="C38" s="7">
        <f t="shared" si="1"/>
        <v>323.5918372000263</v>
      </c>
      <c r="D38" s="7">
        <f t="shared" si="2"/>
        <v>58.246530696004733</v>
      </c>
      <c r="E38">
        <f t="shared" si="0"/>
        <v>0</v>
      </c>
      <c r="F38">
        <f t="shared" si="3"/>
        <v>0</v>
      </c>
    </row>
    <row r="39" spans="1:6" x14ac:dyDescent="0.25">
      <c r="A39">
        <v>28</v>
      </c>
      <c r="B39" s="2">
        <f t="shared" si="4"/>
        <v>45678</v>
      </c>
      <c r="C39" s="7">
        <f t="shared" si="1"/>
        <v>335.68890200450915</v>
      </c>
      <c r="D39" s="7">
        <f t="shared" si="2"/>
        <v>60.424002360811642</v>
      </c>
      <c r="E39">
        <f t="shared" si="0"/>
        <v>0</v>
      </c>
      <c r="F39">
        <f t="shared" si="3"/>
        <v>0</v>
      </c>
    </row>
    <row r="40" spans="1:6" x14ac:dyDescent="0.25">
      <c r="A40">
        <v>29</v>
      </c>
      <c r="B40" s="2">
        <f t="shared" si="4"/>
        <v>45679</v>
      </c>
      <c r="C40" s="7">
        <f t="shared" si="1"/>
        <v>347.79403151886697</v>
      </c>
      <c r="D40" s="7">
        <f t="shared" si="2"/>
        <v>62.602925673396051</v>
      </c>
      <c r="E40">
        <f t="shared" si="0"/>
        <v>0</v>
      </c>
      <c r="F40">
        <f t="shared" si="3"/>
        <v>0</v>
      </c>
    </row>
    <row r="41" spans="1:6" x14ac:dyDescent="0.25">
      <c r="A41">
        <v>30</v>
      </c>
      <c r="B41" s="2">
        <f t="shared" si="4"/>
        <v>45680</v>
      </c>
      <c r="C41" s="7">
        <f t="shared" si="1"/>
        <v>359.90723111956351</v>
      </c>
      <c r="D41" s="7">
        <f t="shared" si="2"/>
        <v>64.78330160152143</v>
      </c>
      <c r="E41">
        <f t="shared" si="0"/>
        <v>0</v>
      </c>
      <c r="F41">
        <f t="shared" si="3"/>
        <v>0</v>
      </c>
    </row>
    <row r="42" spans="1:6" x14ac:dyDescent="0.25">
      <c r="A42">
        <v>31</v>
      </c>
      <c r="B42" s="2">
        <f t="shared" si="4"/>
        <v>45681</v>
      </c>
      <c r="C42" s="7">
        <f t="shared" si="1"/>
        <v>372.02850618666344</v>
      </c>
      <c r="D42" s="7">
        <f t="shared" si="2"/>
        <v>66.965131113599412</v>
      </c>
      <c r="E42">
        <f t="shared" si="0"/>
        <v>0</v>
      </c>
      <c r="F42">
        <f t="shared" si="3"/>
        <v>0</v>
      </c>
    </row>
    <row r="43" spans="1:6" x14ac:dyDescent="0.25">
      <c r="A43">
        <v>32</v>
      </c>
      <c r="B43" s="2">
        <f t="shared" si="4"/>
        <v>45682</v>
      </c>
      <c r="C43" s="7">
        <f t="shared" si="1"/>
        <v>384.15786210380509</v>
      </c>
      <c r="D43" s="7">
        <f t="shared" si="2"/>
        <v>69.148415178684914</v>
      </c>
      <c r="E43">
        <f t="shared" si="0"/>
        <v>0</v>
      </c>
      <c r="F43">
        <f t="shared" si="3"/>
        <v>0</v>
      </c>
    </row>
    <row r="44" spans="1:6" x14ac:dyDescent="0.25">
      <c r="A44">
        <v>33</v>
      </c>
      <c r="B44" s="2">
        <f t="shared" si="4"/>
        <v>45683</v>
      </c>
      <c r="C44" s="7">
        <f t="shared" si="1"/>
        <v>396.29530425822782</v>
      </c>
      <c r="D44" s="7">
        <f t="shared" si="2"/>
        <v>71.333154766481002</v>
      </c>
      <c r="E44">
        <f t="shared" si="0"/>
        <v>0</v>
      </c>
      <c r="F44">
        <f t="shared" si="3"/>
        <v>0</v>
      </c>
    </row>
    <row r="45" spans="1:6" x14ac:dyDescent="0.25">
      <c r="A45">
        <v>34</v>
      </c>
      <c r="B45" s="2">
        <f t="shared" si="4"/>
        <v>45684</v>
      </c>
      <c r="C45" s="7">
        <f t="shared" si="1"/>
        <v>408.4408380407483</v>
      </c>
      <c r="D45" s="7">
        <f t="shared" si="2"/>
        <v>73.519350847334692</v>
      </c>
      <c r="E45">
        <f t="shared" si="0"/>
        <v>0</v>
      </c>
      <c r="F45">
        <f t="shared" si="3"/>
        <v>0</v>
      </c>
    </row>
    <row r="46" spans="1:6" x14ac:dyDescent="0.25">
      <c r="A46">
        <v>35</v>
      </c>
      <c r="B46" s="2">
        <f t="shared" si="4"/>
        <v>45685</v>
      </c>
      <c r="C46" s="7">
        <f t="shared" si="1"/>
        <v>420.59446884579643</v>
      </c>
      <c r="D46" s="7">
        <f t="shared" si="2"/>
        <v>75.707004392243348</v>
      </c>
      <c r="E46">
        <f t="shared" si="0"/>
        <v>0</v>
      </c>
      <c r="F46">
        <f t="shared" si="3"/>
        <v>0</v>
      </c>
    </row>
    <row r="47" spans="1:6" x14ac:dyDescent="0.25">
      <c r="A47">
        <v>36</v>
      </c>
      <c r="B47" s="2">
        <f t="shared" si="4"/>
        <v>45686</v>
      </c>
      <c r="C47" s="7">
        <f t="shared" si="1"/>
        <v>432.75620207137916</v>
      </c>
      <c r="D47" s="7">
        <f t="shared" si="2"/>
        <v>77.89611637284824</v>
      </c>
      <c r="E47">
        <f t="shared" si="0"/>
        <v>0</v>
      </c>
      <c r="F47">
        <f t="shared" si="3"/>
        <v>0</v>
      </c>
    </row>
    <row r="48" spans="1:6" x14ac:dyDescent="0.25">
      <c r="A48">
        <v>37</v>
      </c>
      <c r="B48" s="2">
        <f t="shared" si="4"/>
        <v>45687</v>
      </c>
      <c r="C48" s="7">
        <f t="shared" si="1"/>
        <v>444.92604311911276</v>
      </c>
      <c r="D48" s="7">
        <f t="shared" si="2"/>
        <v>80.086687761440288</v>
      </c>
      <c r="E48">
        <f t="shared" si="0"/>
        <v>0</v>
      </c>
      <c r="F48">
        <f t="shared" si="3"/>
        <v>0</v>
      </c>
    </row>
    <row r="49" spans="1:6" x14ac:dyDescent="0.25">
      <c r="A49">
        <v>38</v>
      </c>
      <c r="B49" s="2">
        <f t="shared" si="4"/>
        <v>45688</v>
      </c>
      <c r="C49" s="7">
        <f t="shared" si="1"/>
        <v>457.10399739421047</v>
      </c>
      <c r="D49" s="7">
        <f t="shared" si="2"/>
        <v>82.278719530957886</v>
      </c>
      <c r="E49">
        <f t="shared" si="0"/>
        <v>0</v>
      </c>
      <c r="F49">
        <f t="shared" si="3"/>
        <v>0</v>
      </c>
    </row>
    <row r="50" spans="1:6" x14ac:dyDescent="0.25">
      <c r="A50">
        <v>39</v>
      </c>
      <c r="B50" s="2">
        <f t="shared" si="4"/>
        <v>45689</v>
      </c>
      <c r="C50" s="7">
        <f t="shared" si="1"/>
        <v>469.29007030549081</v>
      </c>
      <c r="D50" s="7">
        <f t="shared" si="2"/>
        <v>84.47221265498834</v>
      </c>
      <c r="E50">
        <f t="shared" si="0"/>
        <v>0</v>
      </c>
      <c r="F50">
        <f t="shared" si="3"/>
        <v>0</v>
      </c>
    </row>
    <row r="51" spans="1:6" x14ac:dyDescent="0.25">
      <c r="A51">
        <v>40</v>
      </c>
      <c r="B51" s="2">
        <f t="shared" si="4"/>
        <v>45690</v>
      </c>
      <c r="C51" s="7">
        <f t="shared" si="1"/>
        <v>481.48426726538116</v>
      </c>
      <c r="D51" s="7">
        <f t="shared" si="2"/>
        <v>86.667168107768603</v>
      </c>
      <c r="E51">
        <f t="shared" si="0"/>
        <v>0</v>
      </c>
      <c r="F51">
        <f t="shared" si="3"/>
        <v>0</v>
      </c>
    </row>
    <row r="52" spans="1:6" x14ac:dyDescent="0.25">
      <c r="A52">
        <v>41</v>
      </c>
      <c r="B52" s="2">
        <f t="shared" si="4"/>
        <v>45691</v>
      </c>
      <c r="C52" s="7">
        <f t="shared" si="1"/>
        <v>493.68659368991013</v>
      </c>
      <c r="D52" s="7">
        <f t="shared" si="2"/>
        <v>88.863586864183816</v>
      </c>
      <c r="E52">
        <f t="shared" si="0"/>
        <v>0</v>
      </c>
      <c r="F52">
        <f t="shared" si="3"/>
        <v>0</v>
      </c>
    </row>
    <row r="53" spans="1:6" x14ac:dyDescent="0.25">
      <c r="A53">
        <v>42</v>
      </c>
      <c r="B53" s="2">
        <f t="shared" si="4"/>
        <v>45692</v>
      </c>
      <c r="C53" s="7">
        <f t="shared" si="1"/>
        <v>505.89705499871923</v>
      </c>
      <c r="D53" s="7">
        <f t="shared" si="2"/>
        <v>91.061469899769463</v>
      </c>
      <c r="E53">
        <f t="shared" si="0"/>
        <v>0</v>
      </c>
      <c r="F53">
        <f t="shared" si="3"/>
        <v>0</v>
      </c>
    </row>
    <row r="54" spans="1:6" x14ac:dyDescent="0.25">
      <c r="A54">
        <v>43</v>
      </c>
      <c r="B54" s="2">
        <f t="shared" si="4"/>
        <v>45693</v>
      </c>
      <c r="C54" s="7">
        <f t="shared" si="1"/>
        <v>518.11565661507495</v>
      </c>
      <c r="D54" s="7">
        <f t="shared" si="2"/>
        <v>93.260818190713493</v>
      </c>
      <c r="E54">
        <f t="shared" si="0"/>
        <v>0</v>
      </c>
      <c r="F54">
        <f t="shared" si="3"/>
        <v>0</v>
      </c>
    </row>
    <row r="55" spans="1:6" x14ac:dyDescent="0.25">
      <c r="A55">
        <v>44</v>
      </c>
      <c r="B55" s="2">
        <f t="shared" si="4"/>
        <v>45694</v>
      </c>
      <c r="C55" s="7">
        <f t="shared" si="1"/>
        <v>530.34240396583698</v>
      </c>
      <c r="D55" s="7">
        <f t="shared" si="2"/>
        <v>95.461632713850648</v>
      </c>
      <c r="E55">
        <f t="shared" si="0"/>
        <v>0</v>
      </c>
      <c r="F55">
        <f t="shared" si="3"/>
        <v>0</v>
      </c>
    </row>
    <row r="56" spans="1:6" x14ac:dyDescent="0.25">
      <c r="A56">
        <v>45</v>
      </c>
      <c r="B56" s="2">
        <f t="shared" si="4"/>
        <v>45695</v>
      </c>
      <c r="C56" s="7">
        <f t="shared" si="1"/>
        <v>542.57730248149767</v>
      </c>
      <c r="D56" s="7">
        <f t="shared" si="2"/>
        <v>97.66391444666958</v>
      </c>
      <c r="E56">
        <f t="shared" si="0"/>
        <v>0</v>
      </c>
      <c r="F56">
        <f t="shared" si="3"/>
        <v>0</v>
      </c>
    </row>
    <row r="57" spans="1:6" x14ac:dyDescent="0.25">
      <c r="A57">
        <v>46</v>
      </c>
      <c r="B57" s="2">
        <f t="shared" si="4"/>
        <v>45696</v>
      </c>
      <c r="C57" s="7">
        <f t="shared" si="1"/>
        <v>554.82035759617042</v>
      </c>
      <c r="D57" s="7">
        <f t="shared" si="2"/>
        <v>99.867664367310667</v>
      </c>
      <c r="E57">
        <f t="shared" si="0"/>
        <v>0</v>
      </c>
      <c r="F57">
        <f t="shared" si="3"/>
        <v>0</v>
      </c>
    </row>
    <row r="58" spans="1:6" x14ac:dyDescent="0.25">
      <c r="A58">
        <v>47</v>
      </c>
      <c r="B58" s="2">
        <f t="shared" si="4"/>
        <v>45697</v>
      </c>
      <c r="C58" s="7">
        <f t="shared" si="1"/>
        <v>567.07157474758958</v>
      </c>
      <c r="D58" s="7">
        <f t="shared" si="2"/>
        <v>102.07288345456612</v>
      </c>
      <c r="E58">
        <f t="shared" si="0"/>
        <v>0</v>
      </c>
      <c r="F58">
        <f t="shared" si="3"/>
        <v>0</v>
      </c>
    </row>
    <row r="59" spans="1:6" x14ac:dyDescent="0.25">
      <c r="A59">
        <v>48</v>
      </c>
      <c r="B59" s="2">
        <f t="shared" si="4"/>
        <v>45698</v>
      </c>
      <c r="C59" s="7">
        <f t="shared" si="1"/>
        <v>579.33095937710618</v>
      </c>
      <c r="D59" s="7">
        <f t="shared" si="2"/>
        <v>104.27957268787911</v>
      </c>
      <c r="E59">
        <f t="shared" si="0"/>
        <v>0</v>
      </c>
      <c r="F59">
        <f t="shared" si="3"/>
        <v>0</v>
      </c>
    </row>
    <row r="60" spans="1:6" x14ac:dyDescent="0.25">
      <c r="A60">
        <v>49</v>
      </c>
      <c r="B60" s="2">
        <f t="shared" si="4"/>
        <v>45699</v>
      </c>
      <c r="C60" s="7">
        <f t="shared" si="1"/>
        <v>591.59851692970824</v>
      </c>
      <c r="D60" s="7">
        <f t="shared" si="2"/>
        <v>106.48773304734748</v>
      </c>
      <c r="E60">
        <f t="shared" si="0"/>
        <v>0</v>
      </c>
      <c r="F60">
        <f t="shared" si="3"/>
        <v>0</v>
      </c>
    </row>
    <row r="61" spans="1:6" x14ac:dyDescent="0.25">
      <c r="A61">
        <v>50</v>
      </c>
      <c r="B61" s="2">
        <f t="shared" si="4"/>
        <v>45700</v>
      </c>
      <c r="C61" s="7">
        <f t="shared" si="1"/>
        <v>603.87425285401252</v>
      </c>
      <c r="D61" s="7">
        <f t="shared" si="2"/>
        <v>108.69736551372225</v>
      </c>
      <c r="E61">
        <f t="shared" si="0"/>
        <v>0</v>
      </c>
      <c r="F61">
        <f t="shared" si="3"/>
        <v>0</v>
      </c>
    </row>
    <row r="62" spans="1:6" x14ac:dyDescent="0.25">
      <c r="A62">
        <v>51</v>
      </c>
      <c r="B62" s="2">
        <f t="shared" si="4"/>
        <v>45701</v>
      </c>
      <c r="C62" s="7">
        <f t="shared" si="1"/>
        <v>616.15817260226868</v>
      </c>
      <c r="D62" s="7">
        <f t="shared" si="2"/>
        <v>110.90847106840836</v>
      </c>
      <c r="E62">
        <f t="shared" si="0"/>
        <v>0</v>
      </c>
      <c r="F62">
        <f t="shared" si="3"/>
        <v>0</v>
      </c>
    </row>
    <row r="63" spans="1:6" x14ac:dyDescent="0.25">
      <c r="A63">
        <v>52</v>
      </c>
      <c r="B63" s="2">
        <f t="shared" si="4"/>
        <v>45702</v>
      </c>
      <c r="C63" s="7">
        <f t="shared" si="1"/>
        <v>628.45028163035499</v>
      </c>
      <c r="D63" s="7">
        <f t="shared" si="2"/>
        <v>113.1210506934639</v>
      </c>
      <c r="E63">
        <f t="shared" si="0"/>
        <v>0</v>
      </c>
      <c r="F63">
        <f t="shared" si="3"/>
        <v>0</v>
      </c>
    </row>
    <row r="64" spans="1:6" x14ac:dyDescent="0.25">
      <c r="A64">
        <v>53</v>
      </c>
      <c r="B64" s="2">
        <f t="shared" si="4"/>
        <v>45703</v>
      </c>
      <c r="C64" s="7">
        <f t="shared" si="1"/>
        <v>640.75058539779445</v>
      </c>
      <c r="D64" s="7">
        <f t="shared" si="2"/>
        <v>115.33510537160299</v>
      </c>
      <c r="E64">
        <f t="shared" si="0"/>
        <v>0</v>
      </c>
      <c r="F64">
        <f t="shared" si="3"/>
        <v>0</v>
      </c>
    </row>
    <row r="65" spans="1:8" x14ac:dyDescent="0.25">
      <c r="A65">
        <v>54</v>
      </c>
      <c r="B65" s="2">
        <f t="shared" si="4"/>
        <v>45704</v>
      </c>
      <c r="C65" s="7">
        <f t="shared" si="1"/>
        <v>653.05908936774313</v>
      </c>
      <c r="D65" s="7">
        <f t="shared" si="2"/>
        <v>117.55063608619376</v>
      </c>
      <c r="E65">
        <f t="shared" si="0"/>
        <v>0</v>
      </c>
      <c r="F65">
        <f t="shared" si="3"/>
        <v>0</v>
      </c>
    </row>
    <row r="66" spans="1:8" x14ac:dyDescent="0.25">
      <c r="A66">
        <v>55</v>
      </c>
      <c r="B66" s="2">
        <f t="shared" si="4"/>
        <v>45705</v>
      </c>
      <c r="C66" s="7">
        <f t="shared" si="1"/>
        <v>665.37579900700916</v>
      </c>
      <c r="D66" s="7">
        <f t="shared" si="2"/>
        <v>119.76764382126164</v>
      </c>
      <c r="E66">
        <f t="shared" si="0"/>
        <v>0</v>
      </c>
      <c r="F66">
        <f t="shared" si="3"/>
        <v>0</v>
      </c>
    </row>
    <row r="67" spans="1:8" x14ac:dyDescent="0.25">
      <c r="A67">
        <v>56</v>
      </c>
      <c r="B67" s="2">
        <f t="shared" si="4"/>
        <v>45706</v>
      </c>
      <c r="C67" s="7">
        <f t="shared" si="1"/>
        <v>677.70071978602994</v>
      </c>
      <c r="D67" s="7">
        <f t="shared" si="2"/>
        <v>121.98612956148538</v>
      </c>
      <c r="E67">
        <f t="shared" si="0"/>
        <v>0</v>
      </c>
      <c r="F67">
        <f t="shared" si="3"/>
        <v>0</v>
      </c>
    </row>
    <row r="68" spans="1:8" x14ac:dyDescent="0.25">
      <c r="A68">
        <v>57</v>
      </c>
      <c r="B68" s="2">
        <f t="shared" si="4"/>
        <v>45707</v>
      </c>
      <c r="C68" s="7">
        <f t="shared" si="1"/>
        <v>690.03385717891103</v>
      </c>
      <c r="D68" s="7">
        <f t="shared" si="2"/>
        <v>124.20609429220399</v>
      </c>
      <c r="E68">
        <f t="shared" si="0"/>
        <v>0</v>
      </c>
      <c r="F68">
        <f t="shared" si="3"/>
        <v>0</v>
      </c>
    </row>
    <row r="69" spans="1:8" x14ac:dyDescent="0.25">
      <c r="A69">
        <v>58</v>
      </c>
      <c r="B69" s="2">
        <f t="shared" si="4"/>
        <v>45708</v>
      </c>
      <c r="C69" s="7">
        <f t="shared" si="1"/>
        <v>702.37521666337898</v>
      </c>
      <c r="D69" s="7">
        <f t="shared" si="2"/>
        <v>126.42753899940821</v>
      </c>
      <c r="E69">
        <f t="shared" si="0"/>
        <v>0</v>
      </c>
      <c r="F69">
        <f t="shared" si="3"/>
        <v>0</v>
      </c>
    </row>
    <row r="70" spans="1:8" x14ac:dyDescent="0.25">
      <c r="A70">
        <v>59</v>
      </c>
      <c r="B70" s="2">
        <f t="shared" si="4"/>
        <v>45709</v>
      </c>
      <c r="C70" s="7">
        <f t="shared" si="1"/>
        <v>714.72480372084044</v>
      </c>
      <c r="D70" s="7">
        <f t="shared" si="2"/>
        <v>128.65046466975127</v>
      </c>
      <c r="E70">
        <f t="shared" si="0"/>
        <v>0</v>
      </c>
      <c r="F70">
        <f t="shared" si="3"/>
        <v>0</v>
      </c>
    </row>
    <row r="71" spans="1:8" x14ac:dyDescent="0.25">
      <c r="A71">
        <v>60</v>
      </c>
      <c r="B71" s="2">
        <f t="shared" si="4"/>
        <v>45710</v>
      </c>
      <c r="C71" s="7">
        <f t="shared" si="1"/>
        <v>727.08262383633917</v>
      </c>
      <c r="D71" s="7">
        <f t="shared" si="2"/>
        <v>130.87487229054105</v>
      </c>
      <c r="E71">
        <f t="shared" si="0"/>
        <v>0</v>
      </c>
      <c r="F71">
        <f t="shared" si="3"/>
        <v>0</v>
      </c>
    </row>
    <row r="72" spans="1:8" x14ac:dyDescent="0.25">
      <c r="A72">
        <v>61</v>
      </c>
      <c r="B72" s="2">
        <f t="shared" si="4"/>
        <v>45711</v>
      </c>
      <c r="C72" s="7">
        <f t="shared" si="1"/>
        <v>739.44868249858303</v>
      </c>
      <c r="D72" s="7">
        <f t="shared" si="2"/>
        <v>133.10076284974494</v>
      </c>
      <c r="E72">
        <f t="shared" si="0"/>
        <v>0</v>
      </c>
      <c r="F72">
        <f t="shared" si="3"/>
        <v>0</v>
      </c>
    </row>
    <row r="73" spans="1:8" x14ac:dyDescent="0.25">
      <c r="A73">
        <v>62</v>
      </c>
      <c r="B73" s="2">
        <f t="shared" si="4"/>
        <v>45712</v>
      </c>
      <c r="C73" s="8">
        <f t="shared" si="1"/>
        <v>751.82298519993253</v>
      </c>
      <c r="D73" s="8">
        <f t="shared" si="2"/>
        <v>135.32813733598786</v>
      </c>
      <c r="E73">
        <f t="shared" si="0"/>
        <v>0</v>
      </c>
      <c r="F73">
        <f t="shared" si="3"/>
        <v>0</v>
      </c>
      <c r="G73">
        <v>17000</v>
      </c>
      <c r="H73" s="9">
        <f>16244.94-532.2</f>
        <v>15712.74</v>
      </c>
    </row>
    <row r="74" spans="1:8" x14ac:dyDescent="0.25">
      <c r="A74">
        <v>63</v>
      </c>
      <c r="B74" s="2">
        <f t="shared" si="4"/>
        <v>45713</v>
      </c>
      <c r="C74" s="7">
        <f t="shared" si="1"/>
        <v>764.20553743642074</v>
      </c>
      <c r="D74" s="7">
        <f t="shared" si="2"/>
        <v>137.55699673855574</v>
      </c>
      <c r="E74">
        <f t="shared" si="0"/>
        <v>0</v>
      </c>
      <c r="F74">
        <f t="shared" si="3"/>
        <v>0</v>
      </c>
    </row>
    <row r="75" spans="1:8" x14ac:dyDescent="0.25">
      <c r="A75">
        <v>64</v>
      </c>
      <c r="B75" s="2">
        <f t="shared" si="4"/>
        <v>45714</v>
      </c>
      <c r="C75" s="7">
        <f t="shared" si="1"/>
        <v>776.59634470772903</v>
      </c>
      <c r="D75" s="7">
        <f t="shared" si="2"/>
        <v>139.78734204739121</v>
      </c>
      <c r="E75">
        <f t="shared" si="0"/>
        <v>0</v>
      </c>
      <c r="F75">
        <f t="shared" si="3"/>
        <v>0</v>
      </c>
    </row>
    <row r="76" spans="1:8" x14ac:dyDescent="0.25">
      <c r="A76">
        <v>65</v>
      </c>
      <c r="B76" s="2">
        <f t="shared" si="4"/>
        <v>45715</v>
      </c>
      <c r="C76" s="7">
        <f t="shared" si="1"/>
        <v>788.99541251721928</v>
      </c>
      <c r="D76" s="7">
        <f t="shared" si="2"/>
        <v>142.01917425309946</v>
      </c>
      <c r="E76">
        <f t="shared" ref="E76:E101" si="5">IF(B76&gt;$C$8,(POWER((1+$C$7/30),B76-$C$8)-1)*$C$5,0)</f>
        <v>0</v>
      </c>
      <c r="F76">
        <f t="shared" si="3"/>
        <v>0</v>
      </c>
    </row>
    <row r="77" spans="1:8" x14ac:dyDescent="0.25">
      <c r="A77">
        <v>66</v>
      </c>
      <c r="B77" s="2">
        <f t="shared" si="4"/>
        <v>45716</v>
      </c>
      <c r="C77" s="7">
        <f t="shared" ref="C77:C114" si="6">(POWER((1+$C$6/30),B77-$C$2)-1)*$C$5</f>
        <v>801.40274637191771</v>
      </c>
      <c r="D77" s="7">
        <f t="shared" ref="D77:D114" si="7">C77*0.18</f>
        <v>144.25249434694518</v>
      </c>
      <c r="E77">
        <f t="shared" si="5"/>
        <v>0</v>
      </c>
      <c r="F77">
        <f t="shared" ref="F77:F114" si="8">E77*18%</f>
        <v>0</v>
      </c>
    </row>
    <row r="78" spans="1:8" x14ac:dyDescent="0.25">
      <c r="A78">
        <v>67</v>
      </c>
      <c r="B78" s="2">
        <f t="shared" ref="B78:B114" si="9">B77+1</f>
        <v>45717</v>
      </c>
      <c r="C78" s="7">
        <f t="shared" si="6"/>
        <v>813.8183517825189</v>
      </c>
      <c r="D78" s="7">
        <f t="shared" si="7"/>
        <v>146.48730332085339</v>
      </c>
      <c r="E78">
        <f t="shared" si="5"/>
        <v>0</v>
      </c>
      <c r="F78">
        <f t="shared" si="8"/>
        <v>0</v>
      </c>
    </row>
    <row r="79" spans="1:8" x14ac:dyDescent="0.25">
      <c r="A79">
        <v>68</v>
      </c>
      <c r="B79" s="2">
        <f t="shared" si="9"/>
        <v>45718</v>
      </c>
      <c r="C79" s="7">
        <f t="shared" si="6"/>
        <v>826.24223426338995</v>
      </c>
      <c r="D79" s="7">
        <f t="shared" si="7"/>
        <v>148.72360216741018</v>
      </c>
      <c r="E79">
        <f t="shared" si="5"/>
        <v>0</v>
      </c>
      <c r="F79">
        <f t="shared" si="8"/>
        <v>0</v>
      </c>
    </row>
    <row r="80" spans="1:8" x14ac:dyDescent="0.25">
      <c r="A80">
        <v>69</v>
      </c>
      <c r="B80" s="2">
        <f t="shared" si="9"/>
        <v>45719</v>
      </c>
      <c r="C80" s="7">
        <f t="shared" si="6"/>
        <v>838.67439933258584</v>
      </c>
      <c r="D80" s="7">
        <f t="shared" si="7"/>
        <v>150.96139187986543</v>
      </c>
      <c r="E80">
        <f t="shared" si="5"/>
        <v>0</v>
      </c>
      <c r="F80">
        <f t="shared" si="8"/>
        <v>0</v>
      </c>
    </row>
    <row r="81" spans="1:6" x14ac:dyDescent="0.25">
      <c r="A81">
        <v>70</v>
      </c>
      <c r="B81" s="2">
        <f t="shared" si="9"/>
        <v>45720</v>
      </c>
      <c r="C81" s="7">
        <f t="shared" si="6"/>
        <v>851.11485251182239</v>
      </c>
      <c r="D81" s="7">
        <f t="shared" si="7"/>
        <v>153.20067345212803</v>
      </c>
      <c r="E81">
        <f t="shared" si="5"/>
        <v>0</v>
      </c>
      <c r="F81">
        <f t="shared" si="8"/>
        <v>0</v>
      </c>
    </row>
    <row r="82" spans="1:6" x14ac:dyDescent="0.25">
      <c r="A82">
        <v>71</v>
      </c>
      <c r="B82" s="2">
        <f t="shared" si="9"/>
        <v>45721</v>
      </c>
      <c r="C82" s="7">
        <f t="shared" si="6"/>
        <v>863.56359932651924</v>
      </c>
      <c r="D82" s="7">
        <f t="shared" si="7"/>
        <v>155.44144787877346</v>
      </c>
      <c r="E82">
        <f t="shared" si="5"/>
        <v>0</v>
      </c>
      <c r="F82">
        <f t="shared" si="8"/>
        <v>0</v>
      </c>
    </row>
    <row r="83" spans="1:6" x14ac:dyDescent="0.25">
      <c r="A83">
        <v>72</v>
      </c>
      <c r="B83" s="2">
        <f t="shared" si="9"/>
        <v>45722</v>
      </c>
      <c r="C83" s="7">
        <f t="shared" si="6"/>
        <v>876.0206453057566</v>
      </c>
      <c r="D83" s="7">
        <f t="shared" si="7"/>
        <v>157.68371615503619</v>
      </c>
      <c r="E83">
        <f t="shared" si="5"/>
        <v>0</v>
      </c>
      <c r="F83">
        <f t="shared" si="8"/>
        <v>0</v>
      </c>
    </row>
    <row r="84" spans="1:6" x14ac:dyDescent="0.25">
      <c r="A84">
        <v>73</v>
      </c>
      <c r="B84" s="2">
        <f t="shared" si="9"/>
        <v>45723</v>
      </c>
      <c r="C84" s="7">
        <f t="shared" si="6"/>
        <v>888.48599598231056</v>
      </c>
      <c r="D84" s="7">
        <f t="shared" si="7"/>
        <v>159.92747927681589</v>
      </c>
      <c r="E84">
        <f t="shared" si="5"/>
        <v>0</v>
      </c>
      <c r="F84">
        <f t="shared" si="8"/>
        <v>0</v>
      </c>
    </row>
    <row r="85" spans="1:6" x14ac:dyDescent="0.25">
      <c r="A85">
        <v>74</v>
      </c>
      <c r="B85" s="2">
        <f t="shared" si="9"/>
        <v>45724</v>
      </c>
      <c r="C85" s="7">
        <f t="shared" si="6"/>
        <v>900.9596568926496</v>
      </c>
      <c r="D85" s="7">
        <f t="shared" si="7"/>
        <v>162.17273824067692</v>
      </c>
      <c r="E85">
        <f t="shared" si="5"/>
        <v>0</v>
      </c>
      <c r="F85">
        <f t="shared" si="8"/>
        <v>0</v>
      </c>
    </row>
    <row r="86" spans="1:6" x14ac:dyDescent="0.25">
      <c r="A86">
        <v>75</v>
      </c>
      <c r="B86" s="2">
        <f t="shared" si="9"/>
        <v>45725</v>
      </c>
      <c r="C86" s="7">
        <f t="shared" si="6"/>
        <v>913.44163357693026</v>
      </c>
      <c r="D86" s="7">
        <f t="shared" si="7"/>
        <v>164.41949404384744</v>
      </c>
      <c r="E86">
        <f t="shared" si="5"/>
        <v>0</v>
      </c>
      <c r="F86">
        <f t="shared" si="8"/>
        <v>0</v>
      </c>
    </row>
    <row r="87" spans="1:6" x14ac:dyDescent="0.25">
      <c r="A87">
        <v>76</v>
      </c>
      <c r="B87" s="2">
        <f t="shared" si="9"/>
        <v>45726</v>
      </c>
      <c r="C87" s="7">
        <f t="shared" si="6"/>
        <v>925.93193157900146</v>
      </c>
      <c r="D87" s="7">
        <f t="shared" si="7"/>
        <v>166.66774768422025</v>
      </c>
      <c r="E87">
        <f t="shared" si="5"/>
        <v>0</v>
      </c>
      <c r="F87">
        <f t="shared" si="8"/>
        <v>0</v>
      </c>
    </row>
    <row r="88" spans="1:6" x14ac:dyDescent="0.25">
      <c r="A88">
        <v>77</v>
      </c>
      <c r="B88" s="2">
        <f t="shared" si="9"/>
        <v>45727</v>
      </c>
      <c r="C88" s="7">
        <f t="shared" si="6"/>
        <v>938.43055644640776</v>
      </c>
      <c r="D88" s="7">
        <f t="shared" si="7"/>
        <v>168.9175001603534</v>
      </c>
      <c r="E88">
        <f t="shared" si="5"/>
        <v>0</v>
      </c>
      <c r="F88">
        <f t="shared" si="8"/>
        <v>0</v>
      </c>
    </row>
    <row r="89" spans="1:6" x14ac:dyDescent="0.25">
      <c r="A89">
        <v>78</v>
      </c>
      <c r="B89" s="2">
        <f t="shared" si="9"/>
        <v>45728</v>
      </c>
      <c r="C89" s="7">
        <f t="shared" si="6"/>
        <v>950.93751373038629</v>
      </c>
      <c r="D89" s="7">
        <f t="shared" si="7"/>
        <v>171.16875247146953</v>
      </c>
      <c r="E89">
        <f t="shared" si="5"/>
        <v>0</v>
      </c>
      <c r="F89">
        <f t="shared" si="8"/>
        <v>0</v>
      </c>
    </row>
    <row r="90" spans="1:6" x14ac:dyDescent="0.25">
      <c r="A90">
        <v>79</v>
      </c>
      <c r="B90" s="2">
        <f t="shared" si="9"/>
        <v>45729</v>
      </c>
      <c r="C90" s="7">
        <f t="shared" si="6"/>
        <v>963.45280898589783</v>
      </c>
      <c r="D90" s="7">
        <f t="shared" si="7"/>
        <v>173.42150561746161</v>
      </c>
      <c r="E90">
        <f t="shared" si="5"/>
        <v>0</v>
      </c>
      <c r="F90">
        <f t="shared" si="8"/>
        <v>0</v>
      </c>
    </row>
    <row r="91" spans="1:6" x14ac:dyDescent="0.25">
      <c r="A91">
        <v>80</v>
      </c>
      <c r="B91" s="2">
        <f t="shared" si="9"/>
        <v>45730</v>
      </c>
      <c r="C91" s="7">
        <f t="shared" si="6"/>
        <v>975.97644777157143</v>
      </c>
      <c r="D91" s="7">
        <f t="shared" si="7"/>
        <v>175.67576059888285</v>
      </c>
      <c r="E91">
        <f t="shared" si="5"/>
        <v>0</v>
      </c>
      <c r="F91">
        <f t="shared" si="8"/>
        <v>0</v>
      </c>
    </row>
    <row r="92" spans="1:6" x14ac:dyDescent="0.25">
      <c r="A92">
        <v>81</v>
      </c>
      <c r="B92" s="2">
        <f t="shared" si="9"/>
        <v>45731</v>
      </c>
      <c r="C92" s="7">
        <f t="shared" si="6"/>
        <v>988.50843564977197</v>
      </c>
      <c r="D92" s="7">
        <f t="shared" si="7"/>
        <v>177.93151841695894</v>
      </c>
      <c r="E92">
        <f t="shared" si="5"/>
        <v>0</v>
      </c>
      <c r="F92">
        <f t="shared" si="8"/>
        <v>0</v>
      </c>
    </row>
    <row r="93" spans="1:6" x14ac:dyDescent="0.25">
      <c r="A93">
        <v>82</v>
      </c>
      <c r="B93" s="2">
        <f t="shared" si="9"/>
        <v>45732</v>
      </c>
      <c r="C93" s="7">
        <f t="shared" si="6"/>
        <v>1001.0487781865526</v>
      </c>
      <c r="D93" s="7">
        <f t="shared" si="7"/>
        <v>180.18878007357947</v>
      </c>
      <c r="E93">
        <f t="shared" si="5"/>
        <v>0</v>
      </c>
      <c r="F93">
        <f t="shared" si="8"/>
        <v>0</v>
      </c>
    </row>
    <row r="94" spans="1:6" x14ac:dyDescent="0.25">
      <c r="A94">
        <v>83</v>
      </c>
      <c r="B94" s="2">
        <f t="shared" si="9"/>
        <v>45733</v>
      </c>
      <c r="C94" s="7">
        <f t="shared" si="6"/>
        <v>1013.5974809516978</v>
      </c>
      <c r="D94" s="7">
        <f t="shared" si="7"/>
        <v>182.44754657130559</v>
      </c>
      <c r="E94">
        <f t="shared" si="5"/>
        <v>0</v>
      </c>
      <c r="F94">
        <f t="shared" si="8"/>
        <v>0</v>
      </c>
    </row>
    <row r="95" spans="1:6" x14ac:dyDescent="0.25">
      <c r="A95">
        <v>84</v>
      </c>
      <c r="B95" s="2">
        <f t="shared" si="9"/>
        <v>45734</v>
      </c>
      <c r="C95" s="7">
        <f t="shared" si="6"/>
        <v>1026.1545495186847</v>
      </c>
      <c r="D95" s="7">
        <f t="shared" si="7"/>
        <v>184.70781891336324</v>
      </c>
      <c r="E95">
        <f t="shared" si="5"/>
        <v>0</v>
      </c>
      <c r="F95">
        <f t="shared" si="8"/>
        <v>0</v>
      </c>
    </row>
    <row r="96" spans="1:6" x14ac:dyDescent="0.25">
      <c r="A96">
        <v>85</v>
      </c>
      <c r="B96" s="2">
        <f t="shared" si="9"/>
        <v>45735</v>
      </c>
      <c r="C96" s="7">
        <f t="shared" si="6"/>
        <v>1038.7199894647179</v>
      </c>
      <c r="D96" s="7">
        <f t="shared" si="7"/>
        <v>186.96959810364922</v>
      </c>
      <c r="E96">
        <f t="shared" si="5"/>
        <v>0</v>
      </c>
      <c r="F96">
        <f t="shared" si="8"/>
        <v>0</v>
      </c>
    </row>
    <row r="97" spans="1:10" x14ac:dyDescent="0.25">
      <c r="A97">
        <v>86</v>
      </c>
      <c r="B97" s="2">
        <f t="shared" si="9"/>
        <v>45736</v>
      </c>
      <c r="C97" s="7">
        <f t="shared" si="6"/>
        <v>1051.2938063707097</v>
      </c>
      <c r="D97" s="7">
        <f t="shared" si="7"/>
        <v>189.23288514672774</v>
      </c>
      <c r="E97">
        <f t="shared" si="5"/>
        <v>0</v>
      </c>
      <c r="F97">
        <f t="shared" si="8"/>
        <v>0</v>
      </c>
    </row>
    <row r="98" spans="1:10" x14ac:dyDescent="0.25">
      <c r="A98">
        <v>87</v>
      </c>
      <c r="B98" s="2">
        <f t="shared" si="9"/>
        <v>45737</v>
      </c>
      <c r="C98" s="7">
        <f t="shared" si="6"/>
        <v>1063.8760058213129</v>
      </c>
      <c r="D98" s="7">
        <f t="shared" si="7"/>
        <v>191.49768104783632</v>
      </c>
      <c r="E98">
        <f t="shared" si="5"/>
        <v>0</v>
      </c>
      <c r="F98">
        <f t="shared" si="8"/>
        <v>0</v>
      </c>
    </row>
    <row r="99" spans="1:10" x14ac:dyDescent="0.25">
      <c r="A99">
        <v>88</v>
      </c>
      <c r="B99" s="2">
        <f t="shared" si="9"/>
        <v>45738</v>
      </c>
      <c r="C99" s="7">
        <f t="shared" si="6"/>
        <v>1076.4665934048753</v>
      </c>
      <c r="D99" s="7">
        <f t="shared" si="7"/>
        <v>193.76398681287756</v>
      </c>
      <c r="E99">
        <f t="shared" si="5"/>
        <v>0</v>
      </c>
      <c r="F99">
        <f t="shared" si="8"/>
        <v>0</v>
      </c>
    </row>
    <row r="100" spans="1:10" x14ac:dyDescent="0.25">
      <c r="A100">
        <v>89</v>
      </c>
      <c r="B100" s="2">
        <f t="shared" si="9"/>
        <v>45739</v>
      </c>
      <c r="C100" s="7">
        <f t="shared" si="6"/>
        <v>1089.0655747135011</v>
      </c>
      <c r="D100" s="7">
        <f t="shared" si="7"/>
        <v>196.0318034484302</v>
      </c>
      <c r="E100">
        <f t="shared" si="5"/>
        <v>0</v>
      </c>
      <c r="F100">
        <f t="shared" si="8"/>
        <v>0</v>
      </c>
    </row>
    <row r="101" spans="1:10" x14ac:dyDescent="0.25">
      <c r="A101">
        <v>90</v>
      </c>
      <c r="B101" s="2">
        <f t="shared" si="9"/>
        <v>45740</v>
      </c>
      <c r="C101" s="7">
        <f t="shared" si="6"/>
        <v>1101.6729553429939</v>
      </c>
      <c r="D101" s="7">
        <f t="shared" si="7"/>
        <v>198.30113196173889</v>
      </c>
      <c r="E101">
        <f t="shared" si="5"/>
        <v>0</v>
      </c>
      <c r="F101">
        <f t="shared" si="8"/>
        <v>0</v>
      </c>
    </row>
    <row r="102" spans="1:10" x14ac:dyDescent="0.25">
      <c r="A102">
        <v>91</v>
      </c>
      <c r="B102" s="2">
        <f t="shared" si="9"/>
        <v>45741</v>
      </c>
      <c r="C102" s="7">
        <f t="shared" si="6"/>
        <v>1114.2887408929091</v>
      </c>
      <c r="D102" s="7">
        <f t="shared" si="7"/>
        <v>200.57197336072363</v>
      </c>
      <c r="E102">
        <f>IF(B102&gt;$C$8,(POWER((1+$C$7/30),B102-$C$8)-1)*$C$5,0)</f>
        <v>0</v>
      </c>
      <c r="F102">
        <f t="shared" si="8"/>
        <v>0</v>
      </c>
    </row>
    <row r="103" spans="1:10" x14ac:dyDescent="0.25">
      <c r="A103">
        <v>92</v>
      </c>
      <c r="B103" s="2">
        <f t="shared" si="9"/>
        <v>45742</v>
      </c>
      <c r="C103" s="7">
        <f t="shared" si="6"/>
        <v>1126.912936966522</v>
      </c>
      <c r="D103" s="7">
        <f t="shared" si="7"/>
        <v>202.84432865397395</v>
      </c>
      <c r="E103">
        <f t="shared" ref="E103:E109" si="10">IF(B103&gt;$C$8,(POWER((1+$C$7/30),B103-$C$8)-1)*$C$5,0)</f>
        <v>0</v>
      </c>
      <c r="F103">
        <f t="shared" si="8"/>
        <v>0</v>
      </c>
    </row>
    <row r="104" spans="1:10" x14ac:dyDescent="0.25">
      <c r="A104">
        <v>93</v>
      </c>
      <c r="B104" s="2">
        <f t="shared" si="9"/>
        <v>45743</v>
      </c>
      <c r="C104" s="7">
        <f t="shared" si="6"/>
        <v>1139.5455491708512</v>
      </c>
      <c r="D104" s="7">
        <f t="shared" si="7"/>
        <v>205.1181988507532</v>
      </c>
      <c r="E104">
        <f t="shared" si="10"/>
        <v>0</v>
      </c>
      <c r="F104">
        <f t="shared" si="8"/>
        <v>0</v>
      </c>
    </row>
    <row r="105" spans="1:10" x14ac:dyDescent="0.25">
      <c r="A105">
        <v>94</v>
      </c>
      <c r="B105" s="2">
        <f t="shared" si="9"/>
        <v>45744</v>
      </c>
      <c r="C105" s="7">
        <f t="shared" si="6"/>
        <v>1152.1865831166515</v>
      </c>
      <c r="D105" s="7">
        <f t="shared" si="7"/>
        <v>207.39358496099726</v>
      </c>
      <c r="E105">
        <f t="shared" si="10"/>
        <v>0</v>
      </c>
      <c r="F105">
        <f t="shared" si="8"/>
        <v>0</v>
      </c>
    </row>
    <row r="106" spans="1:10" x14ac:dyDescent="0.25">
      <c r="A106">
        <v>95</v>
      </c>
      <c r="B106" s="2">
        <f t="shared" si="9"/>
        <v>45745</v>
      </c>
      <c r="C106" s="7">
        <f t="shared" si="6"/>
        <v>1164.8360444184166</v>
      </c>
      <c r="D106" s="7">
        <f t="shared" si="7"/>
        <v>209.67048799531497</v>
      </c>
      <c r="E106">
        <f t="shared" si="10"/>
        <v>0</v>
      </c>
      <c r="F106">
        <f t="shared" si="8"/>
        <v>0</v>
      </c>
    </row>
    <row r="107" spans="1:10" x14ac:dyDescent="0.25">
      <c r="A107">
        <v>96</v>
      </c>
      <c r="B107" s="2">
        <f t="shared" si="9"/>
        <v>45746</v>
      </c>
      <c r="C107" s="7">
        <f t="shared" si="6"/>
        <v>1177.4939386943765</v>
      </c>
      <c r="D107" s="7">
        <f t="shared" si="7"/>
        <v>211.94890896498777</v>
      </c>
      <c r="E107">
        <f t="shared" si="10"/>
        <v>0</v>
      </c>
      <c r="F107">
        <f t="shared" si="8"/>
        <v>0</v>
      </c>
    </row>
    <row r="108" spans="1:10" x14ac:dyDescent="0.25">
      <c r="A108">
        <v>97</v>
      </c>
      <c r="B108" s="2">
        <f t="shared" si="9"/>
        <v>45747</v>
      </c>
      <c r="C108" s="7">
        <f t="shared" si="6"/>
        <v>1190.1602715665283</v>
      </c>
      <c r="D108" s="7">
        <f t="shared" si="7"/>
        <v>214.2288488819751</v>
      </c>
      <c r="E108">
        <f t="shared" si="10"/>
        <v>0</v>
      </c>
      <c r="F108">
        <f t="shared" si="8"/>
        <v>0</v>
      </c>
    </row>
    <row r="109" spans="1:10" x14ac:dyDescent="0.25">
      <c r="A109">
        <v>98</v>
      </c>
      <c r="B109" s="2">
        <f t="shared" si="9"/>
        <v>45748</v>
      </c>
      <c r="C109" s="8">
        <f t="shared" si="6"/>
        <v>1202.835048660585</v>
      </c>
      <c r="D109" s="8">
        <f t="shared" si="7"/>
        <v>216.5103087589053</v>
      </c>
      <c r="E109">
        <f t="shared" si="10"/>
        <v>0</v>
      </c>
      <c r="F109">
        <f t="shared" si="8"/>
        <v>0</v>
      </c>
      <c r="I109">
        <f>16244.9353</f>
        <v>16244.935299999999</v>
      </c>
    </row>
    <row r="110" spans="1:10" x14ac:dyDescent="0.25">
      <c r="A110">
        <v>99</v>
      </c>
      <c r="B110" s="2">
        <f t="shared" si="9"/>
        <v>45749</v>
      </c>
      <c r="C110" s="7">
        <f t="shared" si="6"/>
        <v>1215.5182756060465</v>
      </c>
      <c r="D110" s="7">
        <f t="shared" si="7"/>
        <v>218.79328960908836</v>
      </c>
      <c r="E110">
        <f>IF(B110&gt;$C$8,(POWER((1+$C$7/30),B110-$C$8)-1)*$C$5,0)</f>
        <v>17.822005369528949</v>
      </c>
      <c r="F110">
        <f t="shared" si="8"/>
        <v>3.2079609665152105</v>
      </c>
    </row>
    <row r="111" spans="1:10" x14ac:dyDescent="0.25">
      <c r="A111">
        <v>100</v>
      </c>
      <c r="B111" s="2">
        <f t="shared" si="9"/>
        <v>45750</v>
      </c>
      <c r="C111" s="7">
        <f t="shared" si="6"/>
        <v>1228.2099580361366</v>
      </c>
      <c r="D111" s="7">
        <f t="shared" si="7"/>
        <v>221.07779244650459</v>
      </c>
      <c r="E111">
        <f t="shared" ref="E111:E114" si="11">IF(B111&gt;$C$8,(POWER((1+$C$7/30),B111-$C$8)-1)*$C$5,0)</f>
        <v>35.661832744425958</v>
      </c>
      <c r="F111">
        <f t="shared" si="8"/>
        <v>6.4191298939966721</v>
      </c>
    </row>
    <row r="112" spans="1:10" x14ac:dyDescent="0.25">
      <c r="A112">
        <v>101</v>
      </c>
      <c r="B112" s="2">
        <f t="shared" si="9"/>
        <v>45751</v>
      </c>
      <c r="C112" s="7">
        <f t="shared" si="6"/>
        <v>1240.9101015878471</v>
      </c>
      <c r="D112" s="7">
        <f t="shared" si="7"/>
        <v>223.36381828581247</v>
      </c>
      <c r="E112">
        <f t="shared" si="11"/>
        <v>53.519499946697884</v>
      </c>
      <c r="F112">
        <f t="shared" si="8"/>
        <v>9.633509990405619</v>
      </c>
      <c r="J112">
        <v>15000</v>
      </c>
    </row>
    <row r="113" spans="1:8" x14ac:dyDescent="0.25">
      <c r="A113">
        <v>102</v>
      </c>
      <c r="B113" s="2">
        <f t="shared" si="9"/>
        <v>45752</v>
      </c>
      <c r="C113" s="7">
        <f t="shared" si="6"/>
        <v>1253.6187119019241</v>
      </c>
      <c r="D113" s="7">
        <f t="shared" si="7"/>
        <v>225.65136814234634</v>
      </c>
      <c r="E113">
        <f t="shared" si="11"/>
        <v>71.395024816175152</v>
      </c>
      <c r="F113">
        <f t="shared" si="8"/>
        <v>12.851104466911528</v>
      </c>
    </row>
    <row r="114" spans="1:8" x14ac:dyDescent="0.25">
      <c r="A114">
        <v>103</v>
      </c>
      <c r="B114" s="2">
        <f t="shared" si="9"/>
        <v>45753</v>
      </c>
      <c r="C114" s="7">
        <f t="shared" si="6"/>
        <v>1266.335794622878</v>
      </c>
      <c r="D114" s="7">
        <f t="shared" si="7"/>
        <v>227.94044303211803</v>
      </c>
      <c r="E114">
        <f t="shared" si="11"/>
        <v>89.288425210519691</v>
      </c>
      <c r="F114">
        <f t="shared" si="8"/>
        <v>16.071916537893543</v>
      </c>
    </row>
    <row r="118" spans="1:8" s="5" customFormat="1" x14ac:dyDescent="0.25">
      <c r="B118" s="6" t="s">
        <v>19</v>
      </c>
      <c r="C118" s="5" t="s">
        <v>21</v>
      </c>
      <c r="D118" s="5" t="s">
        <v>23</v>
      </c>
      <c r="E118" s="5" t="s">
        <v>24</v>
      </c>
      <c r="F118" s="5" t="s">
        <v>15</v>
      </c>
      <c r="G118" s="5" t="s">
        <v>22</v>
      </c>
      <c r="H118" s="6" t="s">
        <v>20</v>
      </c>
    </row>
    <row r="119" spans="1:8" x14ac:dyDescent="0.25">
      <c r="B119" s="1" t="s">
        <v>16</v>
      </c>
      <c r="C119" s="7">
        <f>C73-F2</f>
        <v>-451.01206346065248</v>
      </c>
      <c r="D119" s="7">
        <f>D73-F3</f>
        <v>-81.182171422917435</v>
      </c>
      <c r="E119" s="7"/>
      <c r="F119" s="7"/>
      <c r="G119" s="7">
        <f>G73-F6</f>
        <v>755.06473540892875</v>
      </c>
      <c r="H119" s="7">
        <f>SUM(C119:G119)</f>
        <v>222.87050052535881</v>
      </c>
    </row>
    <row r="120" spans="1:8" x14ac:dyDescent="0.25">
      <c r="B120" s="1" t="s">
        <v>17</v>
      </c>
      <c r="C120" s="7">
        <f>C73-F2</f>
        <v>-451.01206346065248</v>
      </c>
      <c r="D120" s="7">
        <f>D73-F3</f>
        <v>-81.182171422917435</v>
      </c>
      <c r="G120" s="7">
        <f>F6-H73</f>
        <v>532.19526459107146</v>
      </c>
      <c r="H120" s="7">
        <f>SUM(C120:G120)</f>
        <v>1.0297075015159862E-3</v>
      </c>
    </row>
    <row r="121" spans="1:8" x14ac:dyDescent="0.25">
      <c r="B121" s="1" t="s">
        <v>18</v>
      </c>
      <c r="C121" s="7">
        <f>C109-F2</f>
        <v>0</v>
      </c>
      <c r="D121" s="7">
        <f>D109-F3</f>
        <v>0</v>
      </c>
      <c r="G121" s="7">
        <f>I109-F6</f>
        <v>3.5408927942626178E-5</v>
      </c>
      <c r="H121" s="7">
        <f>SUM(C121:G121)</f>
        <v>3.5408927942626178E-5</v>
      </c>
    </row>
    <row r="122" spans="1:8" x14ac:dyDescent="0.25">
      <c r="B122" s="18" t="s">
        <v>37</v>
      </c>
      <c r="C122" s="7">
        <f>C112-F2</f>
        <v>38.07505292726205</v>
      </c>
      <c r="D122" s="7">
        <f>D112-F3</f>
        <v>6.8535095269071746</v>
      </c>
      <c r="E122">
        <f>E112</f>
        <v>53.519499946697884</v>
      </c>
      <c r="F122">
        <f>F112</f>
        <v>9.633509990405619</v>
      </c>
      <c r="G122" s="7">
        <f>F6-J112</f>
        <v>1244.9352645910712</v>
      </c>
      <c r="H122" s="7">
        <f>SUM(C122:G122)</f>
        <v>1353.0168369823439</v>
      </c>
    </row>
    <row r="127" spans="1:8" x14ac:dyDescent="0.25">
      <c r="B127" s="10" t="s">
        <v>25</v>
      </c>
      <c r="C127" t="s">
        <v>21</v>
      </c>
      <c r="D127" t="s">
        <v>26</v>
      </c>
      <c r="E127" t="s">
        <v>28</v>
      </c>
      <c r="F127" t="s">
        <v>38</v>
      </c>
      <c r="G127" t="s">
        <v>30</v>
      </c>
      <c r="H127" t="s">
        <v>46</v>
      </c>
    </row>
    <row r="128" spans="1:8" ht="149.4" customHeight="1" x14ac:dyDescent="0.25">
      <c r="B128" s="10">
        <v>1</v>
      </c>
      <c r="C128" s="10" t="s">
        <v>40</v>
      </c>
      <c r="D128" s="11" t="s">
        <v>41</v>
      </c>
      <c r="E128" s="10"/>
      <c r="F128" s="19" t="s">
        <v>27</v>
      </c>
      <c r="G128" s="11" t="s">
        <v>55</v>
      </c>
      <c r="H128" s="19" t="s">
        <v>47</v>
      </c>
    </row>
    <row r="129" spans="2:8" ht="65.400000000000006" customHeight="1" x14ac:dyDescent="0.25">
      <c r="B129" s="10">
        <v>2</v>
      </c>
      <c r="C129" s="10" t="s">
        <v>42</v>
      </c>
      <c r="D129" s="11" t="s">
        <v>43</v>
      </c>
      <c r="E129" s="10"/>
      <c r="F129" s="19" t="s">
        <v>29</v>
      </c>
      <c r="G129" s="11" t="s">
        <v>39</v>
      </c>
      <c r="H129" s="19" t="s">
        <v>48</v>
      </c>
    </row>
    <row r="130" spans="2:8" ht="52.8" x14ac:dyDescent="0.25">
      <c r="B130" s="10">
        <v>3</v>
      </c>
      <c r="C130" s="10" t="s">
        <v>40</v>
      </c>
      <c r="D130" s="11" t="s">
        <v>44</v>
      </c>
      <c r="E130" s="10"/>
      <c r="F130" s="19" t="s">
        <v>29</v>
      </c>
      <c r="G130" s="11" t="s">
        <v>31</v>
      </c>
      <c r="H130" s="19" t="s">
        <v>48</v>
      </c>
    </row>
    <row r="131" spans="2:8" ht="79.2" x14ac:dyDescent="0.25">
      <c r="B131" s="10">
        <v>4</v>
      </c>
      <c r="C131" s="10" t="s">
        <v>42</v>
      </c>
      <c r="D131" s="11" t="s">
        <v>45</v>
      </c>
      <c r="E131" s="10"/>
      <c r="F131" s="19" t="s">
        <v>27</v>
      </c>
      <c r="G131" s="11" t="s">
        <v>32</v>
      </c>
      <c r="H131" s="19" t="s">
        <v>47</v>
      </c>
    </row>
    <row r="132" spans="2:8" ht="52.8" x14ac:dyDescent="0.25">
      <c r="B132" s="10">
        <v>5</v>
      </c>
      <c r="C132" s="10" t="s">
        <v>40</v>
      </c>
      <c r="D132" s="11" t="s">
        <v>45</v>
      </c>
      <c r="E132" s="10"/>
      <c r="F132" s="19" t="s">
        <v>29</v>
      </c>
      <c r="G132" s="11" t="s">
        <v>54</v>
      </c>
      <c r="H132" s="19" t="s">
        <v>47</v>
      </c>
    </row>
    <row r="136" spans="2:8" x14ac:dyDescent="0.25">
      <c r="B136" t="s">
        <v>33</v>
      </c>
    </row>
    <row r="138" spans="2:8" x14ac:dyDescent="0.25">
      <c r="B138" t="s">
        <v>34</v>
      </c>
      <c r="C138" s="7">
        <f>H122</f>
        <v>1353.0168369823439</v>
      </c>
    </row>
    <row r="139" spans="2:8" x14ac:dyDescent="0.25">
      <c r="B139" t="s">
        <v>35</v>
      </c>
      <c r="C139" s="2">
        <f>B109</f>
        <v>45748</v>
      </c>
    </row>
    <row r="146" spans="2:10" s="5" customFormat="1" ht="47.4" customHeight="1" x14ac:dyDescent="0.25">
      <c r="B146" s="12" t="s">
        <v>12</v>
      </c>
      <c r="C146" s="12" t="s">
        <v>13</v>
      </c>
      <c r="D146" s="12" t="s">
        <v>3</v>
      </c>
      <c r="E146" s="12" t="s">
        <v>14</v>
      </c>
      <c r="F146" s="12" t="s">
        <v>15</v>
      </c>
      <c r="G146" s="16" t="s">
        <v>36</v>
      </c>
      <c r="H146" s="16" t="s">
        <v>49</v>
      </c>
      <c r="I146" s="6"/>
      <c r="J146" s="6"/>
    </row>
    <row r="147" spans="2:10" x14ac:dyDescent="0.25">
      <c r="B147" s="13">
        <f>B109</f>
        <v>45748</v>
      </c>
      <c r="C147" s="14">
        <f>(POWER((1+$C$6/30),B147-$C$139)-1)*$C$138</f>
        <v>0</v>
      </c>
      <c r="D147" s="14">
        <f>C147*0.18</f>
        <v>0</v>
      </c>
      <c r="E147" s="14">
        <f>(POWER((1+$C$7/30),B147-$C$139)-1)*$C$138</f>
        <v>0</v>
      </c>
      <c r="F147" s="14">
        <f>E147*0.18</f>
        <v>0</v>
      </c>
      <c r="G147" s="17">
        <f>$C$138</f>
        <v>1353.0168369823439</v>
      </c>
      <c r="H147" s="17">
        <f>SUM(C147:G147)</f>
        <v>1353.0168369823439</v>
      </c>
    </row>
    <row r="148" spans="2:10" x14ac:dyDescent="0.25">
      <c r="B148" s="13">
        <f t="shared" ref="B148:B152" si="12">B147+1</f>
        <v>45749</v>
      </c>
      <c r="C148" s="14">
        <f>(POWER((1+$C$6/30),B148-$C$139)-1)*$C$138</f>
        <v>0.90201122465479655</v>
      </c>
      <c r="D148" s="14">
        <f t="shared" ref="D148:D152" si="13">C148*0.18</f>
        <v>0.16236202043786338</v>
      </c>
      <c r="E148" s="14">
        <f t="shared" ref="E148:E152" si="14">(POWER((1+$C$7/30),B148-$C$139)-1)*$C$138</f>
        <v>1.3530168369821949</v>
      </c>
      <c r="F148" s="14">
        <f t="shared" ref="F148:F152" si="15">E148*0.18</f>
        <v>0.24354303065679506</v>
      </c>
      <c r="G148" s="17">
        <f t="shared" ref="G148:G152" si="16">$C$138</f>
        <v>1353.0168369823439</v>
      </c>
      <c r="H148" s="17">
        <f t="shared" ref="H148:H152" si="17">SUM(C148:G148)</f>
        <v>1355.6777700950756</v>
      </c>
    </row>
    <row r="149" spans="2:10" x14ac:dyDescent="0.25">
      <c r="B149" s="13">
        <f t="shared" si="12"/>
        <v>45750</v>
      </c>
      <c r="C149" s="14">
        <f>(POWER((1+$C$6/30),B149-$C$139)-1)*$C$138</f>
        <v>1.8046237901259135</v>
      </c>
      <c r="D149" s="14">
        <f t="shared" si="13"/>
        <v>0.32483228222266441</v>
      </c>
      <c r="E149" s="14">
        <f t="shared" si="14"/>
        <v>2.7073866908012607</v>
      </c>
      <c r="F149" s="14">
        <f t="shared" si="15"/>
        <v>0.4873296043442269</v>
      </c>
      <c r="G149" s="17">
        <f t="shared" si="16"/>
        <v>1353.0168369823439</v>
      </c>
      <c r="H149" s="17">
        <f t="shared" si="17"/>
        <v>1358.341009349838</v>
      </c>
    </row>
    <row r="150" spans="2:10" x14ac:dyDescent="0.25">
      <c r="B150" s="13">
        <f t="shared" si="12"/>
        <v>45751</v>
      </c>
      <c r="C150" s="14">
        <f>(POWER((1+$C$6/30),B150-$C$139)-1)*$C$138</f>
        <v>2.7078380973075622</v>
      </c>
      <c r="D150" s="14">
        <f t="shared" si="13"/>
        <v>0.48741085751536117</v>
      </c>
      <c r="E150" s="14">
        <f t="shared" si="14"/>
        <v>4.0631109144741462</v>
      </c>
      <c r="F150" s="14">
        <f t="shared" si="15"/>
        <v>0.73135996460534625</v>
      </c>
      <c r="G150" s="17">
        <f t="shared" si="16"/>
        <v>1353.0168369823439</v>
      </c>
      <c r="H150" s="17">
        <f t="shared" si="17"/>
        <v>1361.0065568162463</v>
      </c>
    </row>
    <row r="151" spans="2:10" x14ac:dyDescent="0.25">
      <c r="B151" s="13">
        <f t="shared" si="12"/>
        <v>45752</v>
      </c>
      <c r="C151" s="14">
        <f>(POWER((1+$C$6/30),B151-$C$139)-1)*$C$138</f>
        <v>3.6116545473604349</v>
      </c>
      <c r="D151" s="14">
        <f t="shared" si="13"/>
        <v>0.65009781852487825</v>
      </c>
      <c r="E151" s="14">
        <f t="shared" si="14"/>
        <v>5.4201908623709389</v>
      </c>
      <c r="F151" s="14">
        <f t="shared" si="15"/>
        <v>0.975634355226769</v>
      </c>
      <c r="G151" s="17">
        <f t="shared" si="16"/>
        <v>1353.0168369823439</v>
      </c>
      <c r="H151" s="17">
        <f t="shared" si="17"/>
        <v>1363.674414565827</v>
      </c>
    </row>
    <row r="152" spans="2:10" x14ac:dyDescent="0.25">
      <c r="B152" s="13">
        <f t="shared" si="12"/>
        <v>45753</v>
      </c>
      <c r="C152" s="14">
        <f>(POWER((1+$C$6/30),B152-$C$139)-1)*$C$138</f>
        <v>4.5160735417135092</v>
      </c>
      <c r="D152" s="14">
        <f t="shared" si="13"/>
        <v>0.81289323750843157</v>
      </c>
      <c r="E152" s="14">
        <f t="shared" si="14"/>
        <v>6.7786278902154606</v>
      </c>
      <c r="F152" s="14">
        <f t="shared" si="15"/>
        <v>1.2201530202387829</v>
      </c>
      <c r="G152" s="17">
        <f t="shared" si="16"/>
        <v>1353.0168369823439</v>
      </c>
      <c r="H152" s="17">
        <f t="shared" si="17"/>
        <v>1366.3445846720201</v>
      </c>
    </row>
    <row r="157" spans="2:10" x14ac:dyDescent="0.25">
      <c r="B157" t="s">
        <v>50</v>
      </c>
    </row>
    <row r="158" spans="2:10" x14ac:dyDescent="0.25">
      <c r="C158" t="s">
        <v>51</v>
      </c>
    </row>
    <row r="159" spans="2:10" x14ac:dyDescent="0.25">
      <c r="C159" t="s">
        <v>52</v>
      </c>
    </row>
    <row r="160" spans="2:10" x14ac:dyDescent="0.25">
      <c r="C160" t="s">
        <v>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62"/>
  <sheetViews>
    <sheetView tabSelected="1" topLeftCell="B111" zoomScale="85" zoomScaleNormal="85" workbookViewId="0">
      <selection activeCell="C119" sqref="C119"/>
    </sheetView>
  </sheetViews>
  <sheetFormatPr defaultRowHeight="13.2" x14ac:dyDescent="0.25"/>
  <cols>
    <col min="2" max="2" width="34.6640625" customWidth="1"/>
    <col min="3" max="3" width="40.77734375" customWidth="1"/>
    <col min="4" max="4" width="23.77734375" customWidth="1"/>
    <col min="5" max="5" width="25" customWidth="1"/>
    <col min="6" max="6" width="14.77734375" customWidth="1"/>
    <col min="7" max="7" width="45.33203125" customWidth="1"/>
    <col min="8" max="8" width="28" customWidth="1"/>
    <col min="9" max="9" width="15.6640625" customWidth="1"/>
    <col min="10" max="10" width="14.33203125" customWidth="1"/>
  </cols>
  <sheetData>
    <row r="2" spans="1:10" x14ac:dyDescent="0.25">
      <c r="B2" s="1" t="s">
        <v>0</v>
      </c>
      <c r="C2" s="2">
        <f>[1]NSG!F10</f>
        <v>45650</v>
      </c>
      <c r="E2" s="1" t="s">
        <v>1</v>
      </c>
      <c r="F2">
        <f>[1]NSG!D76</f>
        <v>1202.835048660585</v>
      </c>
    </row>
    <row r="3" spans="1:10" x14ac:dyDescent="0.25">
      <c r="B3" s="1" t="s">
        <v>2</v>
      </c>
      <c r="C3" s="3">
        <f>[1]NSG!C75</f>
        <v>0.94822651631339161</v>
      </c>
      <c r="E3" s="1" t="s">
        <v>3</v>
      </c>
      <c r="F3">
        <f>[1]NSG!E76</f>
        <v>216.5103087589053</v>
      </c>
    </row>
    <row r="4" spans="1:10" x14ac:dyDescent="0.25">
      <c r="B4" s="1" t="s">
        <v>4</v>
      </c>
      <c r="C4">
        <f>[1]NSG!M16</f>
        <v>18795.092800000002</v>
      </c>
      <c r="E4" s="1" t="s">
        <v>5</v>
      </c>
      <c r="F4">
        <f>[1]NSG!F76</f>
        <v>133.66504027148184</v>
      </c>
    </row>
    <row r="5" spans="1:10" x14ac:dyDescent="0.25">
      <c r="B5" s="1" t="s">
        <v>6</v>
      </c>
      <c r="C5">
        <f>C3*C4</f>
        <v>17822.005369530911</v>
      </c>
      <c r="E5" s="1" t="s">
        <v>7</v>
      </c>
      <c r="F5">
        <f>'Sheet1 (2)'!F4*18%</f>
        <v>24.059707248866729</v>
      </c>
    </row>
    <row r="6" spans="1:10" x14ac:dyDescent="0.25">
      <c r="B6" s="1" t="s">
        <v>8</v>
      </c>
      <c r="C6" s="4">
        <v>0.02</v>
      </c>
      <c r="E6" s="1" t="s">
        <v>9</v>
      </c>
      <c r="F6">
        <f>C5-SUM(F2:F5)</f>
        <v>16244.935264591071</v>
      </c>
    </row>
    <row r="7" spans="1:10" x14ac:dyDescent="0.25">
      <c r="B7" s="1" t="s">
        <v>10</v>
      </c>
      <c r="C7" s="4">
        <v>0.03</v>
      </c>
    </row>
    <row r="8" spans="1:10" x14ac:dyDescent="0.25">
      <c r="B8" s="1" t="s">
        <v>11</v>
      </c>
      <c r="C8" s="2">
        <f>[1]NSG!E16</f>
        <v>45748</v>
      </c>
    </row>
    <row r="9" spans="1:10" x14ac:dyDescent="0.25">
      <c r="B9" s="1"/>
      <c r="C9" s="2"/>
    </row>
    <row r="10" spans="1:10" x14ac:dyDescent="0.25">
      <c r="B10" s="1"/>
      <c r="C10" s="4"/>
    </row>
    <row r="11" spans="1:10" s="5" customFormat="1" ht="47.4" customHeight="1" x14ac:dyDescent="0.25">
      <c r="B11" s="6" t="s">
        <v>12</v>
      </c>
      <c r="C11" s="6" t="s">
        <v>13</v>
      </c>
      <c r="D11" s="6" t="s">
        <v>3</v>
      </c>
      <c r="E11" s="6" t="s">
        <v>14</v>
      </c>
      <c r="F11" s="6" t="s">
        <v>15</v>
      </c>
      <c r="G11" s="6" t="s">
        <v>16</v>
      </c>
      <c r="H11" s="6" t="s">
        <v>17</v>
      </c>
      <c r="I11" s="6" t="s">
        <v>18</v>
      </c>
      <c r="J11" s="15" t="s">
        <v>37</v>
      </c>
    </row>
    <row r="12" spans="1:10" x14ac:dyDescent="0.25">
      <c r="A12">
        <v>1</v>
      </c>
      <c r="B12" s="2">
        <f>$C$2+1</f>
        <v>45651</v>
      </c>
      <c r="C12" s="7">
        <f>(POWER((1+$C$6/30),B12-$C$2)-1)*$C$5</f>
        <v>11.881336913019299</v>
      </c>
      <c r="D12" s="7">
        <f>C12*0.18</f>
        <v>2.1386406443434738</v>
      </c>
      <c r="E12">
        <f t="shared" ref="E12:E75" si="0">IF(B12&gt;$C$8,(POWER((1+$C$7/30),B12-$C$8)-1)*$C$5,0)</f>
        <v>0</v>
      </c>
      <c r="F12">
        <f>E12*18%</f>
        <v>0</v>
      </c>
    </row>
    <row r="13" spans="1:10" x14ac:dyDescent="0.25">
      <c r="A13">
        <v>2</v>
      </c>
      <c r="B13" s="2">
        <f>B12+1</f>
        <v>45652</v>
      </c>
      <c r="C13" s="7">
        <f t="shared" ref="C13:C76" si="1">(POWER((1+$C$6/30),B13-$C$2)-1)*$C$5</f>
        <v>23.770594717312413</v>
      </c>
      <c r="D13" s="7">
        <f t="shared" ref="D13:D76" si="2">C13*0.18</f>
        <v>4.2787070491162345</v>
      </c>
      <c r="E13">
        <f t="shared" si="0"/>
        <v>0</v>
      </c>
      <c r="F13">
        <f t="shared" ref="F13:F76" si="3">E13*18%</f>
        <v>0</v>
      </c>
    </row>
    <row r="14" spans="1:10" x14ac:dyDescent="0.25">
      <c r="A14">
        <v>3</v>
      </c>
      <c r="B14" s="2">
        <f t="shared" ref="B14:B77" si="4">B13+1</f>
        <v>45653</v>
      </c>
      <c r="C14" s="7">
        <f t="shared" si="1"/>
        <v>35.667778693477921</v>
      </c>
      <c r="D14" s="7">
        <f t="shared" si="2"/>
        <v>6.4202001648260252</v>
      </c>
      <c r="E14">
        <f t="shared" si="0"/>
        <v>0</v>
      </c>
      <c r="F14">
        <f t="shared" si="3"/>
        <v>0</v>
      </c>
    </row>
    <row r="15" spans="1:10" x14ac:dyDescent="0.25">
      <c r="A15">
        <v>4</v>
      </c>
      <c r="B15" s="2">
        <f t="shared" si="4"/>
        <v>45654</v>
      </c>
      <c r="C15" s="7">
        <f t="shared" si="1"/>
        <v>47.572894125624508</v>
      </c>
      <c r="D15" s="7">
        <f t="shared" si="2"/>
        <v>8.5631209426124109</v>
      </c>
      <c r="E15">
        <f t="shared" si="0"/>
        <v>0</v>
      </c>
      <c r="F15">
        <f t="shared" si="3"/>
        <v>0</v>
      </c>
    </row>
    <row r="16" spans="1:10" x14ac:dyDescent="0.25">
      <c r="A16">
        <v>5</v>
      </c>
      <c r="B16" s="2">
        <f t="shared" si="4"/>
        <v>45655</v>
      </c>
      <c r="C16" s="7">
        <f t="shared" si="1"/>
        <v>59.485946301394712</v>
      </c>
      <c r="D16" s="7">
        <f t="shared" si="2"/>
        <v>10.707470334251047</v>
      </c>
      <c r="E16">
        <f t="shared" si="0"/>
        <v>0</v>
      </c>
      <c r="F16">
        <f t="shared" si="3"/>
        <v>0</v>
      </c>
    </row>
    <row r="17" spans="1:6" x14ac:dyDescent="0.25">
      <c r="A17">
        <v>6</v>
      </c>
      <c r="B17" s="2">
        <f t="shared" si="4"/>
        <v>45656</v>
      </c>
      <c r="C17" s="7">
        <f t="shared" si="1"/>
        <v>71.406940511945137</v>
      </c>
      <c r="D17" s="7">
        <f t="shared" si="2"/>
        <v>12.853249292150124</v>
      </c>
      <c r="E17">
        <f t="shared" si="0"/>
        <v>0</v>
      </c>
      <c r="F17">
        <f t="shared" si="3"/>
        <v>0</v>
      </c>
    </row>
    <row r="18" spans="1:6" x14ac:dyDescent="0.25">
      <c r="A18">
        <v>7</v>
      </c>
      <c r="B18" s="2">
        <f t="shared" si="4"/>
        <v>45657</v>
      </c>
      <c r="C18" s="7">
        <f t="shared" si="1"/>
        <v>83.335882051974139</v>
      </c>
      <c r="D18" s="7">
        <f t="shared" si="2"/>
        <v>15.000458769355344</v>
      </c>
      <c r="E18">
        <f t="shared" si="0"/>
        <v>0</v>
      </c>
      <c r="F18">
        <f t="shared" si="3"/>
        <v>0</v>
      </c>
    </row>
    <row r="19" spans="1:6" x14ac:dyDescent="0.25">
      <c r="A19">
        <v>8</v>
      </c>
      <c r="B19" s="2">
        <f t="shared" si="4"/>
        <v>45658</v>
      </c>
      <c r="C19" s="7">
        <f t="shared" si="1"/>
        <v>95.272776219694151</v>
      </c>
      <c r="D19" s="7">
        <f t="shared" si="2"/>
        <v>17.149099719544946</v>
      </c>
      <c r="E19">
        <f t="shared" si="0"/>
        <v>0</v>
      </c>
      <c r="F19">
        <f t="shared" si="3"/>
        <v>0</v>
      </c>
    </row>
    <row r="20" spans="1:6" x14ac:dyDescent="0.25">
      <c r="A20">
        <v>9</v>
      </c>
      <c r="B20" s="2">
        <f t="shared" si="4"/>
        <v>45659</v>
      </c>
      <c r="C20" s="7">
        <f t="shared" si="1"/>
        <v>107.21762831685939</v>
      </c>
      <c r="D20" s="7">
        <f t="shared" si="2"/>
        <v>19.299173097034689</v>
      </c>
      <c r="E20">
        <f t="shared" si="0"/>
        <v>0</v>
      </c>
      <c r="F20">
        <f t="shared" si="3"/>
        <v>0</v>
      </c>
    </row>
    <row r="21" spans="1:6" x14ac:dyDescent="0.25">
      <c r="A21">
        <v>10</v>
      </c>
      <c r="B21" s="2">
        <f t="shared" si="4"/>
        <v>45660</v>
      </c>
      <c r="C21" s="7">
        <f t="shared" si="1"/>
        <v>119.17044364875392</v>
      </c>
      <c r="D21" s="7">
        <f t="shared" si="2"/>
        <v>21.450679856775704</v>
      </c>
      <c r="E21">
        <f t="shared" si="0"/>
        <v>0</v>
      </c>
      <c r="F21">
        <f t="shared" si="3"/>
        <v>0</v>
      </c>
    </row>
    <row r="22" spans="1:6" x14ac:dyDescent="0.25">
      <c r="A22">
        <v>11</v>
      </c>
      <c r="B22" s="2">
        <f t="shared" si="4"/>
        <v>45661</v>
      </c>
      <c r="C22" s="7">
        <f t="shared" si="1"/>
        <v>131.13122752420756</v>
      </c>
      <c r="D22" s="7">
        <f t="shared" si="2"/>
        <v>23.603620954357361</v>
      </c>
      <c r="E22">
        <f t="shared" si="0"/>
        <v>0</v>
      </c>
      <c r="F22">
        <f t="shared" si="3"/>
        <v>0</v>
      </c>
    </row>
    <row r="23" spans="1:6" x14ac:dyDescent="0.25">
      <c r="A23">
        <v>12</v>
      </c>
      <c r="B23" s="2">
        <f t="shared" si="4"/>
        <v>45662</v>
      </c>
      <c r="C23" s="7">
        <f t="shared" si="1"/>
        <v>143.09998525557609</v>
      </c>
      <c r="D23" s="7">
        <f t="shared" si="2"/>
        <v>25.757997346003695</v>
      </c>
      <c r="E23">
        <f t="shared" si="0"/>
        <v>0</v>
      </c>
      <c r="F23">
        <f t="shared" si="3"/>
        <v>0</v>
      </c>
    </row>
    <row r="24" spans="1:6" x14ac:dyDescent="0.25">
      <c r="A24">
        <v>13</v>
      </c>
      <c r="B24" s="2">
        <f t="shared" si="4"/>
        <v>45663</v>
      </c>
      <c r="C24" s="7">
        <f t="shared" si="1"/>
        <v>155.07672215876491</v>
      </c>
      <c r="D24" s="7">
        <f t="shared" si="2"/>
        <v>27.913809988577682</v>
      </c>
      <c r="E24">
        <f t="shared" si="0"/>
        <v>0</v>
      </c>
      <c r="F24">
        <f t="shared" si="3"/>
        <v>0</v>
      </c>
    </row>
    <row r="25" spans="1:6" x14ac:dyDescent="0.25">
      <c r="A25">
        <v>14</v>
      </c>
      <c r="B25" s="2">
        <f t="shared" si="4"/>
        <v>45664</v>
      </c>
      <c r="C25" s="7">
        <f t="shared" si="1"/>
        <v>167.06144355322124</v>
      </c>
      <c r="D25" s="7">
        <f t="shared" si="2"/>
        <v>30.071059839579821</v>
      </c>
      <c r="E25">
        <f t="shared" si="0"/>
        <v>0</v>
      </c>
      <c r="F25">
        <f t="shared" si="3"/>
        <v>0</v>
      </c>
    </row>
    <row r="26" spans="1:6" x14ac:dyDescent="0.25">
      <c r="A26">
        <v>15</v>
      </c>
      <c r="B26" s="2">
        <f t="shared" si="4"/>
        <v>45665</v>
      </c>
      <c r="C26" s="7">
        <f t="shared" si="1"/>
        <v>179.05415476194588</v>
      </c>
      <c r="D26" s="7">
        <f t="shared" si="2"/>
        <v>32.229747857150258</v>
      </c>
      <c r="E26">
        <f t="shared" si="0"/>
        <v>0</v>
      </c>
      <c r="F26">
        <f t="shared" si="3"/>
        <v>0</v>
      </c>
    </row>
    <row r="27" spans="1:6" x14ac:dyDescent="0.25">
      <c r="A27">
        <v>16</v>
      </c>
      <c r="B27" s="2">
        <f t="shared" si="4"/>
        <v>45666</v>
      </c>
      <c r="C27" s="7">
        <f t="shared" si="1"/>
        <v>191.05486111146959</v>
      </c>
      <c r="D27" s="7">
        <f t="shared" si="2"/>
        <v>34.389875000064528</v>
      </c>
      <c r="E27">
        <f t="shared" si="0"/>
        <v>0</v>
      </c>
      <c r="F27">
        <f t="shared" si="3"/>
        <v>0</v>
      </c>
    </row>
    <row r="28" spans="1:6" x14ac:dyDescent="0.25">
      <c r="A28">
        <v>17</v>
      </c>
      <c r="B28" s="2">
        <f t="shared" si="4"/>
        <v>45667</v>
      </c>
      <c r="C28" s="7">
        <f t="shared" si="1"/>
        <v>203.06356793189653</v>
      </c>
      <c r="D28" s="7">
        <f t="shared" si="2"/>
        <v>36.551442227741376</v>
      </c>
      <c r="E28">
        <f t="shared" si="0"/>
        <v>0</v>
      </c>
      <c r="F28">
        <f t="shared" si="3"/>
        <v>0</v>
      </c>
    </row>
    <row r="29" spans="1:6" x14ac:dyDescent="0.25">
      <c r="A29">
        <v>18</v>
      </c>
      <c r="B29" s="2">
        <f t="shared" si="4"/>
        <v>45668</v>
      </c>
      <c r="C29" s="7">
        <f t="shared" si="1"/>
        <v>215.08028055686862</v>
      </c>
      <c r="D29" s="7">
        <f t="shared" si="2"/>
        <v>38.714450500236346</v>
      </c>
      <c r="E29">
        <f t="shared" si="0"/>
        <v>0</v>
      </c>
      <c r="F29">
        <f t="shared" si="3"/>
        <v>0</v>
      </c>
    </row>
    <row r="30" spans="1:6" x14ac:dyDescent="0.25">
      <c r="A30">
        <v>19</v>
      </c>
      <c r="B30" s="2">
        <f t="shared" si="4"/>
        <v>45669</v>
      </c>
      <c r="C30" s="7">
        <f t="shared" si="1"/>
        <v>227.10500432359336</v>
      </c>
      <c r="D30" s="7">
        <f t="shared" si="2"/>
        <v>40.878900778246802</v>
      </c>
      <c r="E30">
        <f t="shared" si="0"/>
        <v>0</v>
      </c>
      <c r="F30">
        <f t="shared" si="3"/>
        <v>0</v>
      </c>
    </row>
    <row r="31" spans="1:6" x14ac:dyDescent="0.25">
      <c r="A31">
        <v>20</v>
      </c>
      <c r="B31" s="2">
        <f t="shared" si="4"/>
        <v>45670</v>
      </c>
      <c r="C31" s="7">
        <f t="shared" si="1"/>
        <v>239.1377445728279</v>
      </c>
      <c r="D31" s="7">
        <f t="shared" si="2"/>
        <v>43.04479402310902</v>
      </c>
      <c r="E31">
        <f t="shared" si="0"/>
        <v>0</v>
      </c>
      <c r="F31">
        <f t="shared" si="3"/>
        <v>0</v>
      </c>
    </row>
    <row r="32" spans="1:6" x14ac:dyDescent="0.25">
      <c r="A32">
        <v>21</v>
      </c>
      <c r="B32" s="2">
        <f t="shared" si="4"/>
        <v>45671</v>
      </c>
      <c r="C32" s="7">
        <f t="shared" si="1"/>
        <v>251.17850664889488</v>
      </c>
      <c r="D32" s="7">
        <f t="shared" si="2"/>
        <v>45.212131196801074</v>
      </c>
      <c r="E32">
        <f t="shared" si="0"/>
        <v>0</v>
      </c>
      <c r="F32">
        <f t="shared" si="3"/>
        <v>0</v>
      </c>
    </row>
    <row r="33" spans="1:6" x14ac:dyDescent="0.25">
      <c r="A33">
        <v>22</v>
      </c>
      <c r="B33" s="2">
        <f t="shared" si="4"/>
        <v>45672</v>
      </c>
      <c r="C33" s="7">
        <f t="shared" si="1"/>
        <v>263.22729589967855</v>
      </c>
      <c r="D33" s="7">
        <f t="shared" si="2"/>
        <v>47.38091326194214</v>
      </c>
      <c r="E33">
        <f t="shared" si="0"/>
        <v>0</v>
      </c>
      <c r="F33">
        <f t="shared" si="3"/>
        <v>0</v>
      </c>
    </row>
    <row r="34" spans="1:6" x14ac:dyDescent="0.25">
      <c r="A34">
        <v>23</v>
      </c>
      <c r="B34" s="2">
        <f t="shared" si="4"/>
        <v>45673</v>
      </c>
      <c r="C34" s="7">
        <f t="shared" si="1"/>
        <v>275.28411767663255</v>
      </c>
      <c r="D34" s="7">
        <f t="shared" si="2"/>
        <v>49.551141181793859</v>
      </c>
      <c r="E34">
        <f t="shared" si="0"/>
        <v>0</v>
      </c>
      <c r="F34">
        <f t="shared" si="3"/>
        <v>0</v>
      </c>
    </row>
    <row r="35" spans="1:6" x14ac:dyDescent="0.25">
      <c r="A35">
        <v>24</v>
      </c>
      <c r="B35" s="2">
        <f t="shared" si="4"/>
        <v>45674</v>
      </c>
      <c r="C35" s="7">
        <f t="shared" si="1"/>
        <v>287.34897733476816</v>
      </c>
      <c r="D35" s="7">
        <f t="shared" si="2"/>
        <v>51.72281592025827</v>
      </c>
      <c r="E35">
        <f t="shared" si="0"/>
        <v>0</v>
      </c>
      <c r="F35">
        <f t="shared" si="3"/>
        <v>0</v>
      </c>
    </row>
    <row r="36" spans="1:6" x14ac:dyDescent="0.25">
      <c r="A36">
        <v>25</v>
      </c>
      <c r="B36" s="2">
        <f t="shared" si="4"/>
        <v>45675</v>
      </c>
      <c r="C36" s="7">
        <f t="shared" si="1"/>
        <v>299.42188023267801</v>
      </c>
      <c r="D36" s="7">
        <f t="shared" si="2"/>
        <v>53.895938441882038</v>
      </c>
      <c r="E36">
        <f t="shared" si="0"/>
        <v>0</v>
      </c>
      <c r="F36">
        <f t="shared" si="3"/>
        <v>0</v>
      </c>
    </row>
    <row r="37" spans="1:6" x14ac:dyDescent="0.25">
      <c r="A37">
        <v>26</v>
      </c>
      <c r="B37" s="2">
        <f t="shared" si="4"/>
        <v>45676</v>
      </c>
      <c r="C37" s="7">
        <f t="shared" si="1"/>
        <v>311.50283173251626</v>
      </c>
      <c r="D37" s="7">
        <f t="shared" si="2"/>
        <v>56.070509711852921</v>
      </c>
      <c r="E37">
        <f t="shared" si="0"/>
        <v>0</v>
      </c>
      <c r="F37">
        <f t="shared" si="3"/>
        <v>0</v>
      </c>
    </row>
    <row r="38" spans="1:6" x14ac:dyDescent="0.25">
      <c r="A38">
        <v>27</v>
      </c>
      <c r="B38" s="2">
        <f t="shared" si="4"/>
        <v>45677</v>
      </c>
      <c r="C38" s="7">
        <f t="shared" si="1"/>
        <v>323.5918372000263</v>
      </c>
      <c r="D38" s="7">
        <f t="shared" si="2"/>
        <v>58.246530696004733</v>
      </c>
      <c r="E38">
        <f t="shared" si="0"/>
        <v>0</v>
      </c>
      <c r="F38">
        <f t="shared" si="3"/>
        <v>0</v>
      </c>
    </row>
    <row r="39" spans="1:6" x14ac:dyDescent="0.25">
      <c r="A39">
        <v>28</v>
      </c>
      <c r="B39" s="2">
        <f t="shared" si="4"/>
        <v>45678</v>
      </c>
      <c r="C39" s="7">
        <f t="shared" si="1"/>
        <v>335.68890200450915</v>
      </c>
      <c r="D39" s="7">
        <f t="shared" si="2"/>
        <v>60.424002360811642</v>
      </c>
      <c r="E39">
        <f t="shared" si="0"/>
        <v>0</v>
      </c>
      <c r="F39">
        <f t="shared" si="3"/>
        <v>0</v>
      </c>
    </row>
    <row r="40" spans="1:6" x14ac:dyDescent="0.25">
      <c r="A40">
        <v>29</v>
      </c>
      <c r="B40" s="2">
        <f t="shared" si="4"/>
        <v>45679</v>
      </c>
      <c r="C40" s="7">
        <f t="shared" si="1"/>
        <v>347.79403151886697</v>
      </c>
      <c r="D40" s="7">
        <f t="shared" si="2"/>
        <v>62.602925673396051</v>
      </c>
      <c r="E40">
        <f t="shared" si="0"/>
        <v>0</v>
      </c>
      <c r="F40">
        <f t="shared" si="3"/>
        <v>0</v>
      </c>
    </row>
    <row r="41" spans="1:6" x14ac:dyDescent="0.25">
      <c r="A41">
        <v>30</v>
      </c>
      <c r="B41" s="2">
        <f t="shared" si="4"/>
        <v>45680</v>
      </c>
      <c r="C41" s="7">
        <f t="shared" si="1"/>
        <v>359.90723111956351</v>
      </c>
      <c r="D41" s="7">
        <f t="shared" si="2"/>
        <v>64.78330160152143</v>
      </c>
      <c r="E41">
        <f t="shared" si="0"/>
        <v>0</v>
      </c>
      <c r="F41">
        <f t="shared" si="3"/>
        <v>0</v>
      </c>
    </row>
    <row r="42" spans="1:6" x14ac:dyDescent="0.25">
      <c r="A42">
        <v>31</v>
      </c>
      <c r="B42" s="2">
        <f t="shared" si="4"/>
        <v>45681</v>
      </c>
      <c r="C42" s="7">
        <f t="shared" si="1"/>
        <v>372.02850618666344</v>
      </c>
      <c r="D42" s="7">
        <f t="shared" si="2"/>
        <v>66.965131113599412</v>
      </c>
      <c r="E42">
        <f t="shared" si="0"/>
        <v>0</v>
      </c>
      <c r="F42">
        <f t="shared" si="3"/>
        <v>0</v>
      </c>
    </row>
    <row r="43" spans="1:6" x14ac:dyDescent="0.25">
      <c r="A43">
        <v>32</v>
      </c>
      <c r="B43" s="2">
        <f t="shared" si="4"/>
        <v>45682</v>
      </c>
      <c r="C43" s="7">
        <f t="shared" si="1"/>
        <v>384.15786210380509</v>
      </c>
      <c r="D43" s="7">
        <f t="shared" si="2"/>
        <v>69.148415178684914</v>
      </c>
      <c r="E43">
        <f t="shared" si="0"/>
        <v>0</v>
      </c>
      <c r="F43">
        <f t="shared" si="3"/>
        <v>0</v>
      </c>
    </row>
    <row r="44" spans="1:6" x14ac:dyDescent="0.25">
      <c r="A44">
        <v>33</v>
      </c>
      <c r="B44" s="2">
        <f t="shared" si="4"/>
        <v>45683</v>
      </c>
      <c r="C44" s="7">
        <f t="shared" si="1"/>
        <v>396.29530425822782</v>
      </c>
      <c r="D44" s="7">
        <f t="shared" si="2"/>
        <v>71.333154766481002</v>
      </c>
      <c r="E44">
        <f t="shared" si="0"/>
        <v>0</v>
      </c>
      <c r="F44">
        <f t="shared" si="3"/>
        <v>0</v>
      </c>
    </row>
    <row r="45" spans="1:6" x14ac:dyDescent="0.25">
      <c r="A45">
        <v>34</v>
      </c>
      <c r="B45" s="2">
        <f t="shared" si="4"/>
        <v>45684</v>
      </c>
      <c r="C45" s="7">
        <f t="shared" si="1"/>
        <v>408.4408380407483</v>
      </c>
      <c r="D45" s="7">
        <f t="shared" si="2"/>
        <v>73.519350847334692</v>
      </c>
      <c r="E45">
        <f t="shared" si="0"/>
        <v>0</v>
      </c>
      <c r="F45">
        <f t="shared" si="3"/>
        <v>0</v>
      </c>
    </row>
    <row r="46" spans="1:6" x14ac:dyDescent="0.25">
      <c r="A46">
        <v>35</v>
      </c>
      <c r="B46" s="2">
        <f t="shared" si="4"/>
        <v>45685</v>
      </c>
      <c r="C46" s="7">
        <f t="shared" si="1"/>
        <v>420.59446884579643</v>
      </c>
      <c r="D46" s="7">
        <f t="shared" si="2"/>
        <v>75.707004392243348</v>
      </c>
      <c r="E46">
        <f t="shared" si="0"/>
        <v>0</v>
      </c>
      <c r="F46">
        <f t="shared" si="3"/>
        <v>0</v>
      </c>
    </row>
    <row r="47" spans="1:6" x14ac:dyDescent="0.25">
      <c r="A47">
        <v>36</v>
      </c>
      <c r="B47" s="2">
        <f t="shared" si="4"/>
        <v>45686</v>
      </c>
      <c r="C47" s="7">
        <f t="shared" si="1"/>
        <v>432.75620207137916</v>
      </c>
      <c r="D47" s="7">
        <f t="shared" si="2"/>
        <v>77.89611637284824</v>
      </c>
      <c r="E47">
        <f t="shared" si="0"/>
        <v>0</v>
      </c>
      <c r="F47">
        <f t="shared" si="3"/>
        <v>0</v>
      </c>
    </row>
    <row r="48" spans="1:6" x14ac:dyDescent="0.25">
      <c r="A48">
        <v>37</v>
      </c>
      <c r="B48" s="2">
        <f t="shared" si="4"/>
        <v>45687</v>
      </c>
      <c r="C48" s="7">
        <f t="shared" si="1"/>
        <v>444.92604311911276</v>
      </c>
      <c r="D48" s="7">
        <f t="shared" si="2"/>
        <v>80.086687761440288</v>
      </c>
      <c r="E48">
        <f t="shared" si="0"/>
        <v>0</v>
      </c>
      <c r="F48">
        <f t="shared" si="3"/>
        <v>0</v>
      </c>
    </row>
    <row r="49" spans="1:6" x14ac:dyDescent="0.25">
      <c r="A49">
        <v>38</v>
      </c>
      <c r="B49" s="2">
        <f t="shared" si="4"/>
        <v>45688</v>
      </c>
      <c r="C49" s="7">
        <f t="shared" si="1"/>
        <v>457.10399739421047</v>
      </c>
      <c r="D49" s="7">
        <f t="shared" si="2"/>
        <v>82.278719530957886</v>
      </c>
      <c r="E49">
        <f t="shared" si="0"/>
        <v>0</v>
      </c>
      <c r="F49">
        <f t="shared" si="3"/>
        <v>0</v>
      </c>
    </row>
    <row r="50" spans="1:6" x14ac:dyDescent="0.25">
      <c r="A50">
        <v>39</v>
      </c>
      <c r="B50" s="2">
        <f t="shared" si="4"/>
        <v>45689</v>
      </c>
      <c r="C50" s="7">
        <f t="shared" si="1"/>
        <v>469.29007030549081</v>
      </c>
      <c r="D50" s="7">
        <f t="shared" si="2"/>
        <v>84.47221265498834</v>
      </c>
      <c r="E50">
        <f t="shared" si="0"/>
        <v>0</v>
      </c>
      <c r="F50">
        <f t="shared" si="3"/>
        <v>0</v>
      </c>
    </row>
    <row r="51" spans="1:6" x14ac:dyDescent="0.25">
      <c r="A51">
        <v>40</v>
      </c>
      <c r="B51" s="2">
        <f t="shared" si="4"/>
        <v>45690</v>
      </c>
      <c r="C51" s="7">
        <f t="shared" si="1"/>
        <v>481.48426726538116</v>
      </c>
      <c r="D51" s="7">
        <f t="shared" si="2"/>
        <v>86.667168107768603</v>
      </c>
      <c r="E51">
        <f t="shared" si="0"/>
        <v>0</v>
      </c>
      <c r="F51">
        <f t="shared" si="3"/>
        <v>0</v>
      </c>
    </row>
    <row r="52" spans="1:6" x14ac:dyDescent="0.25">
      <c r="A52">
        <v>41</v>
      </c>
      <c r="B52" s="2">
        <f t="shared" si="4"/>
        <v>45691</v>
      </c>
      <c r="C52" s="7">
        <f t="shared" si="1"/>
        <v>493.68659368991013</v>
      </c>
      <c r="D52" s="7">
        <f t="shared" si="2"/>
        <v>88.863586864183816</v>
      </c>
      <c r="E52">
        <f t="shared" si="0"/>
        <v>0</v>
      </c>
      <c r="F52">
        <f t="shared" si="3"/>
        <v>0</v>
      </c>
    </row>
    <row r="53" spans="1:6" x14ac:dyDescent="0.25">
      <c r="A53">
        <v>42</v>
      </c>
      <c r="B53" s="2">
        <f t="shared" si="4"/>
        <v>45692</v>
      </c>
      <c r="C53" s="7">
        <f t="shared" si="1"/>
        <v>505.89705499871923</v>
      </c>
      <c r="D53" s="7">
        <f t="shared" si="2"/>
        <v>91.061469899769463</v>
      </c>
      <c r="E53">
        <f t="shared" si="0"/>
        <v>0</v>
      </c>
      <c r="F53">
        <f t="shared" si="3"/>
        <v>0</v>
      </c>
    </row>
    <row r="54" spans="1:6" x14ac:dyDescent="0.25">
      <c r="A54">
        <v>43</v>
      </c>
      <c r="B54" s="2">
        <f t="shared" si="4"/>
        <v>45693</v>
      </c>
      <c r="C54" s="7">
        <f t="shared" si="1"/>
        <v>518.11565661507495</v>
      </c>
      <c r="D54" s="7">
        <f t="shared" si="2"/>
        <v>93.260818190713493</v>
      </c>
      <c r="E54">
        <f t="shared" si="0"/>
        <v>0</v>
      </c>
      <c r="F54">
        <f t="shared" si="3"/>
        <v>0</v>
      </c>
    </row>
    <row r="55" spans="1:6" x14ac:dyDescent="0.25">
      <c r="A55">
        <v>44</v>
      </c>
      <c r="B55" s="2">
        <f t="shared" si="4"/>
        <v>45694</v>
      </c>
      <c r="C55" s="7">
        <f t="shared" si="1"/>
        <v>530.34240396583698</v>
      </c>
      <c r="D55" s="7">
        <f t="shared" si="2"/>
        <v>95.461632713850648</v>
      </c>
      <c r="E55">
        <f t="shared" si="0"/>
        <v>0</v>
      </c>
      <c r="F55">
        <f t="shared" si="3"/>
        <v>0</v>
      </c>
    </row>
    <row r="56" spans="1:6" x14ac:dyDescent="0.25">
      <c r="A56">
        <v>45</v>
      </c>
      <c r="B56" s="2">
        <f t="shared" si="4"/>
        <v>45695</v>
      </c>
      <c r="C56" s="7">
        <f t="shared" si="1"/>
        <v>542.57730248149767</v>
      </c>
      <c r="D56" s="7">
        <f t="shared" si="2"/>
        <v>97.66391444666958</v>
      </c>
      <c r="E56">
        <f t="shared" si="0"/>
        <v>0</v>
      </c>
      <c r="F56">
        <f t="shared" si="3"/>
        <v>0</v>
      </c>
    </row>
    <row r="57" spans="1:6" x14ac:dyDescent="0.25">
      <c r="A57">
        <v>46</v>
      </c>
      <c r="B57" s="2">
        <f t="shared" si="4"/>
        <v>45696</v>
      </c>
      <c r="C57" s="7">
        <f t="shared" si="1"/>
        <v>554.82035759617042</v>
      </c>
      <c r="D57" s="7">
        <f t="shared" si="2"/>
        <v>99.867664367310667</v>
      </c>
      <c r="E57">
        <f t="shared" si="0"/>
        <v>0</v>
      </c>
      <c r="F57">
        <f t="shared" si="3"/>
        <v>0</v>
      </c>
    </row>
    <row r="58" spans="1:6" x14ac:dyDescent="0.25">
      <c r="A58">
        <v>47</v>
      </c>
      <c r="B58" s="2">
        <f t="shared" si="4"/>
        <v>45697</v>
      </c>
      <c r="C58" s="7">
        <f t="shared" si="1"/>
        <v>567.07157474758958</v>
      </c>
      <c r="D58" s="7">
        <f t="shared" si="2"/>
        <v>102.07288345456612</v>
      </c>
      <c r="E58">
        <f t="shared" si="0"/>
        <v>0</v>
      </c>
      <c r="F58">
        <f t="shared" si="3"/>
        <v>0</v>
      </c>
    </row>
    <row r="59" spans="1:6" x14ac:dyDescent="0.25">
      <c r="A59">
        <v>48</v>
      </c>
      <c r="B59" s="2">
        <f t="shared" si="4"/>
        <v>45698</v>
      </c>
      <c r="C59" s="7">
        <f t="shared" si="1"/>
        <v>579.33095937710618</v>
      </c>
      <c r="D59" s="7">
        <f t="shared" si="2"/>
        <v>104.27957268787911</v>
      </c>
      <c r="E59">
        <f t="shared" si="0"/>
        <v>0</v>
      </c>
      <c r="F59">
        <f t="shared" si="3"/>
        <v>0</v>
      </c>
    </row>
    <row r="60" spans="1:6" x14ac:dyDescent="0.25">
      <c r="A60">
        <v>49</v>
      </c>
      <c r="B60" s="2">
        <f t="shared" si="4"/>
        <v>45699</v>
      </c>
      <c r="C60" s="7">
        <f t="shared" si="1"/>
        <v>591.59851692970824</v>
      </c>
      <c r="D60" s="7">
        <f t="shared" si="2"/>
        <v>106.48773304734748</v>
      </c>
      <c r="E60">
        <f t="shared" si="0"/>
        <v>0</v>
      </c>
      <c r="F60">
        <f t="shared" si="3"/>
        <v>0</v>
      </c>
    </row>
    <row r="61" spans="1:6" x14ac:dyDescent="0.25">
      <c r="A61">
        <v>50</v>
      </c>
      <c r="B61" s="2">
        <f t="shared" si="4"/>
        <v>45700</v>
      </c>
      <c r="C61" s="7">
        <f t="shared" si="1"/>
        <v>603.87425285401252</v>
      </c>
      <c r="D61" s="7">
        <f t="shared" si="2"/>
        <v>108.69736551372225</v>
      </c>
      <c r="E61">
        <f t="shared" si="0"/>
        <v>0</v>
      </c>
      <c r="F61">
        <f t="shared" si="3"/>
        <v>0</v>
      </c>
    </row>
    <row r="62" spans="1:6" x14ac:dyDescent="0.25">
      <c r="A62">
        <v>51</v>
      </c>
      <c r="B62" s="2">
        <f t="shared" si="4"/>
        <v>45701</v>
      </c>
      <c r="C62" s="7">
        <f t="shared" si="1"/>
        <v>616.15817260226868</v>
      </c>
      <c r="D62" s="7">
        <f t="shared" si="2"/>
        <v>110.90847106840836</v>
      </c>
      <c r="E62">
        <f t="shared" si="0"/>
        <v>0</v>
      </c>
      <c r="F62">
        <f t="shared" si="3"/>
        <v>0</v>
      </c>
    </row>
    <row r="63" spans="1:6" x14ac:dyDescent="0.25">
      <c r="A63">
        <v>52</v>
      </c>
      <c r="B63" s="2">
        <f t="shared" si="4"/>
        <v>45702</v>
      </c>
      <c r="C63" s="7">
        <f t="shared" si="1"/>
        <v>628.45028163035499</v>
      </c>
      <c r="D63" s="7">
        <f t="shared" si="2"/>
        <v>113.1210506934639</v>
      </c>
      <c r="E63">
        <f t="shared" si="0"/>
        <v>0</v>
      </c>
      <c r="F63">
        <f t="shared" si="3"/>
        <v>0</v>
      </c>
    </row>
    <row r="64" spans="1:6" x14ac:dyDescent="0.25">
      <c r="A64">
        <v>53</v>
      </c>
      <c r="B64" s="2">
        <f t="shared" si="4"/>
        <v>45703</v>
      </c>
      <c r="C64" s="7">
        <f t="shared" si="1"/>
        <v>640.75058539779445</v>
      </c>
      <c r="D64" s="7">
        <f t="shared" si="2"/>
        <v>115.33510537160299</v>
      </c>
      <c r="E64">
        <f t="shared" si="0"/>
        <v>0</v>
      </c>
      <c r="F64">
        <f t="shared" si="3"/>
        <v>0</v>
      </c>
    </row>
    <row r="65" spans="1:8" x14ac:dyDescent="0.25">
      <c r="A65">
        <v>54</v>
      </c>
      <c r="B65" s="2">
        <f t="shared" si="4"/>
        <v>45704</v>
      </c>
      <c r="C65" s="7">
        <f t="shared" si="1"/>
        <v>653.05908936774313</v>
      </c>
      <c r="D65" s="7">
        <f t="shared" si="2"/>
        <v>117.55063608619376</v>
      </c>
      <c r="E65">
        <f t="shared" si="0"/>
        <v>0</v>
      </c>
      <c r="F65">
        <f t="shared" si="3"/>
        <v>0</v>
      </c>
    </row>
    <row r="66" spans="1:8" x14ac:dyDescent="0.25">
      <c r="A66">
        <v>55</v>
      </c>
      <c r="B66" s="2">
        <f t="shared" si="4"/>
        <v>45705</v>
      </c>
      <c r="C66" s="7">
        <f t="shared" si="1"/>
        <v>665.37579900700916</v>
      </c>
      <c r="D66" s="7">
        <f t="shared" si="2"/>
        <v>119.76764382126164</v>
      </c>
      <c r="E66">
        <f t="shared" si="0"/>
        <v>0</v>
      </c>
      <c r="F66">
        <f t="shared" si="3"/>
        <v>0</v>
      </c>
    </row>
    <row r="67" spans="1:8" x14ac:dyDescent="0.25">
      <c r="A67">
        <v>56</v>
      </c>
      <c r="B67" s="2">
        <f t="shared" si="4"/>
        <v>45706</v>
      </c>
      <c r="C67" s="7">
        <f t="shared" si="1"/>
        <v>677.70071978602994</v>
      </c>
      <c r="D67" s="7">
        <f t="shared" si="2"/>
        <v>121.98612956148538</v>
      </c>
      <c r="E67">
        <f t="shared" si="0"/>
        <v>0</v>
      </c>
      <c r="F67">
        <f t="shared" si="3"/>
        <v>0</v>
      </c>
    </row>
    <row r="68" spans="1:8" x14ac:dyDescent="0.25">
      <c r="A68">
        <v>57</v>
      </c>
      <c r="B68" s="2">
        <f t="shared" si="4"/>
        <v>45707</v>
      </c>
      <c r="C68" s="7">
        <f t="shared" si="1"/>
        <v>690.03385717891103</v>
      </c>
      <c r="D68" s="7">
        <f t="shared" si="2"/>
        <v>124.20609429220399</v>
      </c>
      <c r="E68">
        <f t="shared" si="0"/>
        <v>0</v>
      </c>
      <c r="F68">
        <f t="shared" si="3"/>
        <v>0</v>
      </c>
    </row>
    <row r="69" spans="1:8" x14ac:dyDescent="0.25">
      <c r="A69">
        <v>58</v>
      </c>
      <c r="B69" s="2">
        <f t="shared" si="4"/>
        <v>45708</v>
      </c>
      <c r="C69" s="7">
        <f t="shared" si="1"/>
        <v>702.37521666337898</v>
      </c>
      <c r="D69" s="7">
        <f t="shared" si="2"/>
        <v>126.42753899940821</v>
      </c>
      <c r="E69">
        <f t="shared" si="0"/>
        <v>0</v>
      </c>
      <c r="F69">
        <f t="shared" si="3"/>
        <v>0</v>
      </c>
    </row>
    <row r="70" spans="1:8" x14ac:dyDescent="0.25">
      <c r="A70">
        <v>59</v>
      </c>
      <c r="B70" s="2">
        <f t="shared" si="4"/>
        <v>45709</v>
      </c>
      <c r="C70" s="7">
        <f t="shared" si="1"/>
        <v>714.72480372084044</v>
      </c>
      <c r="D70" s="7">
        <f t="shared" si="2"/>
        <v>128.65046466975127</v>
      </c>
      <c r="E70">
        <f t="shared" si="0"/>
        <v>0</v>
      </c>
      <c r="F70">
        <f t="shared" si="3"/>
        <v>0</v>
      </c>
    </row>
    <row r="71" spans="1:8" x14ac:dyDescent="0.25">
      <c r="A71">
        <v>60</v>
      </c>
      <c r="B71" s="2">
        <f t="shared" si="4"/>
        <v>45710</v>
      </c>
      <c r="C71" s="7">
        <f t="shared" si="1"/>
        <v>727.08262383633917</v>
      </c>
      <c r="D71" s="7">
        <f t="shared" si="2"/>
        <v>130.87487229054105</v>
      </c>
      <c r="E71">
        <f t="shared" si="0"/>
        <v>0</v>
      </c>
      <c r="F71">
        <f t="shared" si="3"/>
        <v>0</v>
      </c>
    </row>
    <row r="72" spans="1:8" x14ac:dyDescent="0.25">
      <c r="A72">
        <v>61</v>
      </c>
      <c r="B72" s="2">
        <f t="shared" si="4"/>
        <v>45711</v>
      </c>
      <c r="C72" s="7">
        <f t="shared" si="1"/>
        <v>739.44868249858303</v>
      </c>
      <c r="D72" s="7">
        <f t="shared" si="2"/>
        <v>133.10076284974494</v>
      </c>
      <c r="E72">
        <f t="shared" si="0"/>
        <v>0</v>
      </c>
      <c r="F72">
        <f t="shared" si="3"/>
        <v>0</v>
      </c>
    </row>
    <row r="73" spans="1:8" x14ac:dyDescent="0.25">
      <c r="A73">
        <v>62</v>
      </c>
      <c r="B73" s="2">
        <f t="shared" si="4"/>
        <v>45712</v>
      </c>
      <c r="C73" s="8">
        <f t="shared" si="1"/>
        <v>751.82298519993253</v>
      </c>
      <c r="D73" s="8">
        <f t="shared" si="2"/>
        <v>135.32813733598786</v>
      </c>
      <c r="E73">
        <f t="shared" si="0"/>
        <v>0</v>
      </c>
      <c r="F73">
        <f t="shared" si="3"/>
        <v>0</v>
      </c>
      <c r="G73">
        <v>17000</v>
      </c>
      <c r="H73" s="9">
        <v>15712.74</v>
      </c>
    </row>
    <row r="74" spans="1:8" x14ac:dyDescent="0.25">
      <c r="A74">
        <v>63</v>
      </c>
      <c r="B74" s="2">
        <f t="shared" si="4"/>
        <v>45713</v>
      </c>
      <c r="C74" s="7">
        <f t="shared" si="1"/>
        <v>764.20553743642074</v>
      </c>
      <c r="D74" s="7">
        <f t="shared" si="2"/>
        <v>137.55699673855574</v>
      </c>
      <c r="E74">
        <f t="shared" si="0"/>
        <v>0</v>
      </c>
      <c r="F74">
        <f t="shared" si="3"/>
        <v>0</v>
      </c>
    </row>
    <row r="75" spans="1:8" x14ac:dyDescent="0.25">
      <c r="A75">
        <v>64</v>
      </c>
      <c r="B75" s="2">
        <f t="shared" si="4"/>
        <v>45714</v>
      </c>
      <c r="C75" s="7">
        <f t="shared" si="1"/>
        <v>776.59634470772903</v>
      </c>
      <c r="D75" s="7">
        <f t="shared" si="2"/>
        <v>139.78734204739121</v>
      </c>
      <c r="E75">
        <f t="shared" si="0"/>
        <v>0</v>
      </c>
      <c r="F75">
        <f t="shared" si="3"/>
        <v>0</v>
      </c>
    </row>
    <row r="76" spans="1:8" x14ac:dyDescent="0.25">
      <c r="A76">
        <v>65</v>
      </c>
      <c r="B76" s="2">
        <f t="shared" si="4"/>
        <v>45715</v>
      </c>
      <c r="C76" s="7">
        <f t="shared" si="1"/>
        <v>788.99541251721928</v>
      </c>
      <c r="D76" s="7">
        <f t="shared" si="2"/>
        <v>142.01917425309946</v>
      </c>
      <c r="E76">
        <f t="shared" ref="E76:E101" si="5">IF(B76&gt;$C$8,(POWER((1+$C$7/30),B76-$C$8)-1)*$C$5,0)</f>
        <v>0</v>
      </c>
      <c r="F76">
        <f t="shared" si="3"/>
        <v>0</v>
      </c>
    </row>
    <row r="77" spans="1:8" x14ac:dyDescent="0.25">
      <c r="A77">
        <v>66</v>
      </c>
      <c r="B77" s="2">
        <f t="shared" si="4"/>
        <v>45716</v>
      </c>
      <c r="C77" s="7">
        <f t="shared" ref="C77:C114" si="6">(POWER((1+$C$6/30),B77-$C$2)-1)*$C$5</f>
        <v>801.40274637191771</v>
      </c>
      <c r="D77" s="7">
        <f t="shared" ref="D77:D114" si="7">C77*0.18</f>
        <v>144.25249434694518</v>
      </c>
      <c r="E77">
        <f t="shared" si="5"/>
        <v>0</v>
      </c>
      <c r="F77">
        <f t="shared" ref="F77:F114" si="8">E77*18%</f>
        <v>0</v>
      </c>
    </row>
    <row r="78" spans="1:8" x14ac:dyDescent="0.25">
      <c r="A78">
        <v>67</v>
      </c>
      <c r="B78" s="2">
        <f t="shared" ref="B78:B114" si="9">B77+1</f>
        <v>45717</v>
      </c>
      <c r="C78" s="7">
        <f t="shared" si="6"/>
        <v>813.8183517825189</v>
      </c>
      <c r="D78" s="7">
        <f t="shared" si="7"/>
        <v>146.48730332085339</v>
      </c>
      <c r="E78">
        <f t="shared" si="5"/>
        <v>0</v>
      </c>
      <c r="F78">
        <f t="shared" si="8"/>
        <v>0</v>
      </c>
    </row>
    <row r="79" spans="1:8" x14ac:dyDescent="0.25">
      <c r="A79">
        <v>68</v>
      </c>
      <c r="B79" s="2">
        <f t="shared" si="9"/>
        <v>45718</v>
      </c>
      <c r="C79" s="7">
        <f t="shared" si="6"/>
        <v>826.24223426338995</v>
      </c>
      <c r="D79" s="7">
        <f t="shared" si="7"/>
        <v>148.72360216741018</v>
      </c>
      <c r="E79">
        <f t="shared" si="5"/>
        <v>0</v>
      </c>
      <c r="F79">
        <f t="shared" si="8"/>
        <v>0</v>
      </c>
    </row>
    <row r="80" spans="1:8" x14ac:dyDescent="0.25">
      <c r="A80">
        <v>69</v>
      </c>
      <c r="B80" s="2">
        <f t="shared" si="9"/>
        <v>45719</v>
      </c>
      <c r="C80" s="7">
        <f t="shared" si="6"/>
        <v>838.67439933258584</v>
      </c>
      <c r="D80" s="7">
        <f t="shared" si="7"/>
        <v>150.96139187986543</v>
      </c>
      <c r="E80">
        <f t="shared" si="5"/>
        <v>0</v>
      </c>
      <c r="F80">
        <f t="shared" si="8"/>
        <v>0</v>
      </c>
    </row>
    <row r="81" spans="1:6" x14ac:dyDescent="0.25">
      <c r="A81">
        <v>70</v>
      </c>
      <c r="B81" s="2">
        <f t="shared" si="9"/>
        <v>45720</v>
      </c>
      <c r="C81" s="7">
        <f t="shared" si="6"/>
        <v>851.11485251182239</v>
      </c>
      <c r="D81" s="7">
        <f t="shared" si="7"/>
        <v>153.20067345212803</v>
      </c>
      <c r="E81">
        <f t="shared" si="5"/>
        <v>0</v>
      </c>
      <c r="F81">
        <f t="shared" si="8"/>
        <v>0</v>
      </c>
    </row>
    <row r="82" spans="1:6" x14ac:dyDescent="0.25">
      <c r="A82">
        <v>71</v>
      </c>
      <c r="B82" s="2">
        <f t="shared" si="9"/>
        <v>45721</v>
      </c>
      <c r="C82" s="7">
        <f t="shared" si="6"/>
        <v>863.56359932651924</v>
      </c>
      <c r="D82" s="7">
        <f t="shared" si="7"/>
        <v>155.44144787877346</v>
      </c>
      <c r="E82">
        <f t="shared" si="5"/>
        <v>0</v>
      </c>
      <c r="F82">
        <f t="shared" si="8"/>
        <v>0</v>
      </c>
    </row>
    <row r="83" spans="1:6" x14ac:dyDescent="0.25">
      <c r="A83">
        <v>72</v>
      </c>
      <c r="B83" s="2">
        <f t="shared" si="9"/>
        <v>45722</v>
      </c>
      <c r="C83" s="7">
        <f t="shared" si="6"/>
        <v>876.0206453057566</v>
      </c>
      <c r="D83" s="7">
        <f t="shared" si="7"/>
        <v>157.68371615503619</v>
      </c>
      <c r="E83">
        <f t="shared" si="5"/>
        <v>0</v>
      </c>
      <c r="F83">
        <f t="shared" si="8"/>
        <v>0</v>
      </c>
    </row>
    <row r="84" spans="1:6" x14ac:dyDescent="0.25">
      <c r="A84">
        <v>73</v>
      </c>
      <c r="B84" s="2">
        <f t="shared" si="9"/>
        <v>45723</v>
      </c>
      <c r="C84" s="7">
        <f t="shared" si="6"/>
        <v>888.48599598231056</v>
      </c>
      <c r="D84" s="7">
        <f t="shared" si="7"/>
        <v>159.92747927681589</v>
      </c>
      <c r="E84">
        <f t="shared" si="5"/>
        <v>0</v>
      </c>
      <c r="F84">
        <f t="shared" si="8"/>
        <v>0</v>
      </c>
    </row>
    <row r="85" spans="1:6" x14ac:dyDescent="0.25">
      <c r="A85">
        <v>74</v>
      </c>
      <c r="B85" s="2">
        <f t="shared" si="9"/>
        <v>45724</v>
      </c>
      <c r="C85" s="7">
        <f t="shared" si="6"/>
        <v>900.9596568926496</v>
      </c>
      <c r="D85" s="7">
        <f t="shared" si="7"/>
        <v>162.17273824067692</v>
      </c>
      <c r="E85">
        <f t="shared" si="5"/>
        <v>0</v>
      </c>
      <c r="F85">
        <f t="shared" si="8"/>
        <v>0</v>
      </c>
    </row>
    <row r="86" spans="1:6" x14ac:dyDescent="0.25">
      <c r="A86">
        <v>75</v>
      </c>
      <c r="B86" s="2">
        <f t="shared" si="9"/>
        <v>45725</v>
      </c>
      <c r="C86" s="7">
        <f t="shared" si="6"/>
        <v>913.44163357693026</v>
      </c>
      <c r="D86" s="7">
        <f t="shared" si="7"/>
        <v>164.41949404384744</v>
      </c>
      <c r="E86">
        <f t="shared" si="5"/>
        <v>0</v>
      </c>
      <c r="F86">
        <f t="shared" si="8"/>
        <v>0</v>
      </c>
    </row>
    <row r="87" spans="1:6" x14ac:dyDescent="0.25">
      <c r="A87">
        <v>76</v>
      </c>
      <c r="B87" s="2">
        <f t="shared" si="9"/>
        <v>45726</v>
      </c>
      <c r="C87" s="7">
        <f t="shared" si="6"/>
        <v>925.93193157900146</v>
      </c>
      <c r="D87" s="7">
        <f t="shared" si="7"/>
        <v>166.66774768422025</v>
      </c>
      <c r="E87">
        <f t="shared" si="5"/>
        <v>0</v>
      </c>
      <c r="F87">
        <f t="shared" si="8"/>
        <v>0</v>
      </c>
    </row>
    <row r="88" spans="1:6" x14ac:dyDescent="0.25">
      <c r="A88">
        <v>77</v>
      </c>
      <c r="B88" s="2">
        <f t="shared" si="9"/>
        <v>45727</v>
      </c>
      <c r="C88" s="7">
        <f t="shared" si="6"/>
        <v>938.43055644640776</v>
      </c>
      <c r="D88" s="7">
        <f t="shared" si="7"/>
        <v>168.9175001603534</v>
      </c>
      <c r="E88">
        <f t="shared" si="5"/>
        <v>0</v>
      </c>
      <c r="F88">
        <f t="shared" si="8"/>
        <v>0</v>
      </c>
    </row>
    <row r="89" spans="1:6" x14ac:dyDescent="0.25">
      <c r="A89">
        <v>78</v>
      </c>
      <c r="B89" s="2">
        <f t="shared" si="9"/>
        <v>45728</v>
      </c>
      <c r="C89" s="7">
        <f t="shared" si="6"/>
        <v>950.93751373038629</v>
      </c>
      <c r="D89" s="7">
        <f t="shared" si="7"/>
        <v>171.16875247146953</v>
      </c>
      <c r="E89">
        <f t="shared" si="5"/>
        <v>0</v>
      </c>
      <c r="F89">
        <f t="shared" si="8"/>
        <v>0</v>
      </c>
    </row>
    <row r="90" spans="1:6" x14ac:dyDescent="0.25">
      <c r="A90">
        <v>79</v>
      </c>
      <c r="B90" s="2">
        <f t="shared" si="9"/>
        <v>45729</v>
      </c>
      <c r="C90" s="7">
        <f t="shared" si="6"/>
        <v>963.45280898589783</v>
      </c>
      <c r="D90" s="7">
        <f t="shared" si="7"/>
        <v>173.42150561746161</v>
      </c>
      <c r="E90">
        <f t="shared" si="5"/>
        <v>0</v>
      </c>
      <c r="F90">
        <f t="shared" si="8"/>
        <v>0</v>
      </c>
    </row>
    <row r="91" spans="1:6" x14ac:dyDescent="0.25">
      <c r="A91">
        <v>80</v>
      </c>
      <c r="B91" s="2">
        <f t="shared" si="9"/>
        <v>45730</v>
      </c>
      <c r="C91" s="7">
        <f t="shared" si="6"/>
        <v>975.97644777157143</v>
      </c>
      <c r="D91" s="7">
        <f t="shared" si="7"/>
        <v>175.67576059888285</v>
      </c>
      <c r="E91">
        <f t="shared" si="5"/>
        <v>0</v>
      </c>
      <c r="F91">
        <f t="shared" si="8"/>
        <v>0</v>
      </c>
    </row>
    <row r="92" spans="1:6" x14ac:dyDescent="0.25">
      <c r="A92">
        <v>81</v>
      </c>
      <c r="B92" s="2">
        <f t="shared" si="9"/>
        <v>45731</v>
      </c>
      <c r="C92" s="7">
        <f t="shared" si="6"/>
        <v>988.50843564977197</v>
      </c>
      <c r="D92" s="7">
        <f t="shared" si="7"/>
        <v>177.93151841695894</v>
      </c>
      <c r="E92">
        <f t="shared" si="5"/>
        <v>0</v>
      </c>
      <c r="F92">
        <f t="shared" si="8"/>
        <v>0</v>
      </c>
    </row>
    <row r="93" spans="1:6" x14ac:dyDescent="0.25">
      <c r="A93">
        <v>82</v>
      </c>
      <c r="B93" s="2">
        <f t="shared" si="9"/>
        <v>45732</v>
      </c>
      <c r="C93" s="7">
        <f t="shared" si="6"/>
        <v>1001.0487781865526</v>
      </c>
      <c r="D93" s="7">
        <f t="shared" si="7"/>
        <v>180.18878007357947</v>
      </c>
      <c r="E93">
        <f t="shared" si="5"/>
        <v>0</v>
      </c>
      <c r="F93">
        <f t="shared" si="8"/>
        <v>0</v>
      </c>
    </row>
    <row r="94" spans="1:6" x14ac:dyDescent="0.25">
      <c r="A94">
        <v>83</v>
      </c>
      <c r="B94" s="2">
        <f t="shared" si="9"/>
        <v>45733</v>
      </c>
      <c r="C94" s="7">
        <f t="shared" si="6"/>
        <v>1013.5974809516978</v>
      </c>
      <c r="D94" s="7">
        <f t="shared" si="7"/>
        <v>182.44754657130559</v>
      </c>
      <c r="E94">
        <f t="shared" si="5"/>
        <v>0</v>
      </c>
      <c r="F94">
        <f t="shared" si="8"/>
        <v>0</v>
      </c>
    </row>
    <row r="95" spans="1:6" x14ac:dyDescent="0.25">
      <c r="A95">
        <v>84</v>
      </c>
      <c r="B95" s="2">
        <f t="shared" si="9"/>
        <v>45734</v>
      </c>
      <c r="C95" s="7">
        <f t="shared" si="6"/>
        <v>1026.1545495186847</v>
      </c>
      <c r="D95" s="7">
        <f t="shared" si="7"/>
        <v>184.70781891336324</v>
      </c>
      <c r="E95">
        <f t="shared" si="5"/>
        <v>0</v>
      </c>
      <c r="F95">
        <f t="shared" si="8"/>
        <v>0</v>
      </c>
    </row>
    <row r="96" spans="1:6" x14ac:dyDescent="0.25">
      <c r="A96">
        <v>85</v>
      </c>
      <c r="B96" s="2">
        <f t="shared" si="9"/>
        <v>45735</v>
      </c>
      <c r="C96" s="7">
        <f t="shared" si="6"/>
        <v>1038.7199894647179</v>
      </c>
      <c r="D96" s="7">
        <f t="shared" si="7"/>
        <v>186.96959810364922</v>
      </c>
      <c r="E96">
        <f t="shared" si="5"/>
        <v>0</v>
      </c>
      <c r="F96">
        <f t="shared" si="8"/>
        <v>0</v>
      </c>
    </row>
    <row r="97" spans="1:10" x14ac:dyDescent="0.25">
      <c r="A97">
        <v>86</v>
      </c>
      <c r="B97" s="2">
        <f t="shared" si="9"/>
        <v>45736</v>
      </c>
      <c r="C97" s="7">
        <f t="shared" si="6"/>
        <v>1051.2938063707097</v>
      </c>
      <c r="D97" s="7">
        <f t="shared" si="7"/>
        <v>189.23288514672774</v>
      </c>
      <c r="E97">
        <f t="shared" si="5"/>
        <v>0</v>
      </c>
      <c r="F97">
        <f t="shared" si="8"/>
        <v>0</v>
      </c>
    </row>
    <row r="98" spans="1:10" x14ac:dyDescent="0.25">
      <c r="A98">
        <v>87</v>
      </c>
      <c r="B98" s="2">
        <f t="shared" si="9"/>
        <v>45737</v>
      </c>
      <c r="C98" s="7">
        <f t="shared" si="6"/>
        <v>1063.8760058213129</v>
      </c>
      <c r="D98" s="7">
        <f t="shared" si="7"/>
        <v>191.49768104783632</v>
      </c>
      <c r="E98">
        <f t="shared" si="5"/>
        <v>0</v>
      </c>
      <c r="F98">
        <f t="shared" si="8"/>
        <v>0</v>
      </c>
    </row>
    <row r="99" spans="1:10" x14ac:dyDescent="0.25">
      <c r="A99">
        <v>88</v>
      </c>
      <c r="B99" s="2">
        <f t="shared" si="9"/>
        <v>45738</v>
      </c>
      <c r="C99" s="7">
        <f t="shared" si="6"/>
        <v>1076.4665934048753</v>
      </c>
      <c r="D99" s="7">
        <f t="shared" si="7"/>
        <v>193.76398681287756</v>
      </c>
      <c r="E99">
        <f t="shared" si="5"/>
        <v>0</v>
      </c>
      <c r="F99">
        <f t="shared" si="8"/>
        <v>0</v>
      </c>
    </row>
    <row r="100" spans="1:10" x14ac:dyDescent="0.25">
      <c r="A100">
        <v>89</v>
      </c>
      <c r="B100" s="2">
        <f t="shared" si="9"/>
        <v>45739</v>
      </c>
      <c r="C100" s="7">
        <f t="shared" si="6"/>
        <v>1089.0655747135011</v>
      </c>
      <c r="D100" s="7">
        <f t="shared" si="7"/>
        <v>196.0318034484302</v>
      </c>
      <c r="E100">
        <f t="shared" si="5"/>
        <v>0</v>
      </c>
      <c r="F100">
        <f t="shared" si="8"/>
        <v>0</v>
      </c>
    </row>
    <row r="101" spans="1:10" x14ac:dyDescent="0.25">
      <c r="A101">
        <v>90</v>
      </c>
      <c r="B101" s="2">
        <f t="shared" si="9"/>
        <v>45740</v>
      </c>
      <c r="C101" s="7">
        <f t="shared" si="6"/>
        <v>1101.6729553429939</v>
      </c>
      <c r="D101" s="7">
        <f t="shared" si="7"/>
        <v>198.30113196173889</v>
      </c>
      <c r="E101">
        <f t="shared" si="5"/>
        <v>0</v>
      </c>
      <c r="F101">
        <f t="shared" si="8"/>
        <v>0</v>
      </c>
    </row>
    <row r="102" spans="1:10" x14ac:dyDescent="0.25">
      <c r="A102">
        <v>91</v>
      </c>
      <c r="B102" s="2">
        <f t="shared" si="9"/>
        <v>45741</v>
      </c>
      <c r="C102" s="7">
        <f t="shared" si="6"/>
        <v>1114.2887408929091</v>
      </c>
      <c r="D102" s="7">
        <f t="shared" si="7"/>
        <v>200.57197336072363</v>
      </c>
      <c r="E102">
        <f>IF(B102&gt;$C$8,(POWER((1+$C$7/30),B102-$C$8)-1)*$C$5,0)</f>
        <v>0</v>
      </c>
      <c r="F102">
        <f t="shared" si="8"/>
        <v>0</v>
      </c>
    </row>
    <row r="103" spans="1:10" x14ac:dyDescent="0.25">
      <c r="A103">
        <v>92</v>
      </c>
      <c r="B103" s="2">
        <f t="shared" si="9"/>
        <v>45742</v>
      </c>
      <c r="C103" s="7">
        <f t="shared" si="6"/>
        <v>1126.912936966522</v>
      </c>
      <c r="D103" s="7">
        <f t="shared" si="7"/>
        <v>202.84432865397395</v>
      </c>
      <c r="E103">
        <f t="shared" ref="E103:E109" si="10">IF(B103&gt;$C$8,(POWER((1+$C$7/30),B103-$C$8)-1)*$C$5,0)</f>
        <v>0</v>
      </c>
      <c r="F103">
        <f t="shared" si="8"/>
        <v>0</v>
      </c>
    </row>
    <row r="104" spans="1:10" x14ac:dyDescent="0.25">
      <c r="A104">
        <v>93</v>
      </c>
      <c r="B104" s="2">
        <f t="shared" si="9"/>
        <v>45743</v>
      </c>
      <c r="C104" s="7">
        <f t="shared" si="6"/>
        <v>1139.5455491708512</v>
      </c>
      <c r="D104" s="7">
        <f t="shared" si="7"/>
        <v>205.1181988507532</v>
      </c>
      <c r="E104">
        <f t="shared" si="10"/>
        <v>0</v>
      </c>
      <c r="F104">
        <f t="shared" si="8"/>
        <v>0</v>
      </c>
    </row>
    <row r="105" spans="1:10" x14ac:dyDescent="0.25">
      <c r="A105">
        <v>94</v>
      </c>
      <c r="B105" s="2">
        <f t="shared" si="9"/>
        <v>45744</v>
      </c>
      <c r="C105" s="7">
        <f t="shared" si="6"/>
        <v>1152.1865831166515</v>
      </c>
      <c r="D105" s="7">
        <f t="shared" si="7"/>
        <v>207.39358496099726</v>
      </c>
      <c r="E105">
        <f t="shared" si="10"/>
        <v>0</v>
      </c>
      <c r="F105">
        <f t="shared" si="8"/>
        <v>0</v>
      </c>
    </row>
    <row r="106" spans="1:10" x14ac:dyDescent="0.25">
      <c r="A106">
        <v>95</v>
      </c>
      <c r="B106" s="2">
        <f t="shared" si="9"/>
        <v>45745</v>
      </c>
      <c r="C106" s="7">
        <f t="shared" si="6"/>
        <v>1164.8360444184166</v>
      </c>
      <c r="D106" s="7">
        <f t="shared" si="7"/>
        <v>209.67048799531497</v>
      </c>
      <c r="E106">
        <f t="shared" si="10"/>
        <v>0</v>
      </c>
      <c r="F106">
        <f t="shared" si="8"/>
        <v>0</v>
      </c>
    </row>
    <row r="107" spans="1:10" x14ac:dyDescent="0.25">
      <c r="A107">
        <v>96</v>
      </c>
      <c r="B107" s="2">
        <f t="shared" si="9"/>
        <v>45746</v>
      </c>
      <c r="C107" s="7">
        <f t="shared" si="6"/>
        <v>1177.4939386943765</v>
      </c>
      <c r="D107" s="7">
        <f t="shared" si="7"/>
        <v>211.94890896498777</v>
      </c>
      <c r="E107">
        <f t="shared" si="10"/>
        <v>0</v>
      </c>
      <c r="F107">
        <f t="shared" si="8"/>
        <v>0</v>
      </c>
    </row>
    <row r="108" spans="1:10" x14ac:dyDescent="0.25">
      <c r="A108">
        <v>97</v>
      </c>
      <c r="B108" s="2">
        <f t="shared" si="9"/>
        <v>45747</v>
      </c>
      <c r="C108" s="7">
        <f t="shared" si="6"/>
        <v>1190.1602715665283</v>
      </c>
      <c r="D108" s="7">
        <f t="shared" si="7"/>
        <v>214.2288488819751</v>
      </c>
      <c r="E108">
        <f t="shared" si="10"/>
        <v>0</v>
      </c>
      <c r="F108">
        <f t="shared" si="8"/>
        <v>0</v>
      </c>
    </row>
    <row r="109" spans="1:10" x14ac:dyDescent="0.25">
      <c r="A109">
        <v>98</v>
      </c>
      <c r="B109" s="2">
        <f t="shared" si="9"/>
        <v>45748</v>
      </c>
      <c r="C109" s="8">
        <f t="shared" si="6"/>
        <v>1202.835048660585</v>
      </c>
      <c r="D109" s="8">
        <f t="shared" si="7"/>
        <v>216.5103087589053</v>
      </c>
      <c r="E109">
        <f t="shared" si="10"/>
        <v>0</v>
      </c>
      <c r="F109">
        <f t="shared" si="8"/>
        <v>0</v>
      </c>
      <c r="I109">
        <f>16244.9353</f>
        <v>16244.935299999999</v>
      </c>
    </row>
    <row r="110" spans="1:10" x14ac:dyDescent="0.25">
      <c r="A110">
        <v>99</v>
      </c>
      <c r="B110" s="2">
        <f t="shared" si="9"/>
        <v>45749</v>
      </c>
      <c r="C110" s="7">
        <f t="shared" si="6"/>
        <v>1215.5182756060465</v>
      </c>
      <c r="D110" s="7">
        <f t="shared" si="7"/>
        <v>218.79328960908836</v>
      </c>
      <c r="E110">
        <f>IF(B110&gt;$C$8,(POWER((1+$C$7/30),B110-$C$8)-1)*$C$5,0)</f>
        <v>17.822005369528949</v>
      </c>
      <c r="F110">
        <f t="shared" si="8"/>
        <v>3.2079609665152105</v>
      </c>
    </row>
    <row r="111" spans="1:10" x14ac:dyDescent="0.25">
      <c r="A111">
        <v>100</v>
      </c>
      <c r="B111" s="2">
        <f t="shared" si="9"/>
        <v>45750</v>
      </c>
      <c r="C111" s="7">
        <f t="shared" si="6"/>
        <v>1228.2099580361366</v>
      </c>
      <c r="D111" s="7">
        <f t="shared" si="7"/>
        <v>221.07779244650459</v>
      </c>
      <c r="E111">
        <f t="shared" ref="E111:E114" si="11">IF(B111&gt;$C$8,(POWER((1+$C$7/30),B111-$C$8)-1)*$C$5,0)</f>
        <v>35.661832744425958</v>
      </c>
      <c r="F111">
        <f t="shared" si="8"/>
        <v>6.4191298939966721</v>
      </c>
    </row>
    <row r="112" spans="1:10" x14ac:dyDescent="0.25">
      <c r="A112">
        <v>101</v>
      </c>
      <c r="B112" s="2">
        <f t="shared" si="9"/>
        <v>45751</v>
      </c>
      <c r="C112" s="7">
        <f t="shared" si="6"/>
        <v>1240.9101015878471</v>
      </c>
      <c r="D112" s="7">
        <f t="shared" si="7"/>
        <v>223.36381828581247</v>
      </c>
      <c r="E112">
        <f t="shared" si="11"/>
        <v>53.519499946697884</v>
      </c>
      <c r="F112">
        <f t="shared" si="8"/>
        <v>9.633509990405619</v>
      </c>
      <c r="J112">
        <v>15000</v>
      </c>
    </row>
    <row r="113" spans="1:8" x14ac:dyDescent="0.25">
      <c r="A113">
        <v>102</v>
      </c>
      <c r="B113" s="2">
        <f t="shared" si="9"/>
        <v>45752</v>
      </c>
      <c r="C113" s="7">
        <f t="shared" si="6"/>
        <v>1253.6187119019241</v>
      </c>
      <c r="D113" s="7">
        <f t="shared" si="7"/>
        <v>225.65136814234634</v>
      </c>
      <c r="E113">
        <f t="shared" si="11"/>
        <v>71.395024816175152</v>
      </c>
      <c r="F113">
        <f t="shared" si="8"/>
        <v>12.851104466911528</v>
      </c>
    </row>
    <row r="114" spans="1:8" x14ac:dyDescent="0.25">
      <c r="A114">
        <v>103</v>
      </c>
      <c r="B114" s="2">
        <f t="shared" si="9"/>
        <v>45753</v>
      </c>
      <c r="C114" s="7">
        <f t="shared" si="6"/>
        <v>1266.335794622878</v>
      </c>
      <c r="D114" s="7">
        <f t="shared" si="7"/>
        <v>227.94044303211803</v>
      </c>
      <c r="E114">
        <f t="shared" si="11"/>
        <v>89.288425210519691</v>
      </c>
      <c r="F114">
        <f t="shared" si="8"/>
        <v>16.071916537893543</v>
      </c>
    </row>
    <row r="118" spans="1:8" s="5" customFormat="1" x14ac:dyDescent="0.25">
      <c r="B118" s="6" t="s">
        <v>19</v>
      </c>
      <c r="C118" s="5" t="s">
        <v>21</v>
      </c>
      <c r="D118" s="5" t="s">
        <v>23</v>
      </c>
      <c r="E118" s="5" t="s">
        <v>24</v>
      </c>
      <c r="F118" s="5" t="s">
        <v>15</v>
      </c>
      <c r="G118" s="5" t="s">
        <v>22</v>
      </c>
      <c r="H118" s="6" t="s">
        <v>20</v>
      </c>
    </row>
    <row r="119" spans="1:8" x14ac:dyDescent="0.25">
      <c r="B119" s="1" t="s">
        <v>16</v>
      </c>
      <c r="C119" s="7">
        <f>C73-F2</f>
        <v>-451.01206346065248</v>
      </c>
      <c r="D119" s="7">
        <f>D73-F3</f>
        <v>-81.182171422917435</v>
      </c>
      <c r="E119" s="7"/>
      <c r="F119" s="7"/>
      <c r="G119" s="7">
        <f>F6-G73</f>
        <v>-755.06473540892875</v>
      </c>
      <c r="H119" s="7">
        <f>SUM(C119:G119)</f>
        <v>-1287.2589702924988</v>
      </c>
    </row>
    <row r="120" spans="1:8" x14ac:dyDescent="0.25">
      <c r="B120" s="1" t="s">
        <v>17</v>
      </c>
      <c r="C120" s="7">
        <f>C73-F2</f>
        <v>-451.01206346065248</v>
      </c>
      <c r="D120" s="7">
        <f>D73-F3</f>
        <v>-81.182171422917435</v>
      </c>
      <c r="G120" s="7">
        <f>F6-H73</f>
        <v>532.19526459107146</v>
      </c>
      <c r="H120" s="7">
        <f>SUM(C120:G120)</f>
        <v>1.0297075015159862E-3</v>
      </c>
    </row>
    <row r="121" spans="1:8" x14ac:dyDescent="0.25">
      <c r="B121" s="1" t="s">
        <v>18</v>
      </c>
      <c r="C121" s="7">
        <f>C109-F2</f>
        <v>0</v>
      </c>
      <c r="D121" s="7">
        <f>D109-F3</f>
        <v>0</v>
      </c>
      <c r="G121" s="7">
        <f>F6-I109</f>
        <v>-3.5408927942626178E-5</v>
      </c>
      <c r="H121" s="7">
        <f>SUM(C121:G121)</f>
        <v>-3.5408927942626178E-5</v>
      </c>
    </row>
    <row r="122" spans="1:8" x14ac:dyDescent="0.25">
      <c r="B122" s="18" t="s">
        <v>37</v>
      </c>
      <c r="C122" s="7">
        <f>C112-F2</f>
        <v>38.07505292726205</v>
      </c>
      <c r="D122" s="7">
        <f>D112-F3</f>
        <v>6.8535095269071746</v>
      </c>
      <c r="E122">
        <f>E112</f>
        <v>53.519499946697884</v>
      </c>
      <c r="F122">
        <f>F112</f>
        <v>9.633509990405619</v>
      </c>
      <c r="G122" s="7">
        <f>F6-J112</f>
        <v>1244.9352645910712</v>
      </c>
      <c r="H122" s="7">
        <f>SUM(C122:G122)</f>
        <v>1353.0168369823439</v>
      </c>
    </row>
    <row r="127" spans="1:8" x14ac:dyDescent="0.25">
      <c r="B127" s="10" t="s">
        <v>25</v>
      </c>
      <c r="C127" t="s">
        <v>21</v>
      </c>
      <c r="D127" t="s">
        <v>26</v>
      </c>
      <c r="E127" t="s">
        <v>28</v>
      </c>
      <c r="F127" t="s">
        <v>38</v>
      </c>
      <c r="G127" t="s">
        <v>30</v>
      </c>
      <c r="H127" t="s">
        <v>46</v>
      </c>
    </row>
    <row r="128" spans="1:8" ht="149.4" customHeight="1" x14ac:dyDescent="0.25">
      <c r="B128" s="10">
        <v>1</v>
      </c>
      <c r="C128" s="10" t="s">
        <v>40</v>
      </c>
      <c r="D128" s="11" t="s">
        <v>56</v>
      </c>
      <c r="E128" s="10"/>
      <c r="F128" s="19" t="s">
        <v>29</v>
      </c>
      <c r="G128" s="11" t="s">
        <v>57</v>
      </c>
      <c r="H128" s="19" t="s">
        <v>48</v>
      </c>
    </row>
    <row r="129" spans="2:8" ht="65.400000000000006" customHeight="1" x14ac:dyDescent="0.25">
      <c r="B129" s="10">
        <v>2</v>
      </c>
      <c r="C129" s="10" t="s">
        <v>40</v>
      </c>
      <c r="D129" s="11" t="s">
        <v>58</v>
      </c>
      <c r="E129" s="10"/>
      <c r="F129" s="20" t="s">
        <v>27</v>
      </c>
      <c r="G129" s="11" t="s">
        <v>59</v>
      </c>
      <c r="H129" s="19" t="s">
        <v>47</v>
      </c>
    </row>
    <row r="130" spans="2:8" ht="65.400000000000006" customHeight="1" x14ac:dyDescent="0.25">
      <c r="B130" s="10">
        <v>3</v>
      </c>
      <c r="C130" s="10" t="s">
        <v>42</v>
      </c>
      <c r="D130" s="11" t="s">
        <v>58</v>
      </c>
      <c r="E130" s="10"/>
      <c r="F130" s="19" t="s">
        <v>27</v>
      </c>
      <c r="G130" s="11" t="s">
        <v>60</v>
      </c>
      <c r="H130" s="19" t="s">
        <v>47</v>
      </c>
    </row>
    <row r="131" spans="2:8" ht="79.2" x14ac:dyDescent="0.25">
      <c r="B131" s="10">
        <v>4</v>
      </c>
      <c r="C131" s="10" t="s">
        <v>42</v>
      </c>
      <c r="D131" s="11" t="s">
        <v>56</v>
      </c>
      <c r="E131" s="10"/>
      <c r="F131" s="19" t="s">
        <v>27</v>
      </c>
      <c r="G131" s="11" t="s">
        <v>32</v>
      </c>
      <c r="H131" s="19" t="s">
        <v>47</v>
      </c>
    </row>
    <row r="132" spans="2:8" ht="66" x14ac:dyDescent="0.25">
      <c r="B132" s="10">
        <v>5</v>
      </c>
      <c r="C132" s="10" t="s">
        <v>42</v>
      </c>
      <c r="D132" s="11" t="s">
        <v>56</v>
      </c>
      <c r="E132" s="10"/>
      <c r="F132" s="19" t="s">
        <v>29</v>
      </c>
      <c r="G132" s="11" t="s">
        <v>61</v>
      </c>
      <c r="H132" s="19" t="s">
        <v>48</v>
      </c>
    </row>
    <row r="133" spans="2:8" ht="66" x14ac:dyDescent="0.25">
      <c r="B133" s="10">
        <v>6</v>
      </c>
      <c r="C133" s="10" t="s">
        <v>40</v>
      </c>
      <c r="D133" s="11" t="s">
        <v>58</v>
      </c>
      <c r="E133" s="10"/>
      <c r="F133" s="19" t="s">
        <v>29</v>
      </c>
      <c r="G133" s="11" t="s">
        <v>63</v>
      </c>
      <c r="H133" s="19" t="s">
        <v>48</v>
      </c>
    </row>
    <row r="134" spans="2:8" x14ac:dyDescent="0.25">
      <c r="B134" s="10"/>
      <c r="C134" s="10"/>
      <c r="D134" s="11"/>
      <c r="E134" s="10" t="s">
        <v>62</v>
      </c>
      <c r="F134" s="19"/>
      <c r="G134" s="11"/>
      <c r="H134" s="19"/>
    </row>
    <row r="138" spans="2:8" x14ac:dyDescent="0.25">
      <c r="B138" t="s">
        <v>33</v>
      </c>
    </row>
    <row r="140" spans="2:8" x14ac:dyDescent="0.25">
      <c r="B140" t="s">
        <v>34</v>
      </c>
      <c r="C140" s="7">
        <f>H122</f>
        <v>1353.0168369823439</v>
      </c>
    </row>
    <row r="141" spans="2:8" x14ac:dyDescent="0.25">
      <c r="B141" t="s">
        <v>35</v>
      </c>
      <c r="C141" s="2">
        <f>B109</f>
        <v>45748</v>
      </c>
    </row>
    <row r="148" spans="2:10" s="5" customFormat="1" ht="47.4" customHeight="1" x14ac:dyDescent="0.25">
      <c r="B148" s="12" t="s">
        <v>12</v>
      </c>
      <c r="C148" s="12" t="s">
        <v>13</v>
      </c>
      <c r="D148" s="12" t="s">
        <v>3</v>
      </c>
      <c r="E148" s="12" t="s">
        <v>14</v>
      </c>
      <c r="F148" s="12" t="s">
        <v>15</v>
      </c>
      <c r="G148" s="16" t="s">
        <v>36</v>
      </c>
      <c r="H148" s="16" t="s">
        <v>49</v>
      </c>
      <c r="I148" s="6"/>
      <c r="J148" s="6"/>
    </row>
    <row r="149" spans="2:10" x14ac:dyDescent="0.25">
      <c r="B149" s="13">
        <f>B109</f>
        <v>45748</v>
      </c>
      <c r="C149" s="14">
        <f>(POWER((1+$C$6/30),B149-$C$141)-1)*$C$140</f>
        <v>0</v>
      </c>
      <c r="D149" s="14">
        <f>C149*0.18</f>
        <v>0</v>
      </c>
      <c r="E149" s="14">
        <f>(POWER((1+$C$7/30),B149-$C$141)-1)*$C$140</f>
        <v>0</v>
      </c>
      <c r="F149" s="14">
        <f>E149*0.18</f>
        <v>0</v>
      </c>
      <c r="G149" s="17">
        <f>$C$140</f>
        <v>1353.0168369823439</v>
      </c>
      <c r="H149" s="17">
        <f>SUM(C149:G149)</f>
        <v>1353.0168369823439</v>
      </c>
    </row>
    <row r="150" spans="2:10" x14ac:dyDescent="0.25">
      <c r="B150" s="13">
        <f t="shared" ref="B150:B154" si="12">B149+1</f>
        <v>45749</v>
      </c>
      <c r="C150" s="14">
        <f>(POWER((1+$C$6/30),B150-$C$141)-1)*$C$140</f>
        <v>0.90201122465479655</v>
      </c>
      <c r="D150" s="14">
        <f t="shared" ref="D150:D154" si="13">C150*0.18</f>
        <v>0.16236202043786338</v>
      </c>
      <c r="E150" s="14">
        <f>(POWER((1+$C$7/30),B150-$C$141)-1)*$C$140</f>
        <v>1.3530168369821949</v>
      </c>
      <c r="F150" s="14">
        <f t="shared" ref="F150:F154" si="14">E150*0.18</f>
        <v>0.24354303065679506</v>
      </c>
      <c r="G150" s="17">
        <f t="shared" ref="G150:G154" si="15">$C$140</f>
        <v>1353.0168369823439</v>
      </c>
      <c r="H150" s="17">
        <f t="shared" ref="H150:H154" si="16">SUM(C150:G150)</f>
        <v>1355.6777700950756</v>
      </c>
    </row>
    <row r="151" spans="2:10" x14ac:dyDescent="0.25">
      <c r="B151" s="13">
        <f t="shared" si="12"/>
        <v>45750</v>
      </c>
      <c r="C151" s="14">
        <f>(POWER((1+$C$6/30),B151-$C$141)-1)*$C$140</f>
        <v>1.8046237901259135</v>
      </c>
      <c r="D151" s="14">
        <f t="shared" si="13"/>
        <v>0.32483228222266441</v>
      </c>
      <c r="E151" s="14">
        <f>(POWER((1+$C$7/30),B151-$C$141)-1)*$C$140</f>
        <v>2.7073866908012607</v>
      </c>
      <c r="F151" s="14">
        <f t="shared" si="14"/>
        <v>0.4873296043442269</v>
      </c>
      <c r="G151" s="17">
        <f t="shared" si="15"/>
        <v>1353.0168369823439</v>
      </c>
      <c r="H151" s="17">
        <f t="shared" si="16"/>
        <v>1358.341009349838</v>
      </c>
    </row>
    <row r="152" spans="2:10" x14ac:dyDescent="0.25">
      <c r="B152" s="13">
        <f t="shared" si="12"/>
        <v>45751</v>
      </c>
      <c r="C152" s="14">
        <f>(POWER((1+$C$6/30),B152-$C$141)-1)*$C$140</f>
        <v>2.7078380973075622</v>
      </c>
      <c r="D152" s="14">
        <f t="shared" si="13"/>
        <v>0.48741085751536117</v>
      </c>
      <c r="E152" s="14">
        <f>(POWER((1+$C$7/30),B152-$C$141)-1)*$C$140</f>
        <v>4.0631109144741462</v>
      </c>
      <c r="F152" s="14">
        <f t="shared" si="14"/>
        <v>0.73135996460534625</v>
      </c>
      <c r="G152" s="17">
        <f t="shared" si="15"/>
        <v>1353.0168369823439</v>
      </c>
      <c r="H152" s="17">
        <f t="shared" si="16"/>
        <v>1361.0065568162463</v>
      </c>
    </row>
    <row r="153" spans="2:10" x14ac:dyDescent="0.25">
      <c r="B153" s="13">
        <f t="shared" si="12"/>
        <v>45752</v>
      </c>
      <c r="C153" s="14">
        <f>(POWER((1+$C$6/30),B153-$C$141)-1)*$C$140</f>
        <v>3.6116545473604349</v>
      </c>
      <c r="D153" s="14">
        <f t="shared" si="13"/>
        <v>0.65009781852487825</v>
      </c>
      <c r="E153" s="14">
        <f>(POWER((1+$C$7/30),B153-$C$141)-1)*$C$140</f>
        <v>5.4201908623709389</v>
      </c>
      <c r="F153" s="14">
        <f t="shared" si="14"/>
        <v>0.975634355226769</v>
      </c>
      <c r="G153" s="17">
        <f t="shared" si="15"/>
        <v>1353.0168369823439</v>
      </c>
      <c r="H153" s="17">
        <f t="shared" si="16"/>
        <v>1363.674414565827</v>
      </c>
    </row>
    <row r="154" spans="2:10" x14ac:dyDescent="0.25">
      <c r="B154" s="13">
        <f t="shared" si="12"/>
        <v>45753</v>
      </c>
      <c r="C154" s="14">
        <f>(POWER((1+$C$6/30),B154-$C$141)-1)*$C$140</f>
        <v>4.5160735417135092</v>
      </c>
      <c r="D154" s="14">
        <f t="shared" si="13"/>
        <v>0.81289323750843157</v>
      </c>
      <c r="E154" s="14">
        <f>(POWER((1+$C$7/30),B154-$C$141)-1)*$C$140</f>
        <v>6.7786278902154606</v>
      </c>
      <c r="F154" s="14">
        <f t="shared" si="14"/>
        <v>1.2201530202387829</v>
      </c>
      <c r="G154" s="17">
        <f t="shared" si="15"/>
        <v>1353.0168369823439</v>
      </c>
      <c r="H154" s="17">
        <f t="shared" si="16"/>
        <v>1366.3445846720201</v>
      </c>
    </row>
    <row r="159" spans="2:10" x14ac:dyDescent="0.25">
      <c r="B159" t="s">
        <v>50</v>
      </c>
    </row>
    <row r="160" spans="2:10" x14ac:dyDescent="0.25">
      <c r="C160" t="s">
        <v>51</v>
      </c>
    </row>
    <row r="161" spans="3:3" x14ac:dyDescent="0.25">
      <c r="C161" t="s">
        <v>52</v>
      </c>
    </row>
    <row r="162" spans="3:3" x14ac:dyDescent="0.25">
      <c r="C162" t="s">
        <v>53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Gutierrez</dc:creator>
  <cp:lastModifiedBy>Richard Gutierrez</cp:lastModifiedBy>
  <dcterms:created xsi:type="dcterms:W3CDTF">2025-09-21T03:45:51Z</dcterms:created>
  <dcterms:modified xsi:type="dcterms:W3CDTF">2025-09-24T03:13:12Z</dcterms:modified>
</cp:coreProperties>
</file>