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hulbhola/Desktop/Boot Camp /Assignment/"/>
    </mc:Choice>
  </mc:AlternateContent>
  <xr:revisionPtr revIDLastSave="0" documentId="13_ncr:1_{0E0CD02F-54B8-E64E-80AC-0B36C5117252}" xr6:coauthVersionLast="34" xr6:coauthVersionMax="34" xr10:uidLastSave="{00000000-0000-0000-0000-000000000000}"/>
  <bookViews>
    <workbookView xWindow="400" yWindow="460" windowWidth="25600" windowHeight="14940" activeTab="4" xr2:uid="{00000000-000D-0000-FFFF-FFFF00000000}"/>
  </bookViews>
  <sheets>
    <sheet name="Data" sheetId="1" r:id="rId1"/>
    <sheet name="Pivot Table 1" sheetId="3" r:id="rId2"/>
    <sheet name="Pivot Table 2" sheetId="4" r:id="rId3"/>
    <sheet name="Pivot Table 3" sheetId="5" r:id="rId4"/>
    <sheet name="Bonus" sheetId="7" r:id="rId5"/>
  </sheets>
  <calcPr calcId="179021"/>
  <pivotCaches>
    <pivotCache cacheId="15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7" l="1"/>
  <c r="D13" i="7"/>
  <c r="C13" i="7"/>
  <c r="B13" i="7"/>
  <c r="D12" i="7"/>
  <c r="C12" i="7"/>
  <c r="B12" i="7"/>
  <c r="D11" i="7"/>
  <c r="C11" i="7"/>
  <c r="B11" i="7"/>
  <c r="D10" i="7"/>
  <c r="C10" i="7"/>
  <c r="B10" i="7"/>
  <c r="E10" i="7" s="1"/>
  <c r="D9" i="7"/>
  <c r="C9" i="7"/>
  <c r="B9" i="7"/>
  <c r="E8" i="7"/>
  <c r="D8" i="7"/>
  <c r="C8" i="7"/>
  <c r="B8" i="7"/>
  <c r="D7" i="7"/>
  <c r="C7" i="7"/>
  <c r="B7" i="7"/>
  <c r="D6" i="7"/>
  <c r="C6" i="7"/>
  <c r="B6" i="7"/>
  <c r="E6" i="7" s="1"/>
  <c r="D5" i="7"/>
  <c r="C5" i="7"/>
  <c r="B5" i="7"/>
  <c r="E4" i="7"/>
  <c r="D4" i="7"/>
  <c r="C4" i="7"/>
  <c r="B4" i="7"/>
  <c r="D3" i="7"/>
  <c r="C3" i="7"/>
  <c r="B3" i="7"/>
  <c r="D2" i="7"/>
  <c r="C2" i="7"/>
  <c r="E2" i="7" l="1"/>
  <c r="E5" i="7"/>
  <c r="E9" i="7"/>
  <c r="E13" i="7"/>
  <c r="E12" i="7"/>
  <c r="E3" i="7"/>
  <c r="E7" i="7"/>
  <c r="E11" i="7"/>
  <c r="S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 l="1"/>
  <c r="S3" i="1"/>
  <c r="S4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2" i="1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4" i="7" l="1"/>
  <c r="F4" i="7"/>
  <c r="G4" i="7"/>
  <c r="H8" i="7"/>
  <c r="F8" i="7"/>
  <c r="G8" i="7"/>
  <c r="H7" i="7"/>
  <c r="G7" i="7"/>
  <c r="F7" i="7"/>
  <c r="G9" i="7"/>
  <c r="H9" i="7"/>
  <c r="F9" i="7"/>
  <c r="H2" i="7"/>
  <c r="F2" i="7"/>
  <c r="G2" i="7"/>
  <c r="G12" i="7"/>
  <c r="H12" i="7"/>
  <c r="F12" i="7"/>
  <c r="G10" i="7"/>
  <c r="F10" i="7"/>
  <c r="H10" i="7"/>
  <c r="H5" i="7"/>
  <c r="F5" i="7"/>
  <c r="G5" i="7"/>
  <c r="G3" i="7"/>
  <c r="H3" i="7"/>
  <c r="F3" i="7"/>
  <c r="G11" i="7"/>
  <c r="F11" i="7"/>
  <c r="H11" i="7"/>
  <c r="G6" i="7"/>
  <c r="H6" i="7"/>
  <c r="F6" i="7"/>
  <c r="H13" i="7"/>
  <c r="G13" i="7"/>
  <c r="F13" i="7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<sst xmlns="http://schemas.openxmlformats.org/spreadsheetml/2006/main" count="33049" uniqueCount="8401">
  <si>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</si>
  <si>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</si>
  <si>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</si>
  <si>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</si>
  <si>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</si>
  <si>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</si>
  <si>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</si>
  <si>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</si>
  <si>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</si>
  <si>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</si>
  <si>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</si>
  <si>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</si>
  <si>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</si>
  <si>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</si>
  <si>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</si>
  <si>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</si>
  <si>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</si>
  <si>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</si>
  <si>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</si>
  <si>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</si>
  <si>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</si>
  <si>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</si>
  <si>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</si>
  <si>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</si>
  <si>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</si>
  <si>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</si>
  <si>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</si>
  <si>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</si>
  <si>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</si>
  <si>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</si>
  <si>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</si>
  <si>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</si>
  <si>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</si>
  <si>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</si>
  <si>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</si>
  <si>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</si>
  <si>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</si>
  <si>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</si>
  <si>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</si>
  <si>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</si>
  <si>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</si>
  <si>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</si>
  <si>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</si>
  <si>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</si>
  <si>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</si>
  <si>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</si>
  <si>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</si>
  <si>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</si>
  <si>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</si>
  <si>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</si>
  <si>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</si>
  <si>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</si>
  <si>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</si>
  <si>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</si>
  <si>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</si>
  <si>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</si>
  <si>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</si>
  <si>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</si>
  <si>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</si>
  <si>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</si>
  <si>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</si>
  <si>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</si>
  <si>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</si>
  <si>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</si>
  <si>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</si>
  <si>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</si>
  <si>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</si>
  <si>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</si>
  <si>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</si>
  <si>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</si>
  <si>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</si>
  <si>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</si>
  <si>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</si>
  <si>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</si>
  <si>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</si>
  <si>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</si>
  <si>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</si>
  <si>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</si>
  <si>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</si>
  <si>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</si>
  <si>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</si>
  <si>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</si>
  <si>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</si>
  <si>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</si>
  <si>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</si>
  <si>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</si>
  <si>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</si>
  <si>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</si>
  <si>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</si>
  <si>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</si>
  <si>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</si>
  <si>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</si>
  <si>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</si>
  <si>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</si>
  <si>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</si>
  <si>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</si>
  <si>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</si>
  <si>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</si>
  <si>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</si>
  <si>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</si>
  <si>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</si>
  <si>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</si>
  <si>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</si>
  <si>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</si>
  <si>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</si>
  <si>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</si>
  <si>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</si>
  <si>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</si>
  <si>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</si>
  <si>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</si>
  <si>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</si>
  <si>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</si>
  <si>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</si>
  <si>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</si>
  <si>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</si>
  <si>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</si>
  <si>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</si>
  <si>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</si>
  <si>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</si>
  <si>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</si>
  <si>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</si>
  <si>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</si>
  <si>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</si>
  <si>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</si>
  <si>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</si>
  <si>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</si>
  <si>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</si>
  <si>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</si>
  <si>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</si>
  <si>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</si>
  <si>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</si>
  <si>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</si>
  <si>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</si>
  <si>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</si>
  <si>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</si>
  <si>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</si>
  <si>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</si>
  <si>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</si>
  <si>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</si>
  <si>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</si>
  <si>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</si>
  <si>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</si>
  <si>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</si>
  <si>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</si>
  <si>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</si>
  <si>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</si>
  <si>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</si>
  <si>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</si>
  <si>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</si>
  <si>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</si>
  <si>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</si>
  <si>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</si>
  <si>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</si>
  <si>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</si>
  <si>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</si>
  <si>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</si>
  <si>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</si>
  <si>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</si>
  <si>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</si>
  <si>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</si>
  <si>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</si>
  <si>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</si>
  <si>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</si>
  <si>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</si>
  <si>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</si>
  <si>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</si>
  <si>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</si>
  <si>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</si>
  <si>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</si>
  <si>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</si>
  <si>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</si>
  <si>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</si>
  <si>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</si>
  <si>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</si>
  <si>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</si>
  <si>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</si>
  <si>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</si>
  <si>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</si>
  <si>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</si>
  <si>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</si>
  <si>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</si>
  <si>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</si>
  <si>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</si>
  <si>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</si>
  <si>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</si>
  <si>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</si>
  <si>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</si>
  <si>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</si>
  <si>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</si>
  <si>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</si>
  <si>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</si>
  <si>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</si>
  <si>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</si>
  <si>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</si>
  <si>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</si>
  <si>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</si>
  <si>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</si>
  <si>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</si>
  <si>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</si>
  <si>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</si>
  <si>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</si>
  <si>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</si>
  <si>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</si>
  <si>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</si>
  <si>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</si>
  <si>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</si>
  <si>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</si>
  <si>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</si>
  <si>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</si>
  <si>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</si>
  <si>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</si>
  <si>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</si>
  <si>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</si>
  <si>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</si>
  <si>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</si>
  <si>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</si>
  <si>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</si>
  <si>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</si>
  <si>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</si>
  <si>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</si>
  <si>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</si>
  <si>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</si>
  <si>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</si>
  <si>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</si>
  <si>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</si>
  <si>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</si>
  <si>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</si>
  <si>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</si>
  <si>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</si>
  <si>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</si>
  <si>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</si>
  <si>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</si>
  <si>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</si>
  <si>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</si>
  <si>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</si>
  <si>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</si>
  <si>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</si>
  <si>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</si>
  <si>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</si>
  <si>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</si>
  <si>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</si>
  <si>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</si>
  <si>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</si>
  <si>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</si>
  <si>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</si>
  <si>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</si>
  <si>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</si>
  <si>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</si>
  <si>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</si>
  <si>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</si>
  <si>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</si>
  <si>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</si>
  <si>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</si>
  <si>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</si>
  <si>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</si>
  <si>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</si>
  <si>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</si>
  <si>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</si>
  <si>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</si>
  <si>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</si>
  <si>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</si>
  <si>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</si>
  <si>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</si>
  <si>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</si>
  <si>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</si>
  <si>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</si>
  <si>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</si>
  <si>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</si>
  <si>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</si>
  <si>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</si>
  <si>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</si>
  <si>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</si>
  <si>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</si>
  <si>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</si>
  <si>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</si>
  <si>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</si>
  <si>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</si>
  <si>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</si>
  <si>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</si>
  <si>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</si>
  <si>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</si>
  <si>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</si>
  <si>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</si>
  <si>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</si>
  <si>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</si>
  <si>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</si>
  <si>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</si>
  <si>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</si>
  <si>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</si>
  <si>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</si>
  <si>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</si>
  <si>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</si>
  <si>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</si>
  <si>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</si>
  <si>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</si>
  <si>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</si>
  <si>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</si>
  <si>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</si>
  <si>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</si>
  <si>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</si>
  <si>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</si>
  <si>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</si>
  <si>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</si>
  <si>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</si>
  <si>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</si>
  <si>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</si>
  <si>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</si>
  <si>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</si>
  <si>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</si>
  <si>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</si>
  <si>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</si>
  <si>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</si>
  <si>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</si>
  <si>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</si>
  <si>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</si>
  <si>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</si>
  <si>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</si>
  <si>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</si>
  <si>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</si>
  <si>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</si>
  <si>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</si>
  <si>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</si>
  <si>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</si>
  <si>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</si>
  <si>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</si>
  <si>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</si>
  <si>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</si>
  <si>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</si>
  <si>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</si>
  <si>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</si>
  <si>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</si>
  <si>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</si>
  <si>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</si>
  <si>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</si>
  <si>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</si>
  <si>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</si>
  <si>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</si>
  <si>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</si>
  <si>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</si>
  <si>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</si>
  <si>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</si>
  <si>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</si>
  <si>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</si>
  <si>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</si>
  <si>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</si>
  <si>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</si>
  <si>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</si>
  <si>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</si>
  <si>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</si>
  <si>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</si>
  <si>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</si>
  <si>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</si>
  <si>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</si>
  <si>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</si>
  <si>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</si>
  <si>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</si>
  <si>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</si>
  <si>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</si>
  <si>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</si>
  <si>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</si>
  <si>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</si>
  <si>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</si>
  <si>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</si>
  <si>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</si>
  <si>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</si>
  <si>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</si>
  <si>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</si>
  <si>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</si>
  <si>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</si>
  <si>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</si>
  <si>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</si>
  <si>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</si>
  <si>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</si>
  <si>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</si>
  <si>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</si>
  <si>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</si>
  <si>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</si>
  <si>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</si>
  <si>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</si>
  <si>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</si>
  <si>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</si>
  <si>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</si>
  <si>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</si>
  <si>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</si>
  <si>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</si>
  <si>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</si>
  <si>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</si>
  <si>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</si>
  <si>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</si>
  <si>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</si>
  <si>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</si>
  <si>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</si>
  <si>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</si>
  <si>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</si>
  <si>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</si>
  <si>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</si>
  <si>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</si>
  <si>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</si>
  <si>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</si>
  <si>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</si>
  <si>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</si>
  <si>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</si>
  <si>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</si>
  <si>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</si>
  <si>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</si>
  <si>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</si>
  <si>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</si>
  <si>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</si>
  <si>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</si>
  <si>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</si>
  <si>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</si>
  <si>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</si>
  <si>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</si>
  <si>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</si>
  <si>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</si>
  <si>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</si>
  <si>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</si>
  <si>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</si>
  <si>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</si>
  <si>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</si>
  <si>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</si>
  <si>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</si>
  <si>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</si>
  <si>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</si>
  <si>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</si>
  <si>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</si>
  <si>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</si>
  <si>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</si>
  <si>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</si>
  <si>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</si>
  <si>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</si>
  <si>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</si>
  <si>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</si>
  <si>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</si>
  <si>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</si>
  <si>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</si>
  <si>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</si>
  <si>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</si>
  <si>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</si>
  <si>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</si>
  <si>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</si>
  <si>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</si>
  <si>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</si>
  <si>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</si>
  <si>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</si>
  <si>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</si>
  <si>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</si>
  <si>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</si>
  <si>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</si>
  <si>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</si>
  <si>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</si>
  <si>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</si>
  <si>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</si>
  <si>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</si>
  <si>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</si>
  <si>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</si>
  <si>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</si>
  <si>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</si>
  <si>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</si>
  <si>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</si>
  <si>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</si>
  <si>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</si>
  <si>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</si>
  <si>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</si>
  <si>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</si>
  <si>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</si>
  <si>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</si>
  <si>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</si>
  <si>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</si>
  <si>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</si>
  <si>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</si>
  <si>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</si>
  <si>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</si>
  <si>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</si>
  <si>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</si>
  <si>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</si>
  <si>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</si>
  <si>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</si>
  <si>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</si>
  <si>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</si>
  <si>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</si>
  <si>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</si>
  <si>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</si>
  <si>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</si>
  <si>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</si>
  <si>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</si>
  <si>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</si>
  <si>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</si>
  <si>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</si>
  <si>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</si>
  <si>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</si>
  <si>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</si>
  <si>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</si>
  <si>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</si>
  <si>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</si>
  <si>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</si>
  <si>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</si>
  <si>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</si>
  <si>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</si>
  <si>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</si>
  <si>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</si>
  <si>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</si>
  <si>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</si>
  <si>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</si>
  <si>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</si>
  <si>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</si>
  <si>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</si>
  <si>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</si>
  <si>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</si>
  <si>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</si>
  <si>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</si>
  <si>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</si>
  <si>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</si>
  <si>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</si>
  <si>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</si>
  <si>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</si>
  <si>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</si>
  <si>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</si>
  <si>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</si>
  <si>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</si>
  <si>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</si>
  <si>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</si>
  <si>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</si>
  <si>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</si>
  <si>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</si>
  <si>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</si>
  <si>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</si>
  <si>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</si>
  <si>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</si>
  <si>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</si>
  <si>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</si>
  <si>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</si>
  <si>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</si>
  <si>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</si>
  <si>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</si>
  <si>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</si>
  <si>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</si>
  <si>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</si>
  <si>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</si>
  <si>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</si>
  <si>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</si>
  <si>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</si>
  <si>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</si>
  <si>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</si>
  <si>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</si>
  <si>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</si>
  <si>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</si>
  <si>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</si>
  <si>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</si>
  <si>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</si>
  <si>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</si>
  <si>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</si>
  <si>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</si>
  <si>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</si>
  <si>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</si>
  <si>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</si>
  <si>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</si>
  <si>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</si>
  <si>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</si>
  <si>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</si>
  <si>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</si>
  <si>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</si>
  <si>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</si>
  <si>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</si>
  <si>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</si>
  <si>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</si>
  <si>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</si>
  <si>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</si>
  <si>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</si>
  <si>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</si>
  <si>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</si>
  <si>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</si>
  <si>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</si>
  <si>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</si>
  <si>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</si>
  <si>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</si>
  <si>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</si>
  <si>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</si>
  <si>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</si>
  <si>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</si>
  <si>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</si>
  <si>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</si>
  <si>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</si>
  <si>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</si>
  <si>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</si>
  <si>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</si>
  <si>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</si>
  <si>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</si>
  <si>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</si>
  <si>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</si>
  <si>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</si>
  <si>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</si>
  <si>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</si>
  <si>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</si>
  <si>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</si>
  <si>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</si>
  <si>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</si>
  <si>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</si>
  <si>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</si>
  <si>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</si>
  <si>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</si>
  <si>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</si>
  <si>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</si>
  <si>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</si>
  <si>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</si>
  <si>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</si>
  <si>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</si>
  <si>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</si>
  <si>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</si>
  <si>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</si>
  <si>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</si>
  <si>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</si>
  <si>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</si>
  <si>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</si>
  <si>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</si>
  <si>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</si>
  <si>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</si>
  <si>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</si>
  <si>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</si>
  <si>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</si>
  <si>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</si>
  <si>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</si>
  <si>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</si>
  <si>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</si>
  <si>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</si>
  <si>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</si>
  <si>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</si>
  <si>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</si>
  <si>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</si>
  <si>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</si>
  <si>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</si>
  <si>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</si>
  <si>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</si>
  <si>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</si>
  <si>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</si>
  <si>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</si>
  <si>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</si>
  <si>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</si>
  <si>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</si>
  <si>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</si>
  <si>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</si>
  <si>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</si>
  <si>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</si>
  <si>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</si>
  <si>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</si>
  <si>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</si>
  <si>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</si>
  <si>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</si>
  <si>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</si>
  <si>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</si>
  <si>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</si>
  <si>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</si>
  <si>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</si>
  <si>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</si>
  <si>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</si>
  <si>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</si>
  <si>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</si>
  <si>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</si>
  <si>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</si>
  <si>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</si>
  <si>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</si>
  <si>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</si>
  <si>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</si>
  <si>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</si>
  <si>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</si>
  <si>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</si>
  <si>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</si>
  <si>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</si>
  <si>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</si>
  <si>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</si>
  <si>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</si>
  <si>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</si>
  <si>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</si>
  <si>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</si>
  <si>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</si>
  <si>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</si>
  <si>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</si>
  <si>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</si>
  <si>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</si>
  <si>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</si>
  <si>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</si>
  <si>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</si>
  <si>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</si>
  <si>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</si>
  <si>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</si>
  <si>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</si>
  <si>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</si>
  <si>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</si>
  <si>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</si>
  <si>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</si>
  <si>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</si>
  <si>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</si>
  <si>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</si>
  <si>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</si>
  <si>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</si>
  <si>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</si>
  <si>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</si>
  <si>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</si>
  <si>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</si>
  <si>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</si>
  <si>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</si>
  <si>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</si>
  <si>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</si>
  <si>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</si>
  <si>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</si>
  <si>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</si>
  <si>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</si>
  <si>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</si>
  <si>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</si>
  <si>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</si>
  <si>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</si>
  <si>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</si>
  <si>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</si>
  <si>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</si>
  <si>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</si>
  <si>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</si>
  <si>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</si>
  <si>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</si>
  <si>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</si>
  <si>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</si>
  <si>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</si>
  <si>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</si>
  <si>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</si>
  <si>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</si>
  <si>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</si>
  <si>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</si>
  <si>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</si>
  <si>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</si>
  <si>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</si>
  <si>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</si>
  <si>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</si>
  <si>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</si>
  <si>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</si>
  <si>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</si>
  <si>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</si>
  <si>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</si>
  <si>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</si>
  <si>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</si>
  <si>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</si>
  <si>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</si>
  <si>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</si>
  <si>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</si>
  <si>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</si>
  <si>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</si>
  <si>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</si>
  <si>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</si>
  <si>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</si>
  <si>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</si>
  <si>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</si>
  <si>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</si>
  <si>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</si>
  <si>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</si>
  <si>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</si>
  <si>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</si>
  <si>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</si>
  <si>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</si>
  <si>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</si>
  <si>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</si>
  <si>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</si>
  <si>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</si>
  <si>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</si>
  <si>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</si>
  <si>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</si>
  <si>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</si>
  <si>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</si>
  <si>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</si>
  <si>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</si>
  <si>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</si>
  <si>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</si>
  <si>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</si>
  <si>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</si>
  <si>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</si>
  <si>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</si>
  <si>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</si>
  <si>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</si>
  <si>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</si>
  <si>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</si>
  <si>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</si>
  <si>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</si>
  <si>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</si>
  <si>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</si>
  <si>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</si>
  <si>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</si>
  <si>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</si>
  <si>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</si>
  <si>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</si>
  <si>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</si>
  <si>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</si>
  <si>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</si>
  <si>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</si>
  <si>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</si>
  <si>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</si>
  <si>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</si>
  <si>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</si>
  <si>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</si>
  <si>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</si>
  <si>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</si>
  <si>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</si>
  <si>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</si>
  <si>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</si>
  <si>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</si>
  <si>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</si>
  <si>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</si>
  <si>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</si>
  <si>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</si>
  <si>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</si>
  <si>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</si>
  <si>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</si>
  <si>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</si>
  <si>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</si>
  <si>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</si>
  <si>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</si>
  <si>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</si>
  <si>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</si>
  <si>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</si>
  <si>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</si>
  <si>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</si>
  <si>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</si>
  <si>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</si>
  <si>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</si>
  <si>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</si>
  <si>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</si>
  <si>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</si>
  <si>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</si>
  <si>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</si>
  <si>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</si>
  <si>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</si>
  <si>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</si>
  <si>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</si>
  <si>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</si>
  <si>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</si>
  <si>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</si>
  <si>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</si>
  <si>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</si>
  <si>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</si>
  <si>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</si>
  <si>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</si>
  <si>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</si>
  <si>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</si>
  <si>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</si>
  <si>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</si>
  <si>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</si>
  <si>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</si>
  <si>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</si>
  <si>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</si>
  <si>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</si>
  <si>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</si>
  <si>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</si>
  <si>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</si>
  <si>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</si>
  <si>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</si>
  <si>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</si>
  <si>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</si>
  <si>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</si>
  <si>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</si>
  <si>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</si>
  <si>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</si>
  <si>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</si>
  <si>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</si>
  <si>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</si>
  <si>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</si>
  <si>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</si>
  <si>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</si>
  <si>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</si>
  <si>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</si>
  <si>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</si>
  <si>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</si>
  <si>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</si>
  <si>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</si>
  <si>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</si>
  <si>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</si>
  <si>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</si>
  <si>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</si>
  <si>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</si>
  <si>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</si>
  <si>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</si>
  <si>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</si>
  <si>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</si>
  <si>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</si>
  <si>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</si>
  <si>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</si>
  <si>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</si>
  <si>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</si>
  <si>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</si>
  <si>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</si>
  <si>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</si>
  <si>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</si>
  <si>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</si>
  <si>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</si>
  <si>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</si>
  <si>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</si>
  <si>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</si>
  <si>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</si>
  <si>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</si>
  <si>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</si>
  <si>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</si>
  <si>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</si>
  <si>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</si>
  <si>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</si>
  <si>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</si>
  <si>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</si>
  <si>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</si>
  <si>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</si>
  <si>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</si>
  <si>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</si>
  <si>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</si>
  <si>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</si>
  <si>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</si>
  <si>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</si>
  <si>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</si>
  <si>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</si>
  <si>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</si>
  <si>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</si>
  <si>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</si>
  <si>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</si>
  <si>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</si>
  <si>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</si>
  <si>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</si>
  <si>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</si>
  <si>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</si>
  <si>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</si>
  <si>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</si>
  <si>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</si>
  <si>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</si>
  <si>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</si>
  <si>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</si>
  <si>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</si>
  <si>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</si>
  <si>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</si>
  <si>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</si>
  <si>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</si>
  <si>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</si>
  <si>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</si>
  <si>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</si>
  <si>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</si>
  <si>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</si>
  <si>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</si>
  <si>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</si>
  <si>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</si>
  <si>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</si>
  <si>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</si>
  <si>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</si>
  <si>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</si>
  <si>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</si>
  <si>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</si>
  <si>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</si>
  <si>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</si>
  <si>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</si>
  <si>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</si>
  <si>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</si>
  <si>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</si>
  <si>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</si>
  <si>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</si>
  <si>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</si>
  <si>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</si>
  <si>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</si>
  <si>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</si>
  <si>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</si>
  <si>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</si>
  <si>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</si>
  <si>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</si>
  <si>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</si>
  <si>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</si>
  <si>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</si>
  <si>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</si>
  <si>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</si>
  <si>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</si>
  <si>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</si>
  <si>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</si>
  <si>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</si>
  <si>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</si>
  <si>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</si>
  <si>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</si>
  <si>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</si>
  <si>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</si>
  <si>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</si>
  <si>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</si>
  <si>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</si>
  <si>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</si>
  <si>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</si>
  <si>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</si>
  <si>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</si>
  <si>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</si>
  <si>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</si>
  <si>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</si>
  <si>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</si>
  <si>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</si>
  <si>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</si>
  <si>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</si>
  <si>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</si>
  <si>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</si>
  <si>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</si>
  <si>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</si>
  <si>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</si>
  <si>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</si>
  <si>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</si>
  <si>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</si>
  <si>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</si>
  <si>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</si>
  <si>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</si>
  <si>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</si>
  <si>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</si>
  <si>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</si>
  <si>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</si>
  <si>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</si>
  <si>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</si>
  <si>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</si>
  <si>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</si>
  <si>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</si>
  <si>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</si>
  <si>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</si>
  <si>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</si>
  <si>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</si>
  <si>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</si>
  <si>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</si>
  <si>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</si>
  <si>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</si>
  <si>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</si>
  <si>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</si>
  <si>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</si>
  <si>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</si>
  <si>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</si>
  <si>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</si>
  <si>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</si>
  <si>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</si>
  <si>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</si>
  <si>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</si>
  <si>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</si>
  <si>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</si>
  <si>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</si>
  <si>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</si>
  <si>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</si>
  <si>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</si>
  <si>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</si>
  <si>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</si>
  <si>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</si>
  <si>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</si>
  <si>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</si>
  <si>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</si>
  <si>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</si>
  <si>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</si>
  <si>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</si>
  <si>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</si>
  <si>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</si>
  <si>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</si>
  <si>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</si>
  <si>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</si>
  <si>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</si>
  <si>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</si>
  <si>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</si>
  <si>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</si>
  <si>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</si>
  <si>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</si>
  <si>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</si>
  <si>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</si>
  <si>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</si>
  <si>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</si>
  <si>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</si>
  <si>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</si>
  <si>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</si>
  <si>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</si>
  <si>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</si>
  <si>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</si>
  <si>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</si>
  <si>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</si>
  <si>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</si>
  <si>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</si>
  <si>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</si>
  <si>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</si>
  <si>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</si>
  <si>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</si>
  <si>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</si>
  <si>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</si>
  <si>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</si>
  <si>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</si>
  <si>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</si>
  <si>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</si>
  <si>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</si>
  <si>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</si>
  <si>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</si>
  <si>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</si>
  <si>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</si>
  <si>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</si>
  <si>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</si>
  <si>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</si>
  <si>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</si>
  <si>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</si>
  <si>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</si>
  <si>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</si>
  <si>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</si>
  <si>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</si>
  <si>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</si>
  <si>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</si>
  <si>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</si>
  <si>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</si>
  <si>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</si>
  <si>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</si>
  <si>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</si>
  <si>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</si>
  <si>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</si>
  <si>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</si>
  <si>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</si>
  <si>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</si>
  <si>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</si>
  <si>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</si>
  <si>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</si>
  <si>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</si>
  <si>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</si>
  <si>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</si>
  <si>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</si>
  <si>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</si>
  <si>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</si>
  <si>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</si>
  <si>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</si>
  <si>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</si>
  <si>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</si>
  <si>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</si>
  <si>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</si>
  <si>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</si>
  <si>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</si>
  <si>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</si>
  <si>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</si>
  <si>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</si>
  <si>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</si>
  <si>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</si>
  <si>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</si>
  <si>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</si>
  <si>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</si>
  <si>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</si>
  <si>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</si>
  <si>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</si>
  <si>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</si>
  <si>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</si>
  <si>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</si>
  <si>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</si>
  <si>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</si>
  <si>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</si>
  <si>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</si>
  <si>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</si>
  <si>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</si>
  <si>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</si>
  <si>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</si>
  <si>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</si>
  <si>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</si>
  <si>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</si>
  <si>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</si>
  <si>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</si>
  <si>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</si>
  <si>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</si>
  <si>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</si>
  <si>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</si>
  <si>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</si>
  <si>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</si>
  <si>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</si>
  <si>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</si>
  <si>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</si>
  <si>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</si>
  <si>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</si>
  <si>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</si>
  <si>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</si>
  <si>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</si>
  <si>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</si>
  <si>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</si>
  <si>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</si>
  <si>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</si>
  <si>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</si>
  <si>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</si>
  <si>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</si>
  <si>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</si>
  <si>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</si>
  <si>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</si>
  <si>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</si>
  <si>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</si>
  <si>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</si>
  <si>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</si>
  <si>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</si>
  <si>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</si>
  <si>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</si>
  <si>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</si>
  <si>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</si>
  <si>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</si>
  <si>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</si>
  <si>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</si>
  <si>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</si>
  <si>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</si>
  <si>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</si>
  <si>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</si>
  <si>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</si>
  <si>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</si>
  <si>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</si>
  <si>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</si>
  <si>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</si>
  <si>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</si>
  <si>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</si>
  <si>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</si>
  <si>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</si>
  <si>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</si>
  <si>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</si>
  <si>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</si>
  <si>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</si>
  <si>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</si>
  <si>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</si>
  <si>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</si>
  <si>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</si>
  <si>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</si>
  <si>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</si>
  <si>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</si>
  <si>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</si>
  <si>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</si>
  <si>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</si>
  <si>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</si>
  <si>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</si>
  <si>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</si>
  <si>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</si>
  <si>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</si>
  <si>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</si>
  <si>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</si>
  <si>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</si>
  <si>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</si>
  <si>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</si>
  <si>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</si>
  <si>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</si>
  <si>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</si>
  <si>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</si>
  <si>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</si>
  <si>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</si>
  <si>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</si>
  <si>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</si>
  <si>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</si>
  <si>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</si>
  <si>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</si>
  <si>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</si>
  <si>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</si>
  <si>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</si>
  <si>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</si>
  <si>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</si>
  <si>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</si>
  <si>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</si>
  <si>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</si>
  <si>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</si>
  <si>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</si>
  <si>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</si>
  <si>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</si>
  <si>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</si>
  <si>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</si>
  <si>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</si>
  <si>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</si>
  <si>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</si>
  <si>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</si>
  <si>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</si>
  <si>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</si>
  <si>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</si>
  <si>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</si>
  <si>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</si>
  <si>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</si>
  <si>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</si>
  <si>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</si>
  <si>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</si>
  <si>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</si>
  <si>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</si>
  <si>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</si>
  <si>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</si>
  <si>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</si>
  <si>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</si>
  <si>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</si>
  <si>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</si>
  <si>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</si>
  <si>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</si>
  <si>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</si>
  <si>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</si>
  <si>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</si>
  <si>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</si>
  <si>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</si>
  <si>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</si>
  <si>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</si>
  <si>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</si>
  <si>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</si>
  <si>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</si>
  <si>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</si>
  <si>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</si>
  <si>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</si>
  <si>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</si>
  <si>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</si>
  <si>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</si>
  <si>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</si>
  <si>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</si>
  <si>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</si>
  <si>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</si>
  <si>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</si>
  <si>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</si>
  <si>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</si>
  <si>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</si>
  <si>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</si>
  <si>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</si>
  <si>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</si>
  <si>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</si>
  <si>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</si>
  <si>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</si>
  <si>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</si>
  <si>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</si>
  <si>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</si>
  <si>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</si>
  <si>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</si>
  <si>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</si>
  <si>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</si>
  <si>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</si>
  <si>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</si>
  <si>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</si>
  <si>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</si>
  <si>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</si>
  <si>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</si>
  <si>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</si>
  <si>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</si>
  <si>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</si>
  <si>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</si>
  <si>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</si>
  <si>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</si>
  <si>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</si>
  <si>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</si>
  <si>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</si>
  <si>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</si>
  <si>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</si>
  <si>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</si>
  <si>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</si>
  <si>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</si>
  <si>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</si>
  <si>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</si>
  <si>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</si>
  <si>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</si>
  <si>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</si>
  <si>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</si>
  <si>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</si>
  <si>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</si>
  <si>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</si>
  <si>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</si>
  <si>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</si>
  <si>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</si>
  <si>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</si>
  <si>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</si>
  <si>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</si>
  <si>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</si>
  <si>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</si>
  <si>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</si>
  <si>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</si>
  <si>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</si>
  <si>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</si>
  <si>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</si>
  <si>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</si>
  <si>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</si>
  <si>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</si>
  <si>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</si>
  <si>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</si>
  <si>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</si>
  <si>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</si>
  <si>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</si>
  <si>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</si>
  <si>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</si>
  <si>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</si>
  <si>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</si>
  <si>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</si>
  <si>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</si>
  <si>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</si>
  <si>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</si>
  <si>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</si>
  <si>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</si>
  <si>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</si>
  <si>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</si>
  <si>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</si>
  <si>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</si>
  <si>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</si>
  <si>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</si>
  <si>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</si>
  <si>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</si>
  <si>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</si>
  <si>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</si>
  <si>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</si>
  <si>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</si>
  <si>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</si>
  <si>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</si>
  <si>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</si>
  <si>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</si>
  <si>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</si>
  <si>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</si>
  <si>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</si>
  <si>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</si>
  <si>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</si>
  <si>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</si>
  <si>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</si>
  <si>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</si>
  <si>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</si>
  <si>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</si>
  <si>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</si>
  <si>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</si>
  <si>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</si>
  <si>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</si>
  <si>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</si>
  <si>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</si>
  <si>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</si>
  <si>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</si>
  <si>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</si>
  <si>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</si>
  <si>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</si>
  <si>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</si>
  <si>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</si>
  <si>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</si>
  <si>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</si>
  <si>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</si>
  <si>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</si>
  <si>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</si>
  <si>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</si>
  <si>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</si>
  <si>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</si>
  <si>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</si>
  <si>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</si>
  <si>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</si>
  <si>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</si>
  <si>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</si>
  <si>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</si>
  <si>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</si>
  <si>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</si>
  <si>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</si>
  <si>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</si>
  <si>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</si>
  <si>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</si>
  <si>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</si>
  <si>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</si>
  <si>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</si>
  <si>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</si>
  <si>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</si>
  <si>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</si>
  <si>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</si>
  <si>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</si>
  <si>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</si>
  <si>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</si>
  <si>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</si>
  <si>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</si>
  <si>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</si>
  <si>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</si>
  <si>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</si>
  <si>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</si>
  <si>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</si>
  <si>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</si>
  <si>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</si>
  <si>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</si>
  <si>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</si>
  <si>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</si>
  <si>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</si>
  <si>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</si>
  <si>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</si>
  <si>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</si>
  <si>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</si>
  <si>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</si>
  <si>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</si>
  <si>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</si>
  <si>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</si>
  <si>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</si>
  <si>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</si>
  <si>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</si>
  <si>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</si>
  <si>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</si>
  <si>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</si>
  <si>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</si>
  <si>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</si>
  <si>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</si>
  <si>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</si>
  <si>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</si>
  <si>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</si>
  <si>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</si>
  <si>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</si>
  <si>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</si>
  <si>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</si>
  <si>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</si>
  <si>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</si>
  <si>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</si>
  <si>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</si>
  <si>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</si>
  <si>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</si>
  <si>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</si>
  <si>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</si>
  <si>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</si>
  <si>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</si>
  <si>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</si>
  <si>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</si>
  <si>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</si>
  <si>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</si>
  <si>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</si>
  <si>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</si>
  <si>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</si>
  <si>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</si>
  <si>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</si>
  <si>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</si>
  <si>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</si>
  <si>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</si>
  <si>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</si>
  <si>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</si>
  <si>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</si>
  <si>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</si>
  <si>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</si>
  <si>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</si>
  <si>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</si>
  <si>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</si>
  <si>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</si>
  <si>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</si>
  <si>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</si>
  <si>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</si>
  <si>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</si>
  <si>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</si>
  <si>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</si>
  <si>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</si>
  <si>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</si>
  <si>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</si>
  <si>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</si>
  <si>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</si>
  <si>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</si>
  <si>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</si>
  <si>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</si>
  <si>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</si>
  <si>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</si>
  <si>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</si>
  <si>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</si>
  <si>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</si>
  <si>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</si>
  <si>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</si>
  <si>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</si>
  <si>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</si>
  <si>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</si>
  <si>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</si>
  <si>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</si>
  <si>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</si>
  <si>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</si>
  <si>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</si>
  <si>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</si>
  <si>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</si>
  <si>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</si>
  <si>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</si>
  <si>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</si>
  <si>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</si>
  <si>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</si>
  <si>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</si>
  <si>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</si>
  <si>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</si>
  <si>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</si>
  <si>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</si>
  <si>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</si>
  <si>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</si>
  <si>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</si>
  <si>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</si>
  <si>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</si>
  <si>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</si>
  <si>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</si>
  <si>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</si>
  <si>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</si>
  <si>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</si>
  <si>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</si>
  <si>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</si>
  <si>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</si>
  <si>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</si>
  <si>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</si>
  <si>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</si>
  <si>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</si>
  <si>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</si>
  <si>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</si>
  <si>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</si>
  <si>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</si>
  <si>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</si>
  <si>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</si>
  <si>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</si>
  <si>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</si>
  <si>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</si>
  <si>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</si>
  <si>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</si>
  <si>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</si>
  <si>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</si>
  <si>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</si>
  <si>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</si>
  <si>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</si>
  <si>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</si>
  <si>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</si>
  <si>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</si>
  <si>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</si>
  <si>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</si>
  <si>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</si>
  <si>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</si>
  <si>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</si>
  <si>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</si>
  <si>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</si>
  <si>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</si>
  <si>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</si>
  <si>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</si>
  <si>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</si>
  <si>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</si>
  <si>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</si>
  <si>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</si>
  <si>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</si>
  <si>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</si>
  <si>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</si>
  <si>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</si>
  <si>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</si>
  <si>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</si>
  <si>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</si>
  <si>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</si>
  <si>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</si>
  <si>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</si>
  <si>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</si>
  <si>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</si>
  <si>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</si>
  <si>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</si>
  <si>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</si>
  <si>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</si>
  <si>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</si>
  <si>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</si>
  <si>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</si>
  <si>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</si>
  <si>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</si>
  <si>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</si>
  <si>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</si>
  <si>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</si>
  <si>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</si>
  <si>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</si>
  <si>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</si>
  <si>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</si>
  <si>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</si>
  <si>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</si>
  <si>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</si>
  <si>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</si>
  <si>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</si>
  <si>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</si>
  <si>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</si>
  <si>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</si>
  <si>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</si>
  <si>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</si>
  <si>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</si>
  <si>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</si>
  <si>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</si>
  <si>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</si>
  <si>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</si>
  <si>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</si>
  <si>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</si>
  <si>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</si>
  <si>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</si>
  <si>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</si>
  <si>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</si>
  <si>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</si>
  <si>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</si>
  <si>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</si>
  <si>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</si>
  <si>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</si>
  <si>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</si>
  <si>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</si>
  <si>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</si>
  <si>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</si>
  <si>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</si>
  <si>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</si>
  <si>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</si>
  <si>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</si>
  <si>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</si>
  <si>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</si>
  <si>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</si>
  <si>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</si>
  <si>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</si>
  <si>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</si>
  <si>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</si>
  <si>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</si>
  <si>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</si>
  <si>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</si>
  <si>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</si>
  <si>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</si>
  <si>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</si>
  <si>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</si>
  <si>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</si>
  <si>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</si>
  <si>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</si>
  <si>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</si>
  <si>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</si>
  <si>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</si>
  <si>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</si>
  <si>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</si>
  <si>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</si>
  <si>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</si>
  <si>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</si>
  <si>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</si>
  <si>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</si>
  <si>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</si>
  <si>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</si>
  <si>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</si>
  <si>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</si>
  <si>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</si>
  <si>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</si>
  <si>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</si>
  <si>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</si>
  <si>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</si>
  <si>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</si>
  <si>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</si>
  <si>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</si>
  <si>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</si>
  <si>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</si>
  <si>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</si>
  <si>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</si>
  <si>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</si>
  <si>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</si>
  <si>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</si>
  <si>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</si>
  <si>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</si>
  <si>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</si>
  <si>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</si>
  <si>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</si>
  <si>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</si>
  <si>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</si>
  <si>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</si>
  <si>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</si>
  <si>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</si>
  <si>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</si>
  <si>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</si>
  <si>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</si>
  <si>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</si>
  <si>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</si>
  <si>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</si>
  <si>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</si>
  <si>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</si>
  <si>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</si>
  <si>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</si>
  <si>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</si>
  <si>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</si>
  <si>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</si>
  <si>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</si>
  <si>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</si>
  <si>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</si>
  <si>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</si>
  <si>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</si>
  <si>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</si>
  <si>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</si>
  <si>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</si>
  <si>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</si>
  <si>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</si>
  <si>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</si>
  <si>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</si>
  <si>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</si>
  <si>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</si>
  <si>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</si>
  <si>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</si>
  <si>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</si>
  <si>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</si>
  <si>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</si>
  <si>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</si>
  <si>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</si>
  <si>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</si>
  <si>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</si>
  <si>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</si>
  <si>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</si>
  <si>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</si>
  <si>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</si>
  <si>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</si>
  <si>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</si>
  <si>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</si>
  <si>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</si>
  <si>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</si>
  <si>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</si>
  <si>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</si>
  <si>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</si>
  <si>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</si>
  <si>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</si>
  <si>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</si>
  <si>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</si>
  <si>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</si>
  <si>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</si>
  <si>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</si>
  <si>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</si>
  <si>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</si>
  <si>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</si>
  <si>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</si>
  <si>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</si>
  <si>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</si>
  <si>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</si>
  <si>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</si>
  <si>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</si>
  <si>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</si>
  <si>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</si>
  <si>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</si>
  <si>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</si>
  <si>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</si>
  <si>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</si>
  <si>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</si>
  <si>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</si>
  <si>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</si>
  <si>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</si>
  <si>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</si>
  <si>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</si>
  <si>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</si>
  <si>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</si>
  <si>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</si>
  <si>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</si>
  <si>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</si>
  <si>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</si>
  <si>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</si>
  <si>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</si>
  <si>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</si>
  <si>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</si>
  <si>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</si>
  <si>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</si>
  <si>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</si>
  <si>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</si>
  <si>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</si>
  <si>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</si>
  <si>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</si>
  <si>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</si>
  <si>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</si>
  <si>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</si>
  <si>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</si>
  <si>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</si>
  <si>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</si>
  <si>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</si>
  <si>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</si>
  <si>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</si>
  <si>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</si>
  <si>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</si>
  <si>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</si>
  <si>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</si>
  <si>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</si>
  <si>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</si>
  <si>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</si>
  <si>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</si>
  <si>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</si>
  <si>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</si>
  <si>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</si>
  <si>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</si>
  <si>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</si>
  <si>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</si>
  <si>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</si>
  <si>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</si>
  <si>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</si>
  <si>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</si>
  <si>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</si>
  <si>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</si>
  <si>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</si>
  <si>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</si>
  <si>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</si>
  <si>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</si>
  <si>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</si>
  <si>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</si>
  <si>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</si>
  <si>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</si>
  <si>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</si>
  <si>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</si>
  <si>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</si>
  <si>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</si>
  <si>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</si>
  <si>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</si>
  <si>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</si>
  <si>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</si>
  <si>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</si>
  <si>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</si>
  <si>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</si>
  <si>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</si>
  <si>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</si>
  <si>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</si>
  <si>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</si>
  <si>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</si>
  <si>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</si>
  <si>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</si>
  <si>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</si>
  <si>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</si>
  <si>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</si>
  <si>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</si>
  <si>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</si>
  <si>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</si>
  <si>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</si>
  <si>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</si>
  <si>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</si>
  <si>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</si>
  <si>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</si>
  <si>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</si>
  <si>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</si>
  <si>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</si>
  <si>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</si>
  <si>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</si>
  <si>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</si>
  <si>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</si>
  <si>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</si>
  <si>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</si>
  <si>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</si>
  <si>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</si>
  <si>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</si>
  <si>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</si>
  <si>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</si>
  <si>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</si>
  <si>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</si>
  <si>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</si>
  <si>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</si>
  <si>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</si>
  <si>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</si>
  <si>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</si>
  <si>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</si>
  <si>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</si>
  <si>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</si>
  <si>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</si>
  <si>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</si>
  <si>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</si>
  <si>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</si>
  <si>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</si>
  <si>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</si>
  <si>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</si>
  <si>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</si>
  <si>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</si>
  <si>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</si>
  <si>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</si>
  <si>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</si>
  <si>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</si>
  <si>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</si>
  <si>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</si>
  <si>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</si>
  <si>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</si>
  <si>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</si>
  <si>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</si>
  <si>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</si>
  <si>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</si>
  <si>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</si>
  <si>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</si>
  <si>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</si>
  <si>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</si>
  <si>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</si>
  <si>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</si>
  <si>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</si>
  <si>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</si>
  <si>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</si>
  <si>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</si>
  <si>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</si>
  <si>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</si>
  <si>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</si>
  <si>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</si>
  <si>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</si>
  <si>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</si>
  <si>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</si>
  <si>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</si>
  <si>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</si>
  <si>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</si>
  <si>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</si>
  <si>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</si>
  <si>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</si>
  <si>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</si>
  <si>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</si>
  <si>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</si>
  <si>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</si>
  <si>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</si>
  <si>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</si>
  <si>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</si>
  <si>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</si>
  <si>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</si>
  <si>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</si>
  <si>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</si>
  <si>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</si>
  <si>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</si>
  <si>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</si>
  <si>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</si>
  <si>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</si>
  <si>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</si>
  <si>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</si>
  <si>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</si>
  <si>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</si>
  <si>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</si>
  <si>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</si>
  <si>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</si>
  <si>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</si>
  <si>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</si>
  <si>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</si>
  <si>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</si>
  <si>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</si>
  <si>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</si>
  <si>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</si>
  <si>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</si>
  <si>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</si>
  <si>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</si>
  <si>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</si>
  <si>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</si>
  <si>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</si>
  <si>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</si>
  <si>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</si>
  <si>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</si>
  <si>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</si>
  <si>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</si>
  <si>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</si>
  <si>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</si>
  <si>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</si>
  <si>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</si>
  <si>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</si>
  <si>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</si>
  <si>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</si>
  <si>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</si>
  <si>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</si>
  <si>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</si>
  <si>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</si>
  <si>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</si>
  <si>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</si>
  <si>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</si>
  <si>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</si>
  <si>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</si>
  <si>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</si>
  <si>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</si>
  <si>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</si>
  <si>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</si>
  <si>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</si>
  <si>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</si>
  <si>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</si>
  <si>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</si>
  <si>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</si>
  <si>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</si>
  <si>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</si>
  <si>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</si>
  <si>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</si>
  <si>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</si>
  <si>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</si>
  <si>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</si>
  <si>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</si>
  <si>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</si>
  <si>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</si>
  <si>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</si>
  <si>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</si>
  <si>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</si>
  <si>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</si>
  <si>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</si>
  <si>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</si>
  <si>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</si>
  <si>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</si>
  <si>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</si>
  <si>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</si>
  <si>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</si>
  <si>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</si>
  <si>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</si>
  <si>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</si>
  <si>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</si>
  <si>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</si>
  <si>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</si>
  <si>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</si>
  <si>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</si>
  <si>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</si>
  <si>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</si>
  <si>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</si>
  <si>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</si>
  <si>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</si>
  <si>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</si>
  <si>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</si>
  <si>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</si>
  <si>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</si>
  <si>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</si>
  <si>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</si>
  <si>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</si>
  <si>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</si>
  <si>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</si>
  <si>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</si>
  <si>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</si>
  <si>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</si>
  <si>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</si>
  <si>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</si>
  <si>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</si>
  <si>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</si>
  <si>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</si>
  <si>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</si>
  <si>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</si>
  <si>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</si>
  <si>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</si>
  <si>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</si>
  <si>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</si>
  <si>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</si>
  <si>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</si>
  <si>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</si>
  <si>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</si>
  <si>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</si>
  <si>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</si>
  <si>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</si>
  <si>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</si>
  <si>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</si>
  <si>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</si>
  <si>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</si>
  <si>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</si>
  <si>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</si>
  <si>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</si>
  <si>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</si>
  <si>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</si>
  <si>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</si>
  <si>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</si>
  <si>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</si>
  <si>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</si>
  <si>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</si>
  <si>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</si>
  <si>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</si>
  <si>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</si>
  <si>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</si>
  <si>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</si>
  <si>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</si>
  <si>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</si>
  <si>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</si>
  <si>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</si>
  <si>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</si>
  <si>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</si>
  <si>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</si>
  <si>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</si>
  <si>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</si>
  <si>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</si>
  <si>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</si>
  <si>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</si>
  <si>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</si>
  <si>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</si>
  <si>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</si>
  <si>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</si>
  <si>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</si>
  <si>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</si>
  <si>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</si>
  <si>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</si>
  <si>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</si>
  <si>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</si>
  <si>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</si>
  <si>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</si>
  <si>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</si>
  <si>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</si>
  <si>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</si>
  <si>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</si>
  <si>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</si>
  <si>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</si>
  <si>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</si>
  <si>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</si>
  <si>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</si>
  <si>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</si>
  <si>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</si>
  <si>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</si>
  <si>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</si>
  <si>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</si>
  <si>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</si>
  <si>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</si>
  <si>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</si>
  <si>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</si>
  <si>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</si>
  <si>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</si>
  <si>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</si>
  <si>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</si>
  <si>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</si>
  <si>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</si>
  <si>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</si>
  <si>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</si>
  <si>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</si>
  <si>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</si>
  <si>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</si>
  <si>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</si>
  <si>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</si>
  <si>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</si>
  <si>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</si>
  <si>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</si>
  <si>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</si>
  <si>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</si>
  <si>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</si>
  <si>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</si>
  <si>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</si>
  <si>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</si>
  <si>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</si>
  <si>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</si>
  <si>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</si>
  <si>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</si>
  <si>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</si>
  <si>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</si>
  <si>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</si>
  <si>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</si>
  <si>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</si>
  <si>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</si>
  <si>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</si>
  <si>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</si>
  <si>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</si>
  <si>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</si>
  <si>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</si>
  <si>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</si>
  <si>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</si>
  <si>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</si>
  <si>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</si>
  <si>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</si>
  <si>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</si>
  <si>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</si>
  <si>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</si>
  <si>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</si>
  <si>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</si>
  <si>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</si>
  <si>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</si>
  <si>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</si>
  <si>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</si>
  <si>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</si>
  <si>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</si>
  <si>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</si>
  <si>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</si>
  <si>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</si>
  <si>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</si>
  <si>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</si>
  <si>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</si>
  <si>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</si>
  <si>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</si>
  <si>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</si>
  <si>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</si>
  <si>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</si>
  <si>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</si>
  <si>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</si>
  <si>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</si>
  <si>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</si>
  <si>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</si>
  <si>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</si>
  <si>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</si>
  <si>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</si>
  <si>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</si>
  <si>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</si>
  <si>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</si>
  <si>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</si>
  <si>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</si>
  <si>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</si>
  <si>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</si>
  <si>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</si>
  <si>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</si>
  <si>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</si>
  <si>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</si>
  <si>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</si>
  <si>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</si>
  <si>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</si>
  <si>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</si>
  <si>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</si>
  <si>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</si>
  <si>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</si>
  <si>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</si>
  <si>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</si>
  <si>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</si>
  <si>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</si>
  <si>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</si>
  <si>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</si>
  <si>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</si>
  <si>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</si>
  <si>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</si>
  <si>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</si>
  <si>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</si>
  <si>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</si>
  <si>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</si>
  <si>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</si>
  <si>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</si>
  <si>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</si>
  <si>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</si>
  <si>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</si>
  <si>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</si>
  <si>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</si>
  <si>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</si>
  <si>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</si>
  <si>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</si>
  <si>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</si>
  <si>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</si>
  <si>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</si>
  <si>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</si>
  <si>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</si>
  <si>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</si>
  <si>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</si>
  <si>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</si>
  <si>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</si>
  <si>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</si>
  <si>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</si>
  <si>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</si>
  <si>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</si>
  <si>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</si>
  <si>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</si>
  <si>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</si>
  <si>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</si>
  <si>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</si>
  <si>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</si>
  <si>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</si>
  <si>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</si>
  <si>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</si>
  <si>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</si>
  <si>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</si>
  <si>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</si>
  <si>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</si>
  <si>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</si>
  <si>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</si>
  <si>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</si>
  <si>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</si>
  <si>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</si>
  <si>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</si>
  <si>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</si>
  <si>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</si>
  <si>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</si>
  <si>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</si>
  <si>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</si>
  <si>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</si>
  <si>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</si>
  <si>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</si>
  <si>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</si>
  <si>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</si>
  <si>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</si>
  <si>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</si>
  <si>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</si>
  <si>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</si>
  <si>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</si>
  <si>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</si>
  <si>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</si>
  <si>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</si>
  <si>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</si>
  <si>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</si>
  <si>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</si>
  <si>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</si>
  <si>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</si>
  <si>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</si>
  <si>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</si>
  <si>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</si>
  <si>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</si>
  <si>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</si>
  <si>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</si>
  <si>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</si>
  <si>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</si>
  <si>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</si>
  <si>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</si>
  <si>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</si>
  <si>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</si>
  <si>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</si>
  <si>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</si>
  <si>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</si>
  <si>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</si>
  <si>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</si>
  <si>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</si>
  <si>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</si>
  <si>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</si>
  <si>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</si>
  <si>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</si>
  <si>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</si>
  <si>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</si>
  <si>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</si>
  <si>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</si>
  <si>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</si>
  <si>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</si>
  <si>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</si>
  <si>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</si>
  <si>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</si>
  <si>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</si>
  <si>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</si>
  <si>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</si>
  <si>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</si>
  <si>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</si>
  <si>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</si>
  <si>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</si>
  <si>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</si>
  <si>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</si>
  <si>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</si>
  <si>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</si>
  <si>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</si>
  <si>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</si>
  <si>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</si>
  <si>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</si>
  <si>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</si>
  <si>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</si>
  <si>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</si>
  <si>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</si>
  <si>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</si>
  <si>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</si>
  <si>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</si>
  <si>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</si>
  <si>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</si>
  <si>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</si>
  <si>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</si>
  <si>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</si>
  <si>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</si>
  <si>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</si>
  <si>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</si>
  <si>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</si>
  <si>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</si>
  <si>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</si>
  <si>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</si>
  <si>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</si>
  <si>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</si>
  <si>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</si>
  <si>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</si>
  <si>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</si>
  <si>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</si>
  <si>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</si>
  <si>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</si>
  <si>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</si>
  <si>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</si>
  <si>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</si>
  <si>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</si>
  <si>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</si>
  <si>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</si>
  <si>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</si>
  <si>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</si>
  <si>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</si>
  <si>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</si>
  <si>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</si>
  <si>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</si>
  <si>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</si>
  <si>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</si>
  <si>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</si>
  <si>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</si>
  <si>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</si>
  <si>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</si>
  <si>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</si>
  <si>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</si>
  <si>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</si>
  <si>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</si>
  <si>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</si>
  <si>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</si>
  <si>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</si>
  <si>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</si>
  <si>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</si>
  <si>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</si>
  <si>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</si>
  <si>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</si>
  <si>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</si>
  <si>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</si>
  <si>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</si>
  <si>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</si>
  <si>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</si>
  <si>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</si>
  <si>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</si>
  <si>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</si>
  <si>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</si>
  <si>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</si>
  <si>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</si>
  <si>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</si>
  <si>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</si>
  <si>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</si>
  <si>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</si>
  <si>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</si>
  <si>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</si>
  <si>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</si>
  <si>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</si>
  <si>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</si>
  <si>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</si>
  <si>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</si>
  <si>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</si>
  <si>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</si>
  <si>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</si>
  <si>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</si>
  <si>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</si>
  <si>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</si>
  <si>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</si>
  <si>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</si>
  <si>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</si>
  <si>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</si>
  <si>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</si>
  <si>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</si>
  <si>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</si>
  <si>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</si>
  <si>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</si>
  <si>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</si>
  <si>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</si>
  <si>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</si>
  <si>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</si>
  <si>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</si>
  <si>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</si>
  <si>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</si>
  <si>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</si>
  <si>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</si>
  <si>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</si>
  <si>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</si>
  <si>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</si>
  <si>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</si>
  <si>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</si>
  <si>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</si>
  <si>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</si>
  <si>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</si>
  <si>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</si>
  <si>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</si>
  <si>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</si>
  <si>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</si>
  <si>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</si>
  <si>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</si>
  <si>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</si>
  <si>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</si>
  <si>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</si>
  <si>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</si>
  <si>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</si>
  <si>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</si>
  <si>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</si>
  <si>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</si>
  <si>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</si>
  <si>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</si>
  <si>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</si>
  <si>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</si>
  <si>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</si>
  <si>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</si>
  <si>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</si>
  <si>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</si>
  <si>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</si>
  <si>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</si>
  <si>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</si>
  <si>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</si>
  <si>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</si>
  <si>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</si>
  <si>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</si>
  <si>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</si>
  <si>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</si>
  <si>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</si>
  <si>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</si>
  <si>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</si>
  <si>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</si>
  <si>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</si>
  <si>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</si>
  <si>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</si>
  <si>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</si>
  <si>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</si>
  <si>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</si>
  <si>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</si>
  <si>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</si>
  <si>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</si>
  <si>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</si>
  <si>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</si>
  <si>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</si>
  <si>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</si>
  <si>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</si>
  <si>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</si>
  <si>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</si>
  <si>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</si>
  <si>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</si>
  <si>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</si>
  <si>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</si>
  <si>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</si>
  <si>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</si>
  <si>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</si>
  <si>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</si>
  <si>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</si>
  <si>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</si>
  <si>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</si>
  <si>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</si>
  <si>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</si>
  <si>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</si>
  <si>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</si>
  <si>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</si>
  <si>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</si>
  <si>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</si>
  <si>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</si>
  <si>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</si>
  <si>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</si>
  <si>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</si>
  <si>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</si>
  <si>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</si>
  <si>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</si>
  <si>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</si>
  <si>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</si>
  <si>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</si>
  <si>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</si>
  <si>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</si>
  <si>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</si>
  <si>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</si>
  <si>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</si>
  <si>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</si>
  <si>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</si>
  <si>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</si>
  <si>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</si>
  <si>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</si>
  <si>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</si>
  <si>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</si>
  <si>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</si>
  <si>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</si>
  <si>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</si>
  <si>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</si>
  <si>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</si>
  <si>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</si>
  <si>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</si>
  <si>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</si>
  <si>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</si>
  <si>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</si>
  <si>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</si>
  <si>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</si>
  <si>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</si>
  <si>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</si>
  <si>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</si>
  <si>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</si>
  <si>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</si>
  <si>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</si>
  <si>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</si>
  <si>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</si>
  <si>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</si>
  <si>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</si>
  <si>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</si>
  <si>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</si>
  <si>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</si>
  <si>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</si>
  <si>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</si>
  <si>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</si>
  <si>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</si>
  <si>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</si>
  <si>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</si>
  <si>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</si>
  <si>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</si>
  <si>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</si>
  <si>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</si>
  <si>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</si>
  <si>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</si>
  <si>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</si>
  <si>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</si>
  <si>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</si>
  <si>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</si>
  <si>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</si>
  <si>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</si>
  <si>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</si>
  <si>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</si>
  <si>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</si>
  <si>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</si>
  <si>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</si>
  <si>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</si>
  <si>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</si>
  <si>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</si>
  <si>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</si>
  <si>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</si>
  <si>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</si>
  <si>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</si>
  <si>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</si>
  <si>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</si>
  <si>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</si>
  <si>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</si>
  <si>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</si>
  <si>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</si>
  <si>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</si>
  <si>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</si>
  <si>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</si>
  <si>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</si>
  <si>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</si>
  <si>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</si>
  <si>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</si>
  <si>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</si>
  <si>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</si>
  <si>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</si>
  <si>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</si>
  <si>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</si>
  <si>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</si>
  <si>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</si>
  <si>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</si>
  <si>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</si>
  <si>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</si>
  <si>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</si>
  <si>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</si>
  <si>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</si>
  <si>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</si>
  <si>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</si>
  <si>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</si>
  <si>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</si>
  <si>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</si>
  <si>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</si>
  <si>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</si>
  <si>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</si>
  <si>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</si>
  <si>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</si>
  <si>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</si>
  <si>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</si>
  <si>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</si>
  <si>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</si>
  <si>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</si>
  <si>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</si>
  <si>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</si>
  <si>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</si>
  <si>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</si>
  <si>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</si>
  <si>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</si>
  <si>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</si>
  <si>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</si>
  <si>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</si>
  <si>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</si>
  <si>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</si>
  <si>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</si>
  <si>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</si>
  <si>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</si>
  <si>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</si>
  <si>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</si>
  <si>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</si>
  <si>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</si>
  <si>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</si>
  <si>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</si>
  <si>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</si>
  <si>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</si>
  <si>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</si>
  <si>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</si>
  <si>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</si>
  <si>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</si>
  <si>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</si>
  <si>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</si>
  <si>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</si>
  <si>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</si>
  <si>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</si>
  <si>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</si>
  <si>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</si>
  <si>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</si>
  <si>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</si>
  <si>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</si>
  <si>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</si>
  <si>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</si>
  <si>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</si>
  <si>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</si>
  <si>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</si>
  <si>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</si>
  <si>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</si>
  <si>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</si>
  <si>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</si>
  <si>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</si>
  <si>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</si>
  <si>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</si>
  <si>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</si>
  <si>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</si>
  <si>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</si>
  <si>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</si>
  <si>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</si>
  <si>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</si>
  <si>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</si>
  <si>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</si>
  <si>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</si>
  <si>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</si>
  <si>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</si>
  <si>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</si>
  <si>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</si>
  <si>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</si>
  <si>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</si>
  <si>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</si>
  <si>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</si>
  <si>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</si>
  <si>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</si>
  <si>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</si>
  <si>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</si>
  <si>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</si>
  <si>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</si>
  <si>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</si>
  <si>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</si>
  <si>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</si>
  <si>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</si>
  <si>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</si>
  <si>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</si>
  <si>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</si>
  <si>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</si>
  <si>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</si>
  <si>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</si>
  <si>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</si>
  <si>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</si>
  <si>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</si>
  <si>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</si>
  <si>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</si>
  <si>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</si>
  <si>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</si>
  <si>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</si>
  <si>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</si>
  <si>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</si>
  <si>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</si>
  <si>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</si>
  <si>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</si>
  <si>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</si>
  <si>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</si>
  <si>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</si>
  <si>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</si>
  <si>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</si>
  <si>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</si>
  <si>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</si>
  <si>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</si>
  <si>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</si>
  <si>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</si>
  <si>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</si>
  <si>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</si>
  <si>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</si>
  <si>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</si>
  <si>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</si>
  <si>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</si>
  <si>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</si>
  <si>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</si>
  <si>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</si>
  <si>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</si>
  <si>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</si>
  <si>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</si>
  <si>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</si>
  <si>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</si>
  <si>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</si>
  <si>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</si>
  <si>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</si>
  <si>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</si>
  <si>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</si>
  <si>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</si>
  <si>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</si>
  <si>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</si>
  <si>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</si>
  <si>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</si>
  <si>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</si>
  <si>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</si>
  <si>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</si>
  <si>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</si>
  <si>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</si>
  <si>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</si>
  <si>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</si>
  <si>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</si>
  <si>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</si>
  <si>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</si>
  <si>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</si>
  <si>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</si>
  <si>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</si>
  <si>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</si>
  <si>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</si>
  <si>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</si>
  <si>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</si>
  <si>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</si>
  <si>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</si>
  <si>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</si>
  <si>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</si>
  <si>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</si>
  <si>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</si>
  <si>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</si>
  <si>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</si>
  <si>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</si>
  <si>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</si>
  <si>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</si>
  <si>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</si>
  <si>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</si>
  <si>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</si>
  <si>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</si>
  <si>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</si>
  <si>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</si>
  <si>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</si>
  <si>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</si>
  <si>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</si>
  <si>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</si>
  <si>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</si>
  <si>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</si>
  <si>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</si>
  <si>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</si>
  <si>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</si>
  <si>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</si>
  <si>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</si>
  <si>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</si>
  <si>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</si>
  <si>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</si>
  <si>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</si>
  <si>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</si>
  <si>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</si>
  <si>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</si>
  <si>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</si>
  <si>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</si>
  <si>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</si>
  <si>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</si>
  <si>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</si>
  <si>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</si>
  <si>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</si>
  <si>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</si>
  <si>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</si>
  <si>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</si>
  <si>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</si>
  <si>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</si>
  <si>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</si>
  <si>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</si>
  <si>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</si>
  <si>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</si>
  <si>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</si>
  <si>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</si>
  <si>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</si>
  <si>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</si>
  <si>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</si>
  <si>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</si>
  <si>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</si>
  <si>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</si>
  <si>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</si>
  <si>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</si>
  <si>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</si>
  <si>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</si>
  <si>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</si>
  <si>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</si>
  <si>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</si>
  <si>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</si>
  <si>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</si>
  <si>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</si>
  <si>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</si>
  <si>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</si>
  <si>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</si>
  <si>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</si>
  <si>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</si>
  <si>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</si>
  <si>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</si>
  <si>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</si>
  <si>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</si>
  <si>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</si>
  <si>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</si>
  <si>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</si>
  <si>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</si>
  <si>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</si>
  <si>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</si>
  <si>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</si>
  <si>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</si>
  <si>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</si>
  <si>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</si>
  <si>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</si>
  <si>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</si>
  <si>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</si>
  <si>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</si>
  <si>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</si>
  <si>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</si>
  <si>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</si>
  <si>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</si>
  <si>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</si>
  <si>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</si>
  <si>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</si>
  <si>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</si>
  <si>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</si>
  <si>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</si>
  <si>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</si>
  <si>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</si>
  <si>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</si>
  <si>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</si>
  <si>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</si>
  <si>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</si>
  <si>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</si>
  <si>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</si>
  <si>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</si>
  <si>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</si>
  <si>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</si>
  <si>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</si>
  <si>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</si>
  <si>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</si>
  <si>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</si>
  <si>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</si>
  <si>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</si>
  <si>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</si>
  <si>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</si>
  <si>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</si>
  <si>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</si>
  <si>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</si>
  <si>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</si>
  <si>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</si>
  <si>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</si>
  <si>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</si>
  <si>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</si>
  <si>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</si>
  <si>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</si>
  <si>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</si>
  <si>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</si>
  <si>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</si>
  <si>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</si>
  <si>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</si>
  <si>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</si>
  <si>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</si>
  <si>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</si>
  <si>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</si>
  <si>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</si>
  <si>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</si>
  <si>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</si>
  <si>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</si>
  <si>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</si>
  <si>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</si>
  <si>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</si>
  <si>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</si>
  <si>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</si>
  <si>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</si>
  <si>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</si>
  <si>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</si>
  <si>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</si>
  <si>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</si>
  <si>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</si>
  <si>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</si>
  <si>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</si>
  <si>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</si>
  <si>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</si>
  <si>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</si>
  <si>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</si>
  <si>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</si>
  <si>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</si>
  <si>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</si>
  <si>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</si>
  <si>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</si>
  <si>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</si>
  <si>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</si>
  <si>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</si>
  <si>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</si>
  <si>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</si>
  <si>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</si>
  <si>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</si>
  <si>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</si>
  <si>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</si>
  <si>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</si>
  <si>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</si>
  <si>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</si>
  <si>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</si>
  <si>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</si>
  <si>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</si>
  <si>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</si>
  <si>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</si>
  <si>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</si>
  <si>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</si>
  <si>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</si>
  <si>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</si>
  <si>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</si>
  <si>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</si>
  <si>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</si>
  <si>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</si>
  <si>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</si>
  <si>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</si>
  <si>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</si>
  <si>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</si>
  <si>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</si>
  <si>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</si>
  <si>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</si>
  <si>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</si>
  <si>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</si>
  <si>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</si>
  <si>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</si>
  <si>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</si>
  <si>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</si>
  <si>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</si>
  <si>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</si>
  <si>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</si>
  <si>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</si>
  <si>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</si>
  <si>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</si>
  <si>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</si>
  <si>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</si>
  <si>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</si>
  <si>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</si>
  <si>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</si>
  <si>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</si>
  <si>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</si>
  <si>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</si>
  <si>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</si>
  <si>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</si>
  <si>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</si>
  <si>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</si>
  <si>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</si>
  <si>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</si>
  <si>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</si>
  <si>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</si>
  <si>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</si>
  <si>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</si>
  <si>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</si>
  <si>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</si>
  <si>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</si>
  <si>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</si>
  <si>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</si>
  <si>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</si>
  <si>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</si>
  <si>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</si>
  <si>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</si>
  <si>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</si>
  <si>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</si>
  <si>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</si>
  <si>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</si>
  <si>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</si>
  <si>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</si>
  <si>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</si>
  <si>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</si>
  <si>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</si>
  <si>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</si>
  <si>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</si>
  <si>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</si>
  <si>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</si>
  <si>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</si>
  <si>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</si>
  <si>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</si>
  <si>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</si>
  <si>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</si>
  <si>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</si>
  <si>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</si>
  <si>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</si>
  <si>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</si>
  <si>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</si>
  <si>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</si>
  <si>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</si>
  <si>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</si>
  <si>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</si>
  <si>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</si>
  <si>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</si>
  <si>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</si>
  <si>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</si>
  <si>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</si>
  <si>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</si>
  <si>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</si>
  <si>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</si>
  <si>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</si>
  <si>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</si>
  <si>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</si>
  <si>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</si>
  <si>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</si>
  <si>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</si>
  <si>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</si>
  <si>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</si>
  <si>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</si>
  <si>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</si>
  <si>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</si>
  <si>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</si>
  <si>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</si>
  <si>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</si>
  <si>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</si>
  <si>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</si>
  <si>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</si>
  <si>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</si>
  <si>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</si>
  <si>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</si>
  <si>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</si>
  <si>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</si>
  <si>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</si>
  <si>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</si>
  <si>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</si>
  <si>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</si>
  <si>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</si>
  <si>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</si>
  <si>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</si>
  <si>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</si>
  <si>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</si>
  <si>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</si>
  <si>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</si>
  <si>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</si>
  <si>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</si>
  <si>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</si>
  <si>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</si>
  <si>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</si>
  <si>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</si>
  <si>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</si>
  <si>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</si>
  <si>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</si>
  <si>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</si>
  <si>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</si>
  <si>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</si>
  <si>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</si>
  <si>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</si>
  <si>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</si>
  <si>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</si>
  <si>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</si>
  <si>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</si>
  <si>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</si>
  <si>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</si>
  <si>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</si>
  <si>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</si>
  <si>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</si>
  <si>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</si>
  <si>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</si>
  <si>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</si>
  <si>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</si>
  <si>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</si>
  <si>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</si>
  <si>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</si>
  <si>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</si>
  <si>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</si>
  <si>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</si>
  <si>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</si>
  <si>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</si>
  <si>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</si>
  <si>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</si>
  <si>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</si>
  <si>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</si>
  <si>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</si>
  <si>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</si>
  <si>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</si>
  <si>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</si>
  <si>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</si>
  <si>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</si>
  <si>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</si>
  <si>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</si>
  <si>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</si>
  <si>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</si>
  <si>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</si>
  <si>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</si>
  <si>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</si>
  <si>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</si>
  <si>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</si>
  <si>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</si>
  <si>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</si>
  <si>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</si>
  <si>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</si>
  <si>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</si>
  <si>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</si>
  <si>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</si>
  <si>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</si>
  <si>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</si>
  <si>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</si>
  <si>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</si>
  <si>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</si>
  <si>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</si>
  <si>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</si>
  <si>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</si>
  <si>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</si>
  <si>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</si>
  <si>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</si>
  <si>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</si>
  <si>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</si>
  <si>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</si>
  <si>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</si>
  <si>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</si>
  <si>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</si>
  <si>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</si>
  <si>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</si>
  <si>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</si>
  <si>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</si>
  <si>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</si>
  <si>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</si>
  <si>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</si>
  <si>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</si>
  <si>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</si>
  <si>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</si>
  <si>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</si>
  <si>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</si>
  <si>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</si>
  <si>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</si>
  <si>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</si>
  <si>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</si>
  <si>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</si>
  <si>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</si>
  <si>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</si>
  <si>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</si>
  <si>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</si>
  <si>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</si>
  <si>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</si>
  <si>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</si>
  <si>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</si>
  <si>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</si>
  <si>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</si>
  <si>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</si>
  <si>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</si>
  <si>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</si>
  <si>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</si>
  <si>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</si>
  <si>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</si>
  <si>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</si>
  <si>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</si>
  <si>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</si>
  <si>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</si>
  <si>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</si>
  <si>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</si>
  <si>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</si>
  <si>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</si>
  <si>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</si>
  <si>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</si>
  <si>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</si>
  <si>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</si>
  <si>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</si>
  <si>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</si>
  <si>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</si>
  <si>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</si>
  <si>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</si>
  <si>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</si>
  <si>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</si>
  <si>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</si>
  <si>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</si>
  <si>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</si>
  <si>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</si>
  <si>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</si>
  <si>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</si>
  <si>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</si>
  <si>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</si>
  <si>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</si>
  <si>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</si>
  <si>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</si>
  <si>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</si>
  <si>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</si>
  <si>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</si>
  <si>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</si>
  <si>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</si>
  <si>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</si>
  <si>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</si>
  <si>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</si>
  <si>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</si>
  <si>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</si>
  <si>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</si>
  <si>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</si>
  <si>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</si>
  <si>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</si>
  <si>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</si>
  <si>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</si>
  <si>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</si>
  <si>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</si>
  <si>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</si>
  <si>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</si>
  <si>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</si>
  <si>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</si>
  <si>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</si>
  <si>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</si>
  <si>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</si>
  <si>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</si>
  <si>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</si>
  <si>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</si>
  <si>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</si>
  <si>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</si>
  <si>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</si>
  <si>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</si>
  <si>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</si>
  <si>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</si>
  <si>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</si>
  <si>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</si>
  <si>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</si>
  <si>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</si>
  <si>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</si>
  <si>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</si>
  <si>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</si>
  <si>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</si>
  <si>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</si>
  <si>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</si>
  <si>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</si>
  <si>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</si>
  <si>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</si>
  <si>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</si>
  <si>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</si>
  <si>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</si>
  <si>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</si>
  <si>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</si>
  <si>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</si>
  <si>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</si>
  <si>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</si>
  <si>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</si>
  <si>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</si>
  <si>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</si>
  <si>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</si>
  <si>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</si>
  <si>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</si>
  <si>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</si>
  <si>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</si>
  <si>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</si>
  <si>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</si>
  <si>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</si>
  <si>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</si>
  <si>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</si>
  <si>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</si>
  <si>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</si>
  <si>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</si>
  <si>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</si>
  <si>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</si>
  <si>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</si>
  <si>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</si>
  <si>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</si>
  <si>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</si>
  <si>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</si>
  <si>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</si>
  <si>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</si>
  <si>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</si>
  <si>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</si>
  <si>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</si>
  <si>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</si>
  <si>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</si>
  <si>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</si>
  <si>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</si>
  <si>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</si>
  <si>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</si>
  <si>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</si>
  <si>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</si>
  <si>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</si>
  <si>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</si>
  <si>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</si>
  <si>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</si>
  <si>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</si>
  <si>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</si>
  <si>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</si>
  <si>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</si>
  <si>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</si>
  <si>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</si>
  <si>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</si>
  <si>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</si>
  <si>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</si>
  <si>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</si>
  <si>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</si>
  <si>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</si>
  <si>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</si>
  <si>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</si>
  <si>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</si>
  <si>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</si>
  <si>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</si>
  <si>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</si>
  <si>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</si>
  <si>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</si>
  <si>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</si>
  <si>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</si>
  <si>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</si>
  <si>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</si>
  <si>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</si>
  <si>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</si>
  <si>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</si>
  <si>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</si>
  <si>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</si>
  <si>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</si>
  <si>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</si>
  <si>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</si>
  <si>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</si>
  <si>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</si>
  <si>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</si>
  <si>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</si>
  <si>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</si>
  <si>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</si>
  <si>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</si>
  <si>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</si>
  <si>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</si>
  <si>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</si>
  <si>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</si>
  <si>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</si>
  <si>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</si>
  <si>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</si>
  <si>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</si>
  <si>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</si>
  <si>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</si>
  <si>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</si>
  <si>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</si>
  <si>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</si>
  <si>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</si>
  <si>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</si>
  <si>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</si>
  <si>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</si>
  <si>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</si>
  <si>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</si>
  <si>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</si>
  <si>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</si>
  <si>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</si>
  <si>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</si>
  <si>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</si>
  <si>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</si>
  <si>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</si>
  <si>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</si>
  <si>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</si>
  <si>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</si>
  <si>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</si>
  <si>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</si>
  <si>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</si>
  <si>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</si>
  <si>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</si>
  <si>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</si>
  <si>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</si>
  <si>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</si>
  <si>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</si>
  <si>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</si>
  <si>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</si>
  <si>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</si>
  <si>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</si>
  <si>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</si>
  <si>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</si>
  <si>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</si>
  <si>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</si>
  <si>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</si>
  <si>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</si>
  <si>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</si>
  <si>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</si>
  <si>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</si>
  <si>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</si>
  <si>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</si>
  <si>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</si>
  <si>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</si>
  <si>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</si>
  <si>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</si>
  <si>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</si>
  <si>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</si>
  <si>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</si>
  <si>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</si>
  <si>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</si>
  <si>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</si>
  <si>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</si>
  <si>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</si>
  <si>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</si>
  <si>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</si>
  <si>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</si>
  <si>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</si>
  <si>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</si>
  <si>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</si>
  <si>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</si>
  <si>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</si>
  <si>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</si>
  <si>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</si>
  <si>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</si>
  <si>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</si>
  <si>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</si>
  <si>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</si>
  <si>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</si>
  <si>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</si>
  <si>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</si>
  <si>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</si>
  <si>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</si>
  <si>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</si>
  <si>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</si>
  <si>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</si>
  <si>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</si>
  <si>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</si>
  <si>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</si>
  <si>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</si>
  <si>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</si>
  <si>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</si>
  <si>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</si>
  <si>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</si>
  <si>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</si>
  <si>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</si>
  <si>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</si>
  <si>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</si>
  <si>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</si>
  <si>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</si>
  <si>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</si>
  <si>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</si>
  <si>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</si>
  <si>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</si>
  <si>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</si>
  <si>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</si>
  <si>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</si>
  <si>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</si>
  <si>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</si>
  <si>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</si>
  <si>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</si>
  <si>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</si>
  <si>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</si>
  <si>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</si>
  <si>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</si>
  <si>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</si>
  <si>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</si>
  <si>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</si>
  <si>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</si>
  <si>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</si>
  <si>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</si>
  <si>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</si>
  <si>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</si>
  <si>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</si>
  <si>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</si>
  <si>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</si>
  <si>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</si>
  <si>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</si>
  <si>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</si>
  <si>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</si>
  <si>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</si>
  <si>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</si>
  <si>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</si>
  <si>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</si>
  <si>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</si>
  <si>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</si>
  <si>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</si>
  <si>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</si>
  <si>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</si>
  <si>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</si>
  <si>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</si>
  <si>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</si>
  <si>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</si>
  <si>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</si>
  <si>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</si>
  <si>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</si>
  <si>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</si>
  <si>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</si>
  <si>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</si>
  <si>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</si>
  <si>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</si>
  <si>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</si>
  <si>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</si>
  <si>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</si>
  <si>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</si>
  <si>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</si>
  <si>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</si>
  <si>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</si>
  <si>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</si>
  <si>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</si>
  <si>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</si>
  <si>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</si>
  <si>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</si>
  <si>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</si>
  <si>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</si>
  <si>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</si>
  <si>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</si>
  <si>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</si>
  <si>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</si>
  <si>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</si>
  <si>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</si>
  <si>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</si>
  <si>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</si>
  <si>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</si>
  <si>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</si>
  <si>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</si>
  <si>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</si>
  <si>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</si>
  <si>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</si>
  <si>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</si>
  <si>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</si>
  <si>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</si>
  <si>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</si>
  <si>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</si>
  <si>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</si>
  <si>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</si>
  <si>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</si>
  <si>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</si>
  <si>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</si>
  <si>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</si>
  <si>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</si>
  <si>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</si>
  <si>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</si>
  <si>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</si>
  <si>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</si>
  <si>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</si>
  <si>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</si>
  <si>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</si>
  <si>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</si>
  <si>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</si>
  <si>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</si>
  <si>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</si>
  <si>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</si>
  <si>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</si>
  <si>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</si>
  <si>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</si>
  <si>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</si>
  <si>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</si>
  <si>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</si>
  <si>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</si>
  <si>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</si>
  <si>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</si>
  <si>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</si>
  <si>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</si>
  <si>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</si>
  <si>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</si>
  <si>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</si>
  <si>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</si>
  <si>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</si>
  <si>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</si>
  <si>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</si>
  <si>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</si>
  <si>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</si>
  <si>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</si>
  <si>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</si>
  <si>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</si>
  <si>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</si>
  <si>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</si>
  <si>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</si>
  <si>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</si>
  <si>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</si>
  <si>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</si>
  <si>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</si>
  <si>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</si>
  <si>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</si>
  <si>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</si>
  <si>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</si>
  <si>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</si>
  <si>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</si>
  <si>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</si>
  <si>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</si>
  <si>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</si>
  <si>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</si>
  <si>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</si>
  <si>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</si>
  <si>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</si>
  <si>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</si>
  <si>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</si>
  <si>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</si>
  <si>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</si>
  <si>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</si>
  <si>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</si>
  <si>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</si>
  <si>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</si>
  <si>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</si>
  <si>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</si>
  <si>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</si>
  <si>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</si>
  <si>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</si>
  <si>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</si>
  <si>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</si>
  <si>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</si>
  <si>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</si>
  <si>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</si>
  <si>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</si>
  <si>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</si>
  <si>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</si>
  <si>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</si>
  <si>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</si>
  <si>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</si>
  <si>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</si>
  <si>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</si>
  <si>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</si>
  <si>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</si>
  <si>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</si>
  <si>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</si>
  <si>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</si>
  <si>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</si>
  <si>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</si>
  <si>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</si>
  <si>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</si>
  <si>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</si>
  <si>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</si>
  <si>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</si>
  <si>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</si>
  <si>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</si>
  <si>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</si>
  <si>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</si>
  <si>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</si>
  <si>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</si>
  <si>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</si>
  <si>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</si>
  <si>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</si>
  <si>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</si>
  <si>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</si>
  <si>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</si>
  <si>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</si>
  <si>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</si>
  <si>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</si>
  <si>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</si>
  <si>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</si>
  <si>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</si>
  <si>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</si>
  <si>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</si>
  <si>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</si>
  <si>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</si>
  <si>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</si>
  <si>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</si>
  <si>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</si>
  <si>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</si>
  <si>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</si>
  <si>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</si>
  <si>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</si>
  <si>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</si>
  <si>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</si>
  <si>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</si>
  <si>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</si>
  <si>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</si>
  <si>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</si>
  <si>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</si>
  <si>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</si>
  <si>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</si>
  <si>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</si>
  <si>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</si>
  <si>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</si>
  <si>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</si>
  <si>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</si>
  <si>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</si>
  <si>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</si>
  <si>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</si>
  <si>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</si>
  <si>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</si>
  <si>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</si>
  <si>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</si>
  <si>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</si>
  <si>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</si>
  <si>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</si>
  <si>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</si>
  <si>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</si>
  <si>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</si>
  <si>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</si>
  <si>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</si>
  <si>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</si>
  <si>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</si>
  <si>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</si>
  <si>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</si>
  <si>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</si>
  <si>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</si>
  <si>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</si>
  <si>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</si>
  <si>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</si>
  <si>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</si>
  <si>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</si>
  <si>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</si>
  <si>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</si>
  <si>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</si>
  <si>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</si>
  <si>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</si>
  <si>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</si>
  <si>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</si>
  <si>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</si>
  <si>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</si>
  <si>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</si>
  <si>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</si>
  <si>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</si>
  <si>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</si>
  <si>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</si>
  <si>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</si>
  <si>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</si>
  <si>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</si>
  <si>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</si>
  <si>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</si>
  <si>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</si>
  <si>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</si>
  <si>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</si>
  <si>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</si>
  <si>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</si>
  <si>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</si>
  <si>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</si>
  <si>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</si>
  <si>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</si>
  <si>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</si>
  <si>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</si>
  <si>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</si>
  <si>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</si>
  <si>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</si>
  <si>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</si>
  <si>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</si>
  <si>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</si>
  <si>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</si>
  <si>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</si>
  <si>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</si>
  <si>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</si>
  <si>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</si>
  <si>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</si>
  <si>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</si>
  <si>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</si>
  <si>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</si>
  <si>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</si>
  <si>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</si>
  <si>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</si>
  <si>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</si>
  <si>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</si>
  <si>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</si>
  <si>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</si>
  <si>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</si>
  <si>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</si>
  <si>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</si>
  <si>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</si>
  <si>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</si>
  <si>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</si>
  <si>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</si>
  <si>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</si>
  <si>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</si>
  <si>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</si>
  <si>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</si>
  <si>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</si>
  <si>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</si>
  <si>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</si>
  <si>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</si>
  <si>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</si>
  <si>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</si>
  <si>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</si>
  <si>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</si>
  <si>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</si>
  <si>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</si>
  <si>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</si>
  <si>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</si>
  <si>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</si>
  <si>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</si>
  <si>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</si>
  <si>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</si>
  <si>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</si>
  <si>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</si>
  <si>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</si>
  <si>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</si>
  <si>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</si>
  <si>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</si>
  <si>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</si>
  <si>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</si>
  <si>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</si>
  <si>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</si>
  <si>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</si>
  <si>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</si>
  <si>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</si>
  <si>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</si>
  <si>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</si>
  <si>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</si>
  <si>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</si>
  <si>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</si>
  <si>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</si>
  <si>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</si>
  <si>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</si>
  <si>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</si>
  <si>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</si>
  <si>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</si>
  <si>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</si>
  <si>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</si>
  <si>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</si>
  <si>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</si>
  <si>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</si>
  <si>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</si>
  <si>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</si>
  <si>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</si>
  <si>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</si>
  <si>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</si>
  <si>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</si>
  <si>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</si>
  <si>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</si>
  <si>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</si>
  <si>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</si>
  <si>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</si>
  <si>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</si>
  <si>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</si>
  <si>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</si>
  <si>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</si>
  <si>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</si>
  <si>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</si>
  <si>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</si>
  <si>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</si>
  <si>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</si>
  <si>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</si>
  <si>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</si>
  <si>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</si>
  <si>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</si>
  <si>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</si>
  <si>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</si>
  <si>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</si>
  <si>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</si>
  <si>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</si>
  <si>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</si>
  <si>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</si>
  <si>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</si>
  <si>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</si>
  <si>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</si>
  <si>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</si>
  <si>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</si>
  <si>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</si>
  <si>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</si>
  <si>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</si>
  <si>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</si>
  <si>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</si>
  <si>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</si>
  <si>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</si>
  <si>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</si>
  <si>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</si>
  <si>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</si>
  <si>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</si>
  <si>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</si>
  <si>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</si>
  <si>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</si>
  <si>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</si>
  <si>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</si>
  <si>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</si>
  <si>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</si>
  <si>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</si>
  <si>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</si>
  <si>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</si>
  <si>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</si>
  <si>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</si>
  <si>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</si>
  <si>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</si>
  <si>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</si>
  <si>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</si>
  <si>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</si>
  <si>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</si>
  <si>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</si>
  <si>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</si>
  <si>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</si>
  <si>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</si>
  <si>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</si>
  <si>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</si>
  <si>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</si>
  <si>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</si>
  <si>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</si>
  <si>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</si>
  <si>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</si>
  <si>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</si>
  <si>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</si>
  <si>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</si>
  <si>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</si>
  <si>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</si>
  <si>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</si>
  <si>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</si>
  <si>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</si>
  <si>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</si>
  <si>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</si>
  <si>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</si>
  <si>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</si>
  <si>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</si>
  <si>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</si>
  <si>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</si>
  <si>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</si>
  <si>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</si>
  <si>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</si>
  <si>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</si>
  <si>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</si>
  <si>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</si>
  <si>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</si>
  <si>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</si>
  <si>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</si>
  <si>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</si>
  <si>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</si>
  <si>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</si>
  <si>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</si>
  <si>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</si>
  <si>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</si>
  <si>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</si>
  <si>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</si>
  <si>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</si>
  <si>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</si>
  <si>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</si>
  <si>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</si>
  <si>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</si>
  <si>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</si>
  <si>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</si>
  <si>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</si>
  <si>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</si>
  <si>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</si>
  <si>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</si>
  <si>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</si>
  <si>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</si>
  <si>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</si>
  <si>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</si>
  <si>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</si>
  <si>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</si>
  <si>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</si>
  <si>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</si>
  <si>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</si>
  <si>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</si>
  <si>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</si>
  <si>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</si>
  <si>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</si>
  <si>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</si>
  <si>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</si>
  <si>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</si>
  <si>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</si>
  <si>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</si>
  <si>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</si>
  <si>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</si>
  <si>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</si>
  <si>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</si>
  <si>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</si>
  <si>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</si>
  <si>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</si>
  <si>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</si>
  <si>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</si>
  <si>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</si>
  <si>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</si>
  <si>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</si>
  <si>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</si>
  <si>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</si>
  <si>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</si>
  <si>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</si>
  <si>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</si>
  <si>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</si>
  <si>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</si>
  <si>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</si>
  <si>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</si>
  <si>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</si>
  <si>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</si>
  <si>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</si>
  <si>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</si>
  <si>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</si>
  <si>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</si>
  <si>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</si>
  <si>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</si>
  <si>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</si>
  <si>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</si>
  <si>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</si>
  <si>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</si>
  <si>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</si>
  <si>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</si>
  <si>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</si>
  <si>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</si>
  <si>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</si>
  <si>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</si>
  <si>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</si>
  <si>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</si>
  <si>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</si>
  <si>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</si>
  <si>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</si>
  <si>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</si>
  <si>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</si>
  <si>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</si>
  <si>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</si>
  <si>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</si>
  <si>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</si>
  <si>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</si>
  <si>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</si>
  <si>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</si>
  <si>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</si>
  <si>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</si>
  <si>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</si>
  <si>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</si>
  <si>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</si>
  <si>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</si>
  <si>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</si>
  <si>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</si>
  <si>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</si>
  <si>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</si>
  <si>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</si>
  <si>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</si>
  <si>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</si>
  <si>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</si>
  <si>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</si>
  <si>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</si>
  <si>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</si>
  <si>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</si>
  <si>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</si>
  <si>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</si>
  <si>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</si>
  <si>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</si>
  <si>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</si>
  <si>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</si>
  <si>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</si>
  <si>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</si>
  <si>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</si>
  <si>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</si>
  <si>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</si>
  <si>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</si>
  <si>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</si>
  <si>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</si>
  <si>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</si>
  <si>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</si>
  <si>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</si>
  <si>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</si>
  <si>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</si>
  <si>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</si>
  <si>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</si>
  <si>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</si>
  <si>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</si>
  <si>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</si>
  <si>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</si>
  <si>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</si>
  <si>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</si>
  <si>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</si>
  <si>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</si>
  <si>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</si>
  <si>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</si>
  <si>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</si>
  <si>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</si>
  <si>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</si>
  <si>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</si>
  <si>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</si>
  <si>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</si>
  <si>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</si>
  <si>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</si>
  <si>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</si>
  <si>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</si>
  <si>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</si>
  <si>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</si>
  <si>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</si>
  <si>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</si>
  <si>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</si>
  <si>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</si>
  <si>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</si>
  <si>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</si>
  <si>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</si>
  <si>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</si>
  <si>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</si>
  <si>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</si>
  <si>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</si>
  <si>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</si>
  <si>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</si>
  <si>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</si>
  <si>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</si>
  <si>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</si>
  <si>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</si>
  <si>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</si>
  <si>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</si>
  <si>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</si>
  <si>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</si>
  <si>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</si>
  <si>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</si>
  <si>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</si>
  <si>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</si>
  <si>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</si>
  <si>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</si>
  <si>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</si>
  <si>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</si>
  <si>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</si>
  <si>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</si>
  <si>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</si>
  <si>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</si>
  <si>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</si>
  <si>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</si>
  <si>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</si>
  <si>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</si>
  <si>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</si>
  <si>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</si>
  <si>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</si>
  <si>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</si>
  <si>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</si>
  <si>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</si>
  <si>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</si>
  <si>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</si>
  <si>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</si>
  <si>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</si>
  <si>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</si>
  <si>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</si>
  <si>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</si>
  <si>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</si>
  <si>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</si>
  <si>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</si>
  <si>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</si>
  <si>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</si>
  <si>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</si>
  <si>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</si>
  <si>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</si>
  <si>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</si>
  <si>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</si>
  <si>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</si>
  <si>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</si>
  <si>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</si>
  <si>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</si>
  <si>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</si>
  <si>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</si>
  <si>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</si>
  <si>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</si>
  <si>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</si>
  <si>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</si>
  <si>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</si>
  <si>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</si>
  <si>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</si>
  <si>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</si>
  <si>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</si>
  <si>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</si>
  <si>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</si>
  <si>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</si>
  <si>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</si>
  <si>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</si>
  <si>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</si>
  <si>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</si>
  <si>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</si>
  <si>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</si>
  <si>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</si>
  <si>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</si>
  <si>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</si>
  <si>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</si>
  <si>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</si>
  <si>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</si>
  <si>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</si>
  <si>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</si>
  <si>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</si>
  <si>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</si>
  <si>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</si>
  <si>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</si>
  <si>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</si>
  <si>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</si>
  <si>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</si>
  <si>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</si>
  <si>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</si>
  <si>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</si>
  <si>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</si>
  <si>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</si>
  <si>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</si>
  <si>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</si>
  <si>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</si>
  <si>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</si>
  <si>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</si>
  <si>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</si>
  <si>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</si>
  <si>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</si>
  <si>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</si>
  <si>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</si>
  <si>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</si>
  <si>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</si>
  <si>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</si>
  <si>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</si>
  <si>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</si>
  <si>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</si>
  <si>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</si>
  <si>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</si>
  <si>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</si>
  <si>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</si>
  <si>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</si>
  <si>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</si>
  <si>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</si>
  <si>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</si>
  <si>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</si>
  <si>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</si>
  <si>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</si>
  <si>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</si>
  <si>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</si>
  <si>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</si>
  <si>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</si>
  <si>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</si>
  <si>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</si>
  <si>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</si>
  <si>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</si>
  <si>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</si>
  <si>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</si>
  <si>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</si>
  <si>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</si>
  <si>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</si>
  <si>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</si>
  <si>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</si>
  <si>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</si>
  <si>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</si>
  <si>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</si>
  <si>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</si>
  <si>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</si>
  <si>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</si>
  <si>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</si>
  <si>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</si>
  <si>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</si>
  <si>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</si>
  <si>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</si>
  <si>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</si>
  <si>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</si>
  <si>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</si>
  <si>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</si>
  <si>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</si>
  <si>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</si>
  <si>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</si>
  <si>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</si>
  <si>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</si>
  <si>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</si>
  <si>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</si>
  <si>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</si>
  <si>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</si>
  <si>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</si>
  <si>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</si>
  <si>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</si>
  <si>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</si>
  <si>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</si>
  <si>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</si>
  <si>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</si>
  <si>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</si>
  <si>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</si>
  <si>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</si>
  <si>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</si>
  <si>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</si>
  <si>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</si>
  <si>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</si>
  <si>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</si>
  <si>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</si>
  <si>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</si>
  <si>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</si>
  <si>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</si>
  <si>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</si>
  <si>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</si>
  <si>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</si>
  <si>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</si>
  <si>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</si>
  <si>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</si>
  <si>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</si>
  <si>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</si>
  <si>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</si>
  <si>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</si>
  <si>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</si>
  <si>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</si>
  <si>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</si>
  <si>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</si>
  <si>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</si>
  <si>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</si>
  <si>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</si>
  <si>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</si>
  <si>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</si>
  <si>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</si>
  <si>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</si>
  <si>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</si>
  <si>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</si>
  <si>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</si>
  <si>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</si>
  <si>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</si>
  <si>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</si>
  <si>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</si>
  <si>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</si>
  <si>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</si>
  <si>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</si>
  <si>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</si>
  <si>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</si>
  <si>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</si>
  <si>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</si>
  <si>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</si>
  <si>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</si>
  <si>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</si>
  <si>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</si>
  <si>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</si>
  <si>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</si>
  <si>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</si>
  <si>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</si>
  <si>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</si>
  <si>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</si>
  <si>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</si>
  <si>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</si>
  <si>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</si>
  <si>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</si>
  <si>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</si>
  <si>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</si>
  <si>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</si>
  <si>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</si>
  <si>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</si>
  <si>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</si>
  <si>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</si>
  <si>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</si>
  <si>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</si>
  <si>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</si>
  <si>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</si>
  <si>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</si>
  <si>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</si>
  <si>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</si>
  <si>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</si>
  <si>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</si>
  <si>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</si>
  <si>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</si>
  <si>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</si>
  <si>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</si>
  <si>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</si>
  <si>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</si>
  <si>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</si>
  <si>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</si>
  <si>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</si>
  <si>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</si>
  <si>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</si>
  <si>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</si>
  <si>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</si>
  <si>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</si>
  <si>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</si>
  <si>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</si>
  <si>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</si>
  <si>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</si>
  <si>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</si>
  <si>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</si>
  <si>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</si>
  <si>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</si>
  <si>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</si>
  <si>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</si>
  <si>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</si>
  <si>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</si>
  <si>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</si>
  <si>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</si>
  <si>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</si>
  <si>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</si>
  <si>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</si>
  <si>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</si>
  <si>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</si>
  <si>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</si>
  <si>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</si>
  <si>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</si>
  <si>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</si>
  <si>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</si>
  <si>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</si>
  <si>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</si>
  <si>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</si>
  <si>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</si>
  <si>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</si>
  <si>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</si>
  <si>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</si>
  <si>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</si>
  <si>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</si>
  <si>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</si>
  <si>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</si>
  <si>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</si>
  <si>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</si>
  <si>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</si>
  <si>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</si>
  <si>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</si>
  <si>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</si>
  <si>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</si>
  <si>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</si>
  <si>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</si>
  <si>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</si>
  <si>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</si>
  <si>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</si>
  <si>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</si>
  <si>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</si>
  <si>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</si>
  <si>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</si>
  <si>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</si>
  <si>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</si>
  <si>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</si>
  <si>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</si>
  <si>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</si>
  <si>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</si>
  <si>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</si>
  <si>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</si>
  <si>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</si>
  <si>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</si>
  <si>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</si>
  <si>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</si>
  <si>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</si>
  <si>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</si>
  <si>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</si>
  <si>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</si>
  <si>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</si>
  <si>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</si>
  <si>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</si>
  <si>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</si>
  <si>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</si>
  <si>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</si>
  <si>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</si>
  <si>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</si>
  <si>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</si>
  <si>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</si>
  <si>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</si>
  <si>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</si>
  <si>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</si>
  <si>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</si>
  <si>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</si>
  <si>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</si>
  <si>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</si>
  <si>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</si>
  <si>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</si>
  <si>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</si>
  <si>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</si>
  <si>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</si>
  <si>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</si>
  <si>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</si>
  <si>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</si>
  <si>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</si>
  <si>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</si>
  <si>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</si>
  <si>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</si>
  <si>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</si>
  <si>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</si>
  <si>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</si>
  <si>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</si>
  <si>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</si>
  <si>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</si>
  <si>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</si>
  <si>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</si>
  <si>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</si>
  <si>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</si>
  <si>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</si>
  <si>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</si>
  <si>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</si>
  <si>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</si>
  <si>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</si>
  <si>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</si>
  <si>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</si>
  <si>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</si>
  <si>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</si>
  <si>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</si>
  <si>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</si>
  <si>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</si>
  <si>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</si>
  <si>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</si>
  <si>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</si>
  <si>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</si>
  <si>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</si>
  <si>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</si>
  <si>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</si>
  <si>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</si>
  <si>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</si>
  <si>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</si>
  <si>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</si>
  <si>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</si>
  <si>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</si>
  <si>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</si>
  <si>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</si>
  <si>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</si>
  <si>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</si>
  <si>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</si>
  <si>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</si>
  <si>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</si>
  <si>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</si>
  <si>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</si>
  <si>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</si>
  <si>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</si>
  <si>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</si>
  <si>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</si>
  <si>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</si>
  <si>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</si>
  <si>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</si>
  <si>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</si>
  <si>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</si>
  <si>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</si>
  <si>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</si>
  <si>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</si>
  <si>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</si>
  <si>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</si>
  <si>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</si>
  <si>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</si>
  <si>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</si>
  <si>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</si>
  <si>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</si>
  <si>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</si>
  <si>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</si>
  <si>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</si>
  <si>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</si>
  <si>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</si>
  <si>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</si>
  <si>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</si>
  <si>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</si>
  <si>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</si>
  <si>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</si>
  <si>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</si>
  <si>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</si>
  <si>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</si>
  <si>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</si>
  <si>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</si>
  <si>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</si>
  <si>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</si>
  <si>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</si>
  <si>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</si>
  <si>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</si>
  <si>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</si>
  <si>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</si>
  <si>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</si>
  <si>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</si>
  <si>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</si>
  <si>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</si>
  <si>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</si>
  <si>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</si>
  <si>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</si>
  <si>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</si>
  <si>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</si>
  <si>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</si>
  <si>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</si>
  <si>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</si>
  <si>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</si>
  <si>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</si>
  <si>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</si>
  <si>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</si>
  <si>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</si>
  <si>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</si>
  <si>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</si>
  <si>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</si>
  <si>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</si>
  <si>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</si>
  <si>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</si>
  <si>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</si>
  <si>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</si>
  <si>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</si>
  <si>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</si>
  <si>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</si>
  <si>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</si>
  <si>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</si>
  <si>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</si>
  <si>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</si>
  <si>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</si>
  <si>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</si>
  <si>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</si>
  <si>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</si>
  <si>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</si>
  <si>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</si>
  <si>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</si>
  <si>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</si>
  <si>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</si>
  <si>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</si>
  <si>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</si>
  <si>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</si>
  <si>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</si>
  <si>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</si>
  <si>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</si>
  <si>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</si>
  <si>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</si>
  <si>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</si>
  <si>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</si>
  <si>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</si>
  <si>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</si>
  <si>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</si>
  <si>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</si>
  <si>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</si>
  <si>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</si>
  <si>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</si>
  <si>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</si>
  <si>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</si>
  <si>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</si>
  <si>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</si>
  <si>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</si>
  <si>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</si>
  <si>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</si>
  <si>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</si>
  <si>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</si>
  <si>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</si>
  <si>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</si>
  <si>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</si>
  <si>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</si>
  <si>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</si>
  <si>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</si>
  <si>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</si>
  <si>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</si>
  <si>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</si>
  <si>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</si>
  <si>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</si>
  <si>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</si>
  <si>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</si>
  <si>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</si>
  <si>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</si>
  <si>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</si>
  <si>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</si>
  <si>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</si>
  <si>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</si>
  <si>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</si>
  <si>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</si>
  <si>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</si>
  <si>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</si>
  <si>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</si>
  <si>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</si>
  <si>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</si>
  <si>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</si>
  <si>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</si>
  <si>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</si>
  <si>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</si>
  <si>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</si>
  <si>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</si>
  <si>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</si>
  <si>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</si>
  <si>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</si>
  <si>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</si>
  <si>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</si>
  <si>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</si>
  <si>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</si>
  <si>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</si>
  <si>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</si>
  <si>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</si>
  <si>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</si>
  <si>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</si>
  <si>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</si>
  <si>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</si>
  <si>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</si>
  <si>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</si>
  <si>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</si>
  <si>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</si>
  <si>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</si>
  <si>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</si>
  <si>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</si>
  <si>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</si>
  <si>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</si>
  <si>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</si>
  <si>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</si>
  <si>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</si>
  <si>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</si>
  <si>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</si>
  <si>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</si>
  <si>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</si>
  <si>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</si>
  <si>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</si>
  <si>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</si>
  <si>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</si>
  <si>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</si>
  <si>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</si>
  <si>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</si>
  <si>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</si>
  <si>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</si>
  <si>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</si>
  <si>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</si>
  <si>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</si>
  <si>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</si>
  <si>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</si>
  <si>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</si>
  <si>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</si>
  <si>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</si>
  <si>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</si>
  <si>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</si>
  <si>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</si>
  <si>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</si>
  <si>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</si>
  <si>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</si>
  <si>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</si>
  <si>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</si>
  <si>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</si>
  <si>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</si>
  <si>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</si>
  <si>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</si>
  <si>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</si>
  <si>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</si>
  <si>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</si>
  <si>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</si>
  <si>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</si>
  <si>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</si>
  <si>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</si>
  <si>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</si>
  <si>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</si>
  <si>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</si>
  <si>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</si>
  <si>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</si>
  <si>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</si>
  <si>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</si>
  <si>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</si>
  <si>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</si>
  <si>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</si>
  <si>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</si>
  <si>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</si>
  <si>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</si>
  <si>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</si>
  <si>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</si>
  <si>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</si>
  <si>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</si>
  <si>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</si>
  <si>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</si>
  <si>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</si>
  <si>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</si>
  <si>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</si>
  <si>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</si>
  <si>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</si>
  <si>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</si>
  <si>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</si>
  <si>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</si>
  <si>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</si>
  <si>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</si>
  <si>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</si>
  <si>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</si>
  <si>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</si>
  <si>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</si>
  <si>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</si>
  <si>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</si>
  <si>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</si>
  <si>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</si>
  <si>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</si>
  <si>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</si>
  <si>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</si>
  <si>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</si>
  <si>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</si>
  <si>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</si>
  <si>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</si>
  <si>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</si>
  <si>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</si>
  <si>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</si>
  <si>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</si>
  <si>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</si>
  <si>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</si>
  <si>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</si>
  <si>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</si>
  <si>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</si>
  <si>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</si>
  <si>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</si>
  <si>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</si>
  <si>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</si>
  <si>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</si>
  <si>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</si>
  <si>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</si>
  <si>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</si>
  <si>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</si>
  <si>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</si>
  <si>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</si>
  <si>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</si>
  <si>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</si>
  <si>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</si>
  <si>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</si>
  <si>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</si>
  <si>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</si>
  <si>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</si>
  <si>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</si>
  <si>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</si>
  <si>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</si>
  <si>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</si>
  <si>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</si>
  <si>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</si>
  <si>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</si>
  <si>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</si>
  <si>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</si>
  <si>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</si>
  <si>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</si>
  <si>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</si>
  <si>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</si>
  <si>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</si>
  <si>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</si>
  <si>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</si>
  <si>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</si>
  <si>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</si>
  <si>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</si>
  <si>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</si>
  <si>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</si>
  <si>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</si>
  <si>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</si>
  <si>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</si>
  <si>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</si>
  <si>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</si>
  <si>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</si>
  <si>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</si>
  <si>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</si>
  <si>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</si>
  <si>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</si>
  <si>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</si>
  <si>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</si>
  <si>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</si>
  <si>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</si>
  <si>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</si>
  <si>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</si>
  <si>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</si>
  <si>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</si>
  <si>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</si>
  <si>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</si>
  <si>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</si>
  <si>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</si>
  <si>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</si>
  <si>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</si>
  <si>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</si>
  <si>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</si>
  <si>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</si>
  <si>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</si>
  <si>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</si>
  <si>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</si>
  <si>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</si>
  <si>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</si>
  <si>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</si>
  <si>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</si>
  <si>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</si>
  <si>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</si>
  <si>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</si>
  <si>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</si>
  <si>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</si>
  <si>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</si>
  <si>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</si>
  <si>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</si>
  <si>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</si>
  <si>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</si>
  <si>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</si>
  <si>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</si>
  <si>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</si>
  <si>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</si>
  <si>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</si>
  <si>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</si>
  <si>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</si>
  <si>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</si>
  <si>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</si>
  <si>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</si>
  <si>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</si>
  <si>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</si>
  <si>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</si>
  <si>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</si>
  <si>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</si>
  <si>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</si>
  <si>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</si>
  <si>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</si>
  <si>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</si>
  <si>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</si>
  <si>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</si>
  <si>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</si>
  <si>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</si>
  <si>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</si>
  <si>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</si>
  <si>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</si>
  <si>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</si>
  <si>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</si>
  <si>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</si>
  <si>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</si>
  <si>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</si>
  <si>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</si>
  <si>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</si>
  <si>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</si>
  <si>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</si>
  <si>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</si>
  <si>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</si>
  <si>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</si>
  <si>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</si>
  <si>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</si>
  <si>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</si>
  <si>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</si>
  <si>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</si>
  <si>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</si>
  <si>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</si>
  <si>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</si>
  <si>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</si>
  <si>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</si>
  <si>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</si>
  <si>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</si>
  <si>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</si>
  <si>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</si>
  <si>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</si>
  <si>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</si>
  <si>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</si>
  <si>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</si>
  <si>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</si>
  <si>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</si>
  <si>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</si>
  <si>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</si>
  <si>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</si>
  <si>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</si>
  <si>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</si>
  <si>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</si>
  <si>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</si>
  <si>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</si>
  <si>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</si>
  <si>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</si>
  <si>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</si>
  <si>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</si>
  <si>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</si>
  <si>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</si>
  <si>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</si>
  <si>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</si>
  <si>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</si>
  <si>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</si>
  <si>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</si>
  <si>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</si>
  <si>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</si>
  <si>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</si>
  <si>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</si>
  <si>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</si>
  <si>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</si>
  <si>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</si>
  <si>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</si>
  <si>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</si>
  <si>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</si>
  <si>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</si>
  <si>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</si>
  <si>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</si>
  <si>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</si>
  <si>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</si>
  <si>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</si>
  <si>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</si>
  <si>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</si>
  <si>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</si>
  <si>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</si>
  <si>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</si>
  <si>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</si>
  <si>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</si>
  <si>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</si>
  <si>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</si>
  <si>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</si>
  <si>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</si>
  <si>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</si>
  <si>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</si>
  <si>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</si>
  <si>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</si>
  <si>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</si>
  <si>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</si>
  <si>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</si>
  <si>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</si>
  <si>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</si>
  <si>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</si>
  <si>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</si>
  <si>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</si>
  <si>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</si>
  <si>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</si>
  <si>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</si>
  <si>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</si>
  <si>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</si>
  <si>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</si>
  <si>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</si>
  <si>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</si>
  <si>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</si>
  <si>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</si>
  <si>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</si>
  <si>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</si>
  <si>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</si>
  <si>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</si>
  <si>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</si>
  <si>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</si>
  <si>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</si>
  <si>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</si>
  <si>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</si>
  <si>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</si>
  <si>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</si>
  <si>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</si>
  <si>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</si>
  <si>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</si>
  <si>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</si>
  <si>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</si>
  <si>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</si>
  <si>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</si>
  <si>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</si>
  <si>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</si>
  <si>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</si>
  <si>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</si>
  <si>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</si>
  <si>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</si>
  <si>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</si>
  <si>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</si>
  <si>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</si>
  <si>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</si>
  <si>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</si>
  <si>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</si>
  <si>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</si>
  <si>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</si>
  <si>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</si>
  <si>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</si>
  <si>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</si>
  <si>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</si>
  <si>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</si>
  <si>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</si>
  <si>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</si>
  <si>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</si>
  <si>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</si>
  <si>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</si>
  <si>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</si>
  <si>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</si>
  <si>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</si>
  <si>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</si>
  <si>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</si>
  <si>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</si>
  <si>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</si>
  <si>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</si>
  <si>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</si>
  <si>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</si>
  <si>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</si>
  <si>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</si>
  <si>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</si>
  <si>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</si>
  <si>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</si>
  <si>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</si>
  <si>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</si>
  <si>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</si>
  <si>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</si>
  <si>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</si>
  <si>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</si>
  <si>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</si>
  <si>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</si>
  <si>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</si>
  <si>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</si>
  <si>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</si>
  <si>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</si>
  <si>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</si>
  <si>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</si>
  <si>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</si>
  <si>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</si>
  <si>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</si>
  <si>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</si>
  <si>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</si>
  <si>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</si>
  <si>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</si>
  <si>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</si>
  <si>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</si>
  <si>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</si>
  <si>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</si>
  <si>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</si>
  <si>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</si>
  <si>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</si>
  <si>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</si>
  <si>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</si>
  <si>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</si>
  <si>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</si>
  <si>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</si>
  <si>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</si>
  <si>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</si>
  <si>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</si>
  <si>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</si>
  <si>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</si>
  <si>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</si>
  <si>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</si>
  <si>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</si>
  <si>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</si>
  <si>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</si>
  <si>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</si>
  <si>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</si>
  <si>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</si>
  <si>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</si>
  <si>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</si>
  <si>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</si>
  <si>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</si>
  <si>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</si>
  <si>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</si>
  <si>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</si>
  <si>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</si>
  <si>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</si>
  <si>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</si>
  <si>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</si>
  <si>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</si>
  <si>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</si>
  <si>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</si>
  <si>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</si>
  <si>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</si>
  <si>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</si>
  <si>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</si>
  <si>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</si>
  <si>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</si>
  <si>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</si>
  <si>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</si>
  <si>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</si>
  <si>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</si>
  <si>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</si>
  <si>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</si>
  <si>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</si>
  <si>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</si>
  <si>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</si>
  <si>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</si>
  <si>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</si>
  <si>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</si>
  <si>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</si>
  <si>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</si>
  <si>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</si>
  <si>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</si>
  <si>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</si>
  <si>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</si>
  <si>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</si>
  <si>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</si>
  <si>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</si>
  <si>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</si>
  <si>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</si>
  <si>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</si>
  <si>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</si>
  <si>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</si>
  <si>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</si>
  <si>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</si>
  <si>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</si>
  <si>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</si>
  <si>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</si>
  <si>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</si>
  <si>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</si>
  <si>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</si>
  <si>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</si>
  <si>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</si>
  <si>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</si>
  <si>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</si>
  <si>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</si>
  <si>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</si>
  <si>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</si>
  <si>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</si>
  <si>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</si>
  <si>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</si>
  <si>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</si>
  <si>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</si>
  <si>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</si>
  <si>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</si>
  <si>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</si>
  <si>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</si>
  <si>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</si>
  <si>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</si>
  <si>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</si>
  <si>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</si>
  <si>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</si>
  <si>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</si>
  <si>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</si>
  <si>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</si>
  <si>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</si>
  <si>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</si>
  <si>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</si>
  <si>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</si>
  <si>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</si>
  <si>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</si>
  <si>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</si>
  <si>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</si>
  <si>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</si>
  <si>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</si>
  <si>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</si>
  <si>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</si>
  <si>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</si>
  <si>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</si>
  <si>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</si>
  <si>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</si>
  <si>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</si>
  <si>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</si>
  <si>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</si>
  <si>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</si>
  <si>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</si>
  <si>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</si>
  <si>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</si>
  <si>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</si>
  <si>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</si>
  <si>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</si>
  <si>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</si>
  <si>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</si>
  <si>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</si>
  <si>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</si>
  <si>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</si>
  <si>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</si>
  <si>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</si>
  <si>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</si>
  <si>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</si>
  <si>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</si>
  <si>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</si>
  <si>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</si>
  <si>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</si>
  <si>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</si>
  <si>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</si>
  <si>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</si>
  <si>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</si>
  <si>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</si>
  <si>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</si>
  <si>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</si>
  <si>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</si>
  <si>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</si>
  <si>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</si>
  <si>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</si>
  <si>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</si>
  <si>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</si>
  <si>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</si>
  <si>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</si>
  <si>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</si>
  <si>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</si>
  <si>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</si>
  <si>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</si>
  <si>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</si>
  <si>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</si>
  <si>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</si>
  <si>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</si>
  <si>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</si>
  <si>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</si>
  <si>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</si>
  <si>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</si>
  <si>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</si>
  <si>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</si>
  <si>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</si>
  <si>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</si>
  <si>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</si>
  <si>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</si>
  <si>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</si>
  <si>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</si>
  <si>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</si>
  <si>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</si>
  <si>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</si>
  <si>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</si>
  <si>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</si>
  <si>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</si>
  <si>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</si>
  <si>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</si>
  <si>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</si>
  <si>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</si>
  <si>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</si>
  <si>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</si>
  <si>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</si>
  <si>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</si>
  <si>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</si>
  <si>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</si>
  <si>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</si>
  <si>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</si>
  <si>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</si>
  <si>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</si>
  <si>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</si>
  <si>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</si>
  <si>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</si>
  <si>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</si>
  <si>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</si>
  <si>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</si>
  <si>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</si>
  <si>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</si>
  <si>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</si>
  <si>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</si>
  <si>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</si>
  <si>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</si>
  <si>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</si>
  <si>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</si>
  <si>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</si>
  <si>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</si>
  <si>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</si>
  <si>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</si>
  <si>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</si>
  <si>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</si>
  <si>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</si>
  <si>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</si>
  <si>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</si>
  <si>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</si>
  <si>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</si>
  <si>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</si>
  <si>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</si>
  <si>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</si>
  <si>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</si>
  <si>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</si>
  <si>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</si>
  <si>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</si>
  <si>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</si>
  <si>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</si>
  <si>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</si>
  <si>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</si>
  <si>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</si>
  <si>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</si>
  <si>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</si>
  <si>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</si>
  <si>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</si>
  <si>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</si>
  <si>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</si>
  <si>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</si>
  <si>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</si>
  <si>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</si>
  <si>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</si>
  <si>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</si>
  <si>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</si>
  <si>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</si>
  <si>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</si>
  <si>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</si>
  <si>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</si>
  <si>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</si>
  <si>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</si>
  <si>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</si>
  <si>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</si>
  <si>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</si>
  <si>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</si>
  <si>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</si>
  <si>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</si>
  <si>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</si>
  <si>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</si>
  <si>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</si>
  <si>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</si>
  <si>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</si>
  <si>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</si>
  <si>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</si>
  <si>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</si>
  <si>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</si>
  <si>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</si>
  <si>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</si>
  <si>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</si>
  <si>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</si>
  <si>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</si>
  <si>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</si>
  <si>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</si>
  <si>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</si>
  <si>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</si>
  <si>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</si>
  <si>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</si>
  <si>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</si>
  <si>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</si>
  <si>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</si>
  <si>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</si>
  <si>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</si>
  <si>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</si>
  <si>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</si>
  <si>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</si>
  <si>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</si>
  <si>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</si>
  <si>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</si>
  <si>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</si>
  <si>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</si>
  <si>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</si>
  <si>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</si>
  <si>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</si>
  <si>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</si>
  <si>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</si>
  <si>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</si>
  <si>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</si>
  <si>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</si>
  <si>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</si>
  <si>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</si>
  <si>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</si>
  <si>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</si>
  <si>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</si>
  <si>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</si>
  <si>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</si>
  <si>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</si>
  <si>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</si>
  <si>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</si>
  <si>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</si>
  <si>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</si>
  <si>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</si>
  <si>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</si>
  <si>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</si>
  <si>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</si>
  <si>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</si>
  <si>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</si>
  <si>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</si>
  <si>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</si>
  <si>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</si>
  <si>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</si>
  <si>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</si>
  <si>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</si>
  <si>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</si>
  <si>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</si>
  <si>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</si>
  <si>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</si>
  <si>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</si>
  <si>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</si>
  <si>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</si>
  <si>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</si>
  <si>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</si>
  <si>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</si>
  <si>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</si>
  <si>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</si>
  <si>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</si>
  <si>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</si>
  <si>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</si>
  <si>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</si>
  <si>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</si>
  <si>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</si>
  <si>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</si>
  <si>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</si>
  <si>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</si>
  <si>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</si>
  <si>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</si>
  <si>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</si>
  <si>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</si>
  <si>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</si>
  <si>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</si>
  <si>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</si>
  <si>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</si>
  <si>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</si>
  <si>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</si>
  <si>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</si>
  <si>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</si>
  <si>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</si>
  <si>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</si>
  <si>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</si>
  <si>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</si>
  <si>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</si>
  <si>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</si>
  <si>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</si>
  <si>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</si>
  <si>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</si>
  <si>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</si>
  <si>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</si>
  <si>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</si>
  <si>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</si>
  <si>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</si>
  <si>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</si>
  <si>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</si>
  <si>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</si>
  <si>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</si>
  <si>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</si>
  <si>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</si>
  <si>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</si>
  <si>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</si>
  <si>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</si>
  <si>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</si>
  <si>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</si>
  <si>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</si>
  <si>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</si>
  <si>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</si>
  <si>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</si>
  <si>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</si>
  <si>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</si>
  <si>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</si>
  <si>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</si>
  <si>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</si>
  <si>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</si>
  <si>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</si>
  <si>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</si>
  <si>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</si>
  <si>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</si>
  <si>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</si>
  <si>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</si>
  <si>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</si>
  <si>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</si>
  <si>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</si>
  <si>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</si>
  <si>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</si>
  <si>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</si>
  <si>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</si>
  <si>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</si>
  <si>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</si>
  <si>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</si>
  <si>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</si>
  <si>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</si>
  <si>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</si>
  <si>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</si>
  <si>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</si>
  <si>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</si>
  <si>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</si>
  <si>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</si>
  <si>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</si>
  <si>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</si>
  <si>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</si>
  <si>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</si>
  <si>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</si>
  <si>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</si>
  <si>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</si>
  <si>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</si>
  <si>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</si>
  <si>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</si>
  <si>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</si>
  <si>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</si>
  <si>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</si>
  <si>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</si>
  <si>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</si>
  <si>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</si>
  <si>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</si>
  <si>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</si>
  <si>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</si>
  <si>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</si>
  <si>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</si>
  <si>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</si>
  <si>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</si>
  <si>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</si>
  <si>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</si>
  <si>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</si>
  <si>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</si>
  <si>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</si>
  <si>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</si>
  <si>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</si>
  <si>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</si>
  <si>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</si>
  <si>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</si>
  <si>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</si>
  <si>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</si>
  <si>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</si>
  <si>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</si>
  <si>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</si>
  <si>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</si>
  <si>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</si>
  <si>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</si>
  <si>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</si>
  <si>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</si>
  <si>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</si>
  <si>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</si>
  <si>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</si>
  <si>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</si>
  <si>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</si>
  <si>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</si>
  <si>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</si>
  <si>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</si>
  <si>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</si>
  <si>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</si>
  <si>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</si>
  <si>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</si>
  <si>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</si>
  <si>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</si>
  <si>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</si>
  <si>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</si>
  <si>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</si>
  <si>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</si>
  <si>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</si>
  <si>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</si>
  <si>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</si>
  <si>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</si>
  <si>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</si>
  <si>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</si>
  <si>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</si>
  <si>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</si>
  <si>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</si>
  <si>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</si>
  <si>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</si>
  <si>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</si>
  <si>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</si>
  <si>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</si>
  <si>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</si>
  <si>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</si>
  <si>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</si>
  <si>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</si>
  <si>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</si>
  <si>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</si>
  <si>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</si>
  <si>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</si>
  <si>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</si>
  <si>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</si>
  <si>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</si>
  <si>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</si>
  <si>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</si>
  <si>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</si>
  <si>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</si>
  <si>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</si>
  <si>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</si>
  <si>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</si>
  <si>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</si>
  <si>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</si>
  <si>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</si>
  <si>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</si>
  <si>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</si>
  <si>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</si>
  <si>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</si>
  <si>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</si>
  <si>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</si>
  <si>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</si>
  <si>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</si>
  <si>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</si>
  <si>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</si>
  <si>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</si>
  <si>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</si>
  <si>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</si>
  <si>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</si>
  <si>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</si>
  <si>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</si>
  <si>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</si>
  <si>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</si>
  <si>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</si>
  <si>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</si>
  <si>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</si>
  <si>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</si>
  <si>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</si>
  <si>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</si>
  <si>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</si>
  <si>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</si>
  <si>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</si>
  <si>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</si>
  <si>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</si>
  <si>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</si>
  <si>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</si>
  <si>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</si>
  <si>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</si>
  <si>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</si>
  <si>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</si>
  <si>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</si>
  <si>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</si>
  <si>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</si>
  <si>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</si>
  <si>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</si>
  <si>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</si>
  <si>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</si>
  <si>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</si>
  <si>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</si>
  <si>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</si>
  <si>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</si>
  <si>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</si>
  <si>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</si>
  <si>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</si>
  <si>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</si>
  <si>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</si>
  <si>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</si>
  <si>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</si>
  <si>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</si>
  <si>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</si>
  <si>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</si>
  <si>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</si>
  <si>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</si>
  <si>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</si>
  <si>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</si>
  <si>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</si>
  <si>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</si>
  <si>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</si>
  <si>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</si>
  <si>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</si>
  <si>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</si>
  <si>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</si>
  <si>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</si>
  <si>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</si>
  <si>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</si>
  <si>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</si>
  <si>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</si>
  <si>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</si>
  <si>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</si>
  <si>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</si>
  <si>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</si>
  <si>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</si>
  <si>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</si>
  <si>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</si>
  <si>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</si>
  <si>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</si>
  <si>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</si>
  <si>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</si>
  <si>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</si>
  <si>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</si>
  <si>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</si>
  <si>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</si>
  <si>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</si>
  <si>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</si>
  <si>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</si>
  <si>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</si>
  <si>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</si>
  <si>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</si>
  <si>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</si>
  <si>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</si>
  <si>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</si>
  <si>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</si>
  <si>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</si>
  <si>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</si>
  <si>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</si>
  <si>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</si>
  <si>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</si>
  <si>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</si>
  <si>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</si>
  <si>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</si>
  <si>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</si>
  <si>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</si>
  <si>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</si>
  <si>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</si>
  <si>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</si>
  <si>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</si>
  <si>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</si>
  <si>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</si>
  <si>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</si>
  <si>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</si>
  <si>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</si>
  <si>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</si>
  <si>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</si>
  <si>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</si>
  <si>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</si>
  <si>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</si>
  <si>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</si>
  <si>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</si>
  <si>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</si>
  <si>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</si>
  <si>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</si>
  <si>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</si>
  <si>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</si>
  <si>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</si>
  <si>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</si>
  <si>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</si>
  <si>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</si>
  <si>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</si>
  <si>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</si>
  <si>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</si>
  <si>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</si>
  <si>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</si>
  <si>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</si>
  <si>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</si>
  <si>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</si>
  <si>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</si>
  <si>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</si>
  <si>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</si>
  <si>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</si>
  <si>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</si>
  <si>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</si>
  <si>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</si>
  <si>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</si>
  <si>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</si>
  <si>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</si>
  <si>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</si>
  <si>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</si>
  <si>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</si>
  <si>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</si>
  <si>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</si>
  <si>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</si>
  <si>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</si>
  <si>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</si>
  <si>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</si>
  <si>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</si>
  <si>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</si>
  <si>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</si>
  <si>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</si>
  <si>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</si>
  <si>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</si>
  <si>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</si>
  <si>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</si>
  <si>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</si>
  <si>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</si>
  <si>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</si>
  <si>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</si>
  <si>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</si>
  <si>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</si>
  <si>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</si>
  <si>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</si>
  <si>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</si>
  <si>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</si>
  <si>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</si>
  <si>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</si>
  <si>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</si>
  <si>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</si>
  <si>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</si>
  <si>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</si>
  <si>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</si>
  <si>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</si>
  <si>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</si>
  <si>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</si>
  <si>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</si>
  <si>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</si>
  <si>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</si>
  <si>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</si>
  <si>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</si>
  <si>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</si>
  <si>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</si>
  <si>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</si>
  <si>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</si>
  <si>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</si>
  <si>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</si>
  <si>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</si>
  <si>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</si>
  <si>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</si>
  <si>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</si>
  <si>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</si>
  <si>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</si>
  <si>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</si>
  <si>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</si>
  <si>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</si>
  <si>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</si>
  <si>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</si>
  <si>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</si>
  <si>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</si>
  <si>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</si>
  <si>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</si>
  <si>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</si>
  <si>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</si>
  <si>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</si>
  <si>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</si>
  <si>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</si>
  <si>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</si>
  <si>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</si>
  <si>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</si>
  <si>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</si>
  <si>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</si>
  <si>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</si>
  <si>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</si>
  <si>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</si>
  <si>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</si>
  <si>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</si>
  <si>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</si>
  <si>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</si>
  <si>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</si>
  <si>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</si>
  <si>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</si>
  <si>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</si>
  <si>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</si>
  <si>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</si>
  <si>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</si>
  <si>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</si>
  <si>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</si>
  <si>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</si>
  <si>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</si>
  <si>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</si>
  <si>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</si>
  <si>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</si>
  <si>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</si>
  <si>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</si>
  <si>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</si>
  <si>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</si>
  <si>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</si>
  <si>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</si>
  <si>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</si>
  <si>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</si>
  <si>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</si>
  <si>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</si>
  <si>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</si>
  <si>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</si>
  <si>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</si>
  <si>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</si>
  <si>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</si>
  <si>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</si>
  <si>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</si>
  <si>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</si>
  <si>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</si>
  <si>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</si>
  <si>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</si>
  <si>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</si>
  <si>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</si>
  <si>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</si>
  <si>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</si>
  <si>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</si>
  <si>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</si>
  <si>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</si>
  <si>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</si>
  <si>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</si>
  <si>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</si>
  <si>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</si>
  <si>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</si>
  <si>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</si>
  <si>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</si>
  <si>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</si>
  <si>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</si>
  <si>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</si>
  <si>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</si>
  <si>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</si>
  <si>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</si>
  <si>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</si>
  <si>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</si>
  <si>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</si>
  <si>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</si>
  <si>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</si>
  <si>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</si>
  <si>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</si>
  <si>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</si>
  <si>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</si>
  <si>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</si>
  <si>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</si>
  <si>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</si>
  <si>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</si>
  <si>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</si>
  <si>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</si>
  <si>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</si>
  <si>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</si>
  <si>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</si>
  <si>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</si>
  <si>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</si>
  <si>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</si>
  <si>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</si>
  <si>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</si>
  <si>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</si>
  <si>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</si>
  <si>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</si>
  <si>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</si>
  <si>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</si>
  <si>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</si>
  <si>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</si>
  <si>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</si>
  <si>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</si>
  <si>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</si>
  <si>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</si>
  <si>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</si>
  <si>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</si>
  <si>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</si>
  <si>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</si>
  <si>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</si>
  <si>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</si>
  <si>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</si>
  <si>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</si>
  <si>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</si>
  <si>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</si>
  <si>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</si>
  <si>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</si>
  <si>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</si>
  <si>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</si>
  <si>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</si>
  <si>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</si>
  <si>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</si>
  <si>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</si>
  <si>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</si>
  <si>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</si>
  <si>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</si>
  <si>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</si>
  <si>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</si>
  <si>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</si>
  <si>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</si>
  <si>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</si>
  <si>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</si>
  <si>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</si>
  <si>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</si>
  <si>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</si>
  <si>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</si>
  <si>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</si>
  <si>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</si>
  <si>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</si>
  <si>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</si>
  <si>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</si>
  <si>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</si>
  <si>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</si>
  <si>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</si>
  <si>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</si>
  <si>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</si>
  <si>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</si>
  <si>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</si>
  <si>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</si>
  <si>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</si>
  <si>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</si>
  <si>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</si>
  <si>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</si>
  <si>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</si>
  <si>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</si>
  <si>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</si>
  <si>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</si>
  <si>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</si>
  <si>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</si>
  <si>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</si>
  <si>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</si>
  <si>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</si>
  <si>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</si>
  <si>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</si>
  <si>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</si>
  <si>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</si>
  <si>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</si>
  <si>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</si>
  <si>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</si>
  <si>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</si>
  <si>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</si>
  <si>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</si>
  <si>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</si>
  <si>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</si>
  <si>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</si>
  <si>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</si>
  <si>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</si>
  <si>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</si>
  <si>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</si>
  <si>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</si>
  <si>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</si>
  <si>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</si>
  <si>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</si>
  <si>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</si>
  <si>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</si>
  <si>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</si>
  <si>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</si>
  <si>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</si>
  <si>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</si>
  <si>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</si>
  <si>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</si>
  <si>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</si>
  <si>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</si>
  <si>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</si>
  <si>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</si>
  <si>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</si>
  <si>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</si>
  <si>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</si>
  <si>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</si>
  <si>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</si>
  <si>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</si>
  <si>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</si>
  <si>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</si>
  <si>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</si>
  <si>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</si>
  <si>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</si>
  <si>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</si>
  <si>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</si>
  <si>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</si>
  <si>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</si>
  <si>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</si>
  <si>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</si>
  <si>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</si>
  <si>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</si>
  <si>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</si>
  <si>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</si>
  <si>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</si>
  <si>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</si>
  <si>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</si>
  <si>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</si>
  <si>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</si>
  <si>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</si>
  <si>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</si>
  <si>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</si>
  <si>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</si>
  <si>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</si>
  <si>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</si>
  <si>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</si>
  <si>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</si>
  <si>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</si>
  <si>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</si>
  <si>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</si>
  <si>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</si>
  <si>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</si>
  <si>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</si>
  <si>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</si>
  <si>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</si>
  <si>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</si>
  <si>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</si>
  <si>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</si>
  <si>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</si>
  <si>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</si>
  <si>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</si>
  <si>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</si>
  <si>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</si>
  <si>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</si>
  <si>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</si>
  <si>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</si>
  <si>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</si>
  <si>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</si>
  <si>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</si>
  <si>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</si>
  <si>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</si>
  <si>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</si>
  <si>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</si>
  <si>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</si>
  <si>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</si>
  <si>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</si>
  <si>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</si>
  <si>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</si>
  <si>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</si>
  <si>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</si>
  <si>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</si>
  <si>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</si>
  <si>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</si>
  <si>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</si>
  <si>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</si>
  <si>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</si>
  <si>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</si>
  <si>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</si>
  <si>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</si>
  <si>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</si>
  <si>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</si>
  <si>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</si>
  <si>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</si>
  <si>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</si>
  <si>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</si>
  <si>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</si>
  <si>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</si>
  <si>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</si>
  <si>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</si>
  <si>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</si>
  <si>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</si>
  <si>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</si>
  <si>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</si>
  <si>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</si>
  <si>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</si>
  <si>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</si>
  <si>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</si>
  <si>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</si>
  <si>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</si>
  <si>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</si>
  <si>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</si>
  <si>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</si>
  <si>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</si>
  <si>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</si>
  <si>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</si>
  <si>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</si>
  <si>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</si>
  <si>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</si>
  <si>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</si>
  <si>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</si>
  <si>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</si>
  <si>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</si>
  <si>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</si>
  <si>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</si>
  <si>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</si>
  <si>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</si>
  <si>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</si>
  <si>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</si>
  <si>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</si>
  <si>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</si>
  <si>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</si>
  <si>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</si>
  <si>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</si>
  <si>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</si>
  <si>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</si>
  <si>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</si>
  <si>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</si>
  <si>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</si>
  <si>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</si>
  <si>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</si>
  <si>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</si>
  <si>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</si>
  <si>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</si>
  <si>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</si>
  <si>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</si>
  <si>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</si>
  <si>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</si>
  <si>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</si>
  <si>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</si>
  <si>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</si>
  <si>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</si>
  <si>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</si>
  <si>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</si>
  <si>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</si>
  <si>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</si>
  <si>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</si>
  <si>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</si>
  <si>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</si>
  <si>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</si>
  <si>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</si>
  <si>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</si>
  <si>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</si>
  <si>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</si>
  <si>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</si>
  <si>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</si>
  <si>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</si>
  <si>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</si>
  <si>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</si>
  <si>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</si>
  <si>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</si>
  <si>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</si>
  <si>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</si>
  <si>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</si>
  <si>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</si>
  <si>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</si>
  <si>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</si>
  <si>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</si>
  <si>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</si>
  <si>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</si>
  <si>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</si>
  <si>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</si>
  <si>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</si>
  <si>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</si>
  <si>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</si>
  <si>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</si>
  <si>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</si>
  <si>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</si>
  <si>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</si>
  <si>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</si>
  <si>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</si>
  <si>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</si>
  <si>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</si>
  <si>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</si>
  <si>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</si>
  <si>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</si>
  <si>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</si>
  <si>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</si>
  <si>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</si>
  <si>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</si>
  <si>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</si>
  <si>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</si>
  <si>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</si>
  <si>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</si>
  <si>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</si>
  <si>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</si>
  <si>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</si>
  <si>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</si>
  <si>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</si>
  <si>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</si>
  <si>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</si>
  <si>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</si>
  <si>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</si>
  <si>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</si>
  <si>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</si>
  <si>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</si>
  <si>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</si>
  <si>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</si>
  <si>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</si>
  <si>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</si>
  <si>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</si>
  <si>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</si>
  <si>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</si>
  <si>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</si>
  <si>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</si>
  <si>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</si>
  <si>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</si>
  <si>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</si>
  <si>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</si>
  <si>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</si>
  <si>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</si>
  <si>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</si>
  <si>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</si>
  <si>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</si>
  <si>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</si>
  <si>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</si>
  <si>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</si>
  <si>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</si>
  <si>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</si>
  <si>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</si>
  <si>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</si>
  <si>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</si>
  <si>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</si>
  <si>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</si>
  <si>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</si>
  <si>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</si>
  <si>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</si>
  <si>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</si>
  <si>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</si>
  <si>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</si>
  <si>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</si>
  <si>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</si>
  <si>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</si>
  <si>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</si>
  <si>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</si>
  <si>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</si>
  <si>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</si>
  <si>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</si>
  <si>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</si>
  <si>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</si>
  <si>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</si>
  <si>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</si>
  <si>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</si>
  <si>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</si>
  <si>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</si>
  <si>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</si>
  <si>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</si>
  <si>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</si>
  <si>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</si>
  <si>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</si>
  <si>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</si>
  <si>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</si>
  <si>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</si>
  <si>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</si>
  <si>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</si>
  <si>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</si>
  <si>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</si>
  <si>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</si>
  <si>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</si>
  <si>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</si>
  <si>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</si>
  <si>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</si>
  <si>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</si>
  <si>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</si>
  <si>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</si>
  <si>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</si>
  <si>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</si>
  <si>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</si>
  <si>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</si>
  <si>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</si>
  <si>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</si>
  <si>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</si>
  <si>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</si>
  <si>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</si>
  <si>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</si>
  <si>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</si>
  <si>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</si>
  <si>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</si>
  <si>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</si>
  <si>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</si>
  <si>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</si>
  <si>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</si>
  <si>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</si>
  <si>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</si>
  <si>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</si>
  <si>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</si>
  <si>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</si>
  <si>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</si>
  <si>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</si>
  <si>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</si>
  <si>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</si>
  <si>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</si>
  <si>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</si>
  <si>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</si>
  <si>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</si>
  <si>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</si>
  <si>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</si>
  <si>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</si>
  <si>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</si>
  <si>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</si>
  <si>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</si>
  <si>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</si>
  <si>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</si>
  <si>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</si>
  <si>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</si>
  <si>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</si>
  <si>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</si>
  <si>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</si>
  <si>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</si>
  <si>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</si>
  <si>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</si>
  <si>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</si>
  <si>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</si>
  <si>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</si>
  <si>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</si>
  <si>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</si>
  <si>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</si>
  <si>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</si>
  <si>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</si>
  <si>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</si>
  <si>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</si>
  <si>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</si>
  <si>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</si>
  <si>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</si>
  <si>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</si>
  <si>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</si>
  <si>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</si>
  <si>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</si>
  <si>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</si>
  <si>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</si>
  <si>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</si>
  <si>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</si>
  <si>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</si>
  <si>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</si>
  <si>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</si>
  <si>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</si>
  <si>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</si>
  <si>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</si>
  <si>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</si>
  <si>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</si>
  <si>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</si>
  <si>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</si>
  <si>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</si>
  <si>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</si>
  <si>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</si>
  <si>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</si>
  <si>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</si>
  <si>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</si>
  <si>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</si>
  <si>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</si>
  <si>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</si>
  <si>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</si>
  <si>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</si>
  <si>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</si>
  <si>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</si>
  <si>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</si>
  <si>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</si>
  <si>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</si>
  <si>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</si>
  <si>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</si>
  <si>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</si>
  <si>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</si>
  <si>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</si>
  <si>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</si>
  <si>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</si>
  <si>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</si>
  <si>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</si>
  <si>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</si>
  <si>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</si>
  <si>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</si>
  <si>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</si>
  <si>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</si>
  <si>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</si>
  <si>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</si>
  <si>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</si>
  <si>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</si>
  <si>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</si>
  <si>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</si>
  <si>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</si>
  <si>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</si>
  <si>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</si>
  <si>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</si>
  <si>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</si>
  <si>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</si>
  <si>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</si>
  <si>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</si>
  <si>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</si>
  <si>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</si>
  <si>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</si>
  <si>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</si>
  <si>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</si>
  <si>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</si>
  <si>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</si>
  <si>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</si>
  <si>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</si>
  <si>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</si>
  <si>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</si>
  <si>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</si>
  <si>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</si>
  <si>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</si>
  <si>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</si>
  <si>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</si>
  <si>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</si>
  <si>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</si>
  <si>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</si>
  <si>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</si>
  <si>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</si>
  <si>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</si>
  <si>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</si>
  <si>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</si>
  <si>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</si>
  <si>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</si>
  <si>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</si>
  <si>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</si>
  <si>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</si>
  <si>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</si>
  <si>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</si>
  <si>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</si>
  <si>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</si>
  <si>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</si>
  <si>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</si>
  <si>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</si>
  <si>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</si>
  <si>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</si>
  <si>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</si>
  <si>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</si>
  <si>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</si>
  <si>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</si>
  <si>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</si>
  <si>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</si>
  <si>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</si>
  <si>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</si>
  <si>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</si>
  <si>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</si>
  <si>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</si>
  <si>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</si>
  <si>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</si>
  <si>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</si>
  <si>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</si>
  <si>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</si>
  <si>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</si>
  <si>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</si>
  <si>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</si>
  <si>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</si>
  <si>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</si>
  <si>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</si>
  <si>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</si>
  <si>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</si>
  <si>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</si>
  <si>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</si>
  <si>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</si>
  <si>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</si>
  <si>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</si>
  <si>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</si>
  <si>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</si>
  <si>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</si>
  <si>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</si>
  <si>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</si>
  <si>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</si>
  <si>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</si>
  <si>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</si>
  <si>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</si>
  <si>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</si>
  <si>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</si>
  <si>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</si>
  <si>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</si>
  <si>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</si>
  <si>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</si>
  <si>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</si>
  <si>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</si>
  <si>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</si>
  <si>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</si>
  <si>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</si>
  <si>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</si>
  <si>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</si>
  <si>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</si>
  <si>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</si>
  <si>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</si>
  <si>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</si>
  <si>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</si>
  <si>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</si>
  <si>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</si>
  <si>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</si>
  <si>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</si>
  <si>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</si>
  <si>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</si>
  <si>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</si>
  <si>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</si>
  <si>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</si>
  <si>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</si>
  <si>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</si>
  <si>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</si>
  <si>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</si>
  <si>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</si>
  <si>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</si>
  <si>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</si>
  <si>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</si>
  <si>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</si>
  <si>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</si>
  <si>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</si>
  <si>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</si>
  <si>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</si>
  <si>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</si>
  <si>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</si>
  <si>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</si>
  <si>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</si>
  <si>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</si>
  <si>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</si>
  <si>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</si>
  <si>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</si>
  <si>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</si>
  <si>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</si>
  <si>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</si>
  <si>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</si>
  <si>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</si>
  <si>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</si>
  <si>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</si>
  <si>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</si>
  <si>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</si>
  <si>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</si>
  <si>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</si>
  <si>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</si>
  <si>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</si>
  <si>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</si>
  <si>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</si>
  <si>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</si>
  <si>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</si>
  <si>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</si>
  <si>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</si>
  <si>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</si>
  <si>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</si>
  <si>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</si>
  <si>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</si>
  <si>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</si>
  <si>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</si>
  <si>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</si>
  <si>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</si>
  <si>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</si>
  <si>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</si>
  <si>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</si>
  <si>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</si>
  <si>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</si>
  <si>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</si>
  <si>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</si>
  <si>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</si>
  <si>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</si>
  <si>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</si>
  <si>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</si>
  <si>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</si>
  <si>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</si>
  <si>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</si>
  <si>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</si>
  <si>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</si>
  <si>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</si>
  <si>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</si>
  <si>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</si>
  <si>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</si>
  <si>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</si>
  <si>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</si>
  <si>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</si>
  <si>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</si>
  <si>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</si>
  <si>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</si>
  <si>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</si>
  <si>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</si>
  <si>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</si>
  <si>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</si>
  <si>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</si>
  <si>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</si>
  <si>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</si>
  <si>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</si>
  <si>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</si>
  <si>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</si>
  <si>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</si>
  <si>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</si>
  <si>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</si>
  <si>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</si>
  <si>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</si>
  <si>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</si>
  <si>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</si>
  <si>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</si>
  <si>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</si>
  <si>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</si>
  <si>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</si>
  <si>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</si>
  <si>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</si>
  <si>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</si>
  <si>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</si>
  <si>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</si>
  <si>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</si>
  <si>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</si>
  <si>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</si>
  <si>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</si>
  <si>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</si>
  <si>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</si>
  <si>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</si>
  <si>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</si>
  <si>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</si>
  <si>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</si>
  <si>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</si>
  <si>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</si>
  <si>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</si>
  <si>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</si>
  <si>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</si>
  <si>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</si>
  <si>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</si>
  <si>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</si>
  <si>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</si>
  <si>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</si>
  <si>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</si>
  <si>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</si>
  <si>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</si>
  <si>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</si>
  <si>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</si>
  <si>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</si>
  <si>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</si>
  <si>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</si>
  <si>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</si>
  <si>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</si>
  <si>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</si>
  <si>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</si>
  <si>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</si>
  <si>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</si>
  <si>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</si>
  <si>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</si>
  <si>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</si>
  <si>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</si>
  <si>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</si>
  <si>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</si>
  <si>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</si>
  <si>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</si>
  <si>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</si>
  <si>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</si>
  <si>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</si>
  <si>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</si>
  <si>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</si>
  <si>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</si>
  <si>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</si>
  <si>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</si>
  <si>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</si>
  <si>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</si>
  <si>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</si>
  <si>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</si>
  <si>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</si>
  <si>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</si>
  <si>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</si>
  <si>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</si>
  <si>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</si>
  <si>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</si>
  <si>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</si>
  <si>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</si>
  <si>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</si>
  <si>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</si>
  <si>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</si>
  <si>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</si>
  <si>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</si>
  <si>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</si>
  <si>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</si>
  <si>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</si>
  <si>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</si>
  <si>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</si>
  <si>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</si>
  <si>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</si>
  <si>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</si>
  <si>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</si>
  <si>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</si>
  <si>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</si>
  <si>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</si>
  <si>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</si>
  <si>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</si>
  <si>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</si>
  <si>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</si>
  <si>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</si>
  <si>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</si>
  <si>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</si>
  <si>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</si>
  <si>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</si>
  <si>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</si>
  <si>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</si>
  <si>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</si>
  <si>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</si>
  <si>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</si>
  <si>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</si>
  <si>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</si>
  <si>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</si>
  <si>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</si>
  <si>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</si>
  <si>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</si>
  <si>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</si>
  <si>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</si>
  <si>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</si>
  <si>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</si>
  <si>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</si>
  <si>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</si>
  <si>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</si>
  <si>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</si>
  <si>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</si>
  <si>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</si>
  <si>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</si>
  <si>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</si>
  <si>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</si>
  <si>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</si>
  <si>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</si>
  <si>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</si>
  <si>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</si>
  <si>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</si>
  <si>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</si>
  <si>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</si>
  <si>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</si>
  <si>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</si>
  <si>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</si>
  <si>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</si>
  <si>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</si>
  <si>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</si>
  <si>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</si>
  <si>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</si>
  <si>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</si>
  <si>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</si>
  <si>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</si>
  <si>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</si>
  <si>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</si>
  <si>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</si>
  <si>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</si>
  <si>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</si>
  <si>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</si>
  <si>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</si>
  <si>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</si>
  <si>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</si>
  <si>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</si>
  <si>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</si>
  <si>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</si>
  <si>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</si>
  <si>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</si>
  <si>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</si>
  <si>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</si>
  <si>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</si>
  <si>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</si>
  <si>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</si>
  <si>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</si>
  <si>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</si>
  <si>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</si>
  <si>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</si>
  <si>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</si>
  <si>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</si>
  <si>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</si>
  <si>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</si>
  <si>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</si>
  <si>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</si>
  <si>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</si>
  <si>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</si>
  <si>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</si>
  <si>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</si>
  <si>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</si>
  <si>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</si>
  <si>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</si>
  <si>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</si>
  <si>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</si>
  <si>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</si>
  <si>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</si>
  <si>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</si>
  <si>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</si>
  <si>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</si>
  <si>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</si>
  <si>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</si>
  <si>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</si>
  <si>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</si>
  <si>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</si>
  <si>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</si>
  <si>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</si>
  <si>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</si>
  <si>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</si>
  <si>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</si>
  <si>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</si>
  <si>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</si>
  <si>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</si>
  <si>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</si>
  <si>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</si>
  <si>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</si>
  <si>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</si>
  <si>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</si>
  <si>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</si>
  <si>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</si>
  <si>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</si>
  <si>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</si>
  <si>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</si>
  <si>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</si>
  <si>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</si>
  <si>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</si>
  <si>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</si>
  <si>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</si>
  <si>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</si>
  <si>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</si>
  <si>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</si>
  <si>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</si>
  <si>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</si>
  <si>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</si>
  <si>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</si>
  <si>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</si>
  <si>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</si>
  <si>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</si>
  <si>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</si>
  <si>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</si>
  <si>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</si>
  <si>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</si>
  <si>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</si>
  <si>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</si>
  <si>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</si>
  <si>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</si>
  <si>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</si>
  <si>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</si>
  <si>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</si>
  <si>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</si>
  <si>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</si>
  <si>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</si>
  <si>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</si>
  <si>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</si>
  <si>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</si>
  <si>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</si>
  <si>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</si>
  <si>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</si>
  <si>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</si>
  <si>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</si>
  <si>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</si>
  <si>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</si>
  <si>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</si>
  <si>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</si>
  <si>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</si>
  <si>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</si>
  <si>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</si>
  <si>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</si>
  <si>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</si>
  <si>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</si>
  <si>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</si>
  <si>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</si>
  <si>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</si>
  <si>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</si>
  <si>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</si>
  <si>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</si>
  <si>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</si>
  <si>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</si>
  <si>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</si>
  <si>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</si>
  <si>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</si>
  <si>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</si>
  <si>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</si>
  <si>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</si>
  <si>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</si>
  <si>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</si>
  <si>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</si>
  <si>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</si>
  <si>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</si>
  <si>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</si>
  <si>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</si>
  <si>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</si>
  <si>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</si>
  <si>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</si>
  <si>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</si>
  <si>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</si>
  <si>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</si>
  <si>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</si>
  <si>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</si>
  <si>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</si>
  <si>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</si>
  <si>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</si>
  <si>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</si>
  <si>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</si>
  <si>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</si>
  <si>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</si>
  <si>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</si>
  <si>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</si>
  <si>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</si>
  <si>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</si>
  <si>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</si>
  <si>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</si>
  <si>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</si>
  <si>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</si>
  <si>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</si>
  <si>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</si>
  <si>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</si>
  <si>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</si>
  <si>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</si>
  <si>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</si>
  <si>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</si>
  <si>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</si>
  <si>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</si>
  <si>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</si>
  <si>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</si>
  <si>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</si>
  <si>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</si>
  <si>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</si>
  <si>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</si>
  <si>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</si>
  <si>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</si>
  <si>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</si>
  <si>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</si>
  <si>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</si>
  <si>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</si>
  <si>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</si>
  <si>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</si>
  <si>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</si>
  <si>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</si>
  <si>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</si>
  <si>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</si>
  <si>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</si>
  <si>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</si>
  <si>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</si>
  <si>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</si>
  <si>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</si>
  <si>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</si>
  <si>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</si>
  <si>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</si>
  <si>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</si>
  <si>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</si>
  <si>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</si>
  <si>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</si>
  <si>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</si>
  <si>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</si>
  <si>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</si>
  <si>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</si>
  <si>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</si>
  <si>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</si>
  <si>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</si>
  <si>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</si>
  <si>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</si>
  <si>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</si>
  <si>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</si>
  <si>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</si>
  <si>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</si>
  <si>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</si>
  <si>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</si>
  <si>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</si>
  <si>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</si>
  <si>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</si>
  <si>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</si>
  <si>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</si>
  <si>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</si>
  <si>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</si>
  <si>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</si>
  <si>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</si>
  <si>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</si>
  <si>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</si>
  <si>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</si>
  <si>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</si>
  <si>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</si>
  <si>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</si>
  <si>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</si>
  <si>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</si>
  <si>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</si>
  <si>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</si>
  <si>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</si>
  <si>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</si>
  <si>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</si>
  <si>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</si>
  <si>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</si>
  <si>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</si>
  <si>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</si>
  <si>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</si>
  <si>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</si>
  <si>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</si>
  <si>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</si>
  <si>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</si>
  <si>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</si>
  <si>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</si>
  <si>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</si>
  <si>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</si>
  <si>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</si>
  <si>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</si>
  <si>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</si>
  <si>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</si>
  <si>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</si>
  <si>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</si>
  <si>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</si>
  <si>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</si>
  <si>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</si>
  <si>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</si>
  <si>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</si>
  <si>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</si>
  <si>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</si>
  <si>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</si>
  <si>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</si>
  <si>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</si>
  <si>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</si>
  <si>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</si>
  <si>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</si>
  <si>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</si>
  <si>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</si>
  <si>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</si>
  <si>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</si>
  <si>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</si>
  <si>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</si>
  <si>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</si>
  <si>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</si>
  <si>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</si>
  <si>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</si>
  <si>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</si>
  <si>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</si>
  <si>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</si>
  <si>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</si>
  <si>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</si>
  <si>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</si>
  <si>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</si>
  <si>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</si>
  <si>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</si>
  <si>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</si>
  <si>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</si>
  <si>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</si>
  <si>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</si>
  <si>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</si>
  <si>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</si>
  <si>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</si>
  <si>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</si>
  <si>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</si>
  <si>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</si>
  <si>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</si>
  <si>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</si>
  <si>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</si>
  <si>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</si>
  <si>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</si>
  <si>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</si>
  <si>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</si>
  <si>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</si>
  <si>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</si>
  <si>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</si>
  <si>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</si>
  <si>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</si>
  <si>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</si>
  <si>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</si>
  <si>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</si>
  <si>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</si>
  <si>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</si>
  <si>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</si>
  <si>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</si>
  <si>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</si>
  <si>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</si>
  <si>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</si>
  <si>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</si>
  <si>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</si>
  <si>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</si>
  <si>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</si>
  <si>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</si>
  <si>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</si>
  <si>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</si>
  <si>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</si>
  <si>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</si>
  <si>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</si>
  <si>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</si>
  <si>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</si>
  <si>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</si>
  <si>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</si>
  <si>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</si>
  <si>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</si>
  <si>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</si>
  <si>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</si>
  <si>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</si>
  <si>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</si>
  <si>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</si>
  <si>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</si>
  <si>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</si>
  <si>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</si>
  <si>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</si>
  <si>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</si>
  <si>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</si>
  <si>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</si>
  <si>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</si>
  <si>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</si>
  <si>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</si>
  <si>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</si>
  <si>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</si>
  <si>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</si>
  <si>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</si>
  <si>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</si>
  <si>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</si>
  <si>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</si>
  <si>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</si>
  <si>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</si>
  <si>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</si>
  <si>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</si>
  <si>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</si>
  <si>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</si>
  <si>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</si>
  <si>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</si>
  <si>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</si>
  <si>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</si>
  <si>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</si>
  <si>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</si>
  <si>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</si>
  <si>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</si>
  <si>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</si>
  <si>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</si>
  <si>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</si>
  <si>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</si>
  <si>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</si>
  <si>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</si>
  <si>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</si>
  <si>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</si>
  <si>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</si>
  <si>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</si>
  <si>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</si>
  <si>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</si>
  <si>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</si>
  <si>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</si>
  <si>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</si>
  <si>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</si>
  <si>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</si>
  <si>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</si>
  <si>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</si>
  <si>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</si>
  <si>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</si>
  <si>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</si>
  <si>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</si>
  <si>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</si>
  <si>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</si>
  <si>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</si>
  <si>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</si>
  <si>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</si>
  <si>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</si>
  <si>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</si>
  <si>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</si>
  <si>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</si>
  <si>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</si>
  <si>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</si>
  <si>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</si>
  <si>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</si>
  <si>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</si>
  <si>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</si>
  <si>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</si>
  <si>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</si>
  <si>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</si>
  <si>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</si>
  <si>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</si>
  <si>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</si>
  <si>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</si>
  <si>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</si>
  <si>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</si>
  <si>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</si>
  <si>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</si>
  <si>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</si>
  <si>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</si>
  <si>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</si>
  <si>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</si>
  <si>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</si>
  <si>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</si>
  <si>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</si>
  <si>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</si>
  <si>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</si>
  <si>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</si>
  <si>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</si>
  <si>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</si>
  <si>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</si>
  <si>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</si>
  <si>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</si>
  <si>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</si>
  <si>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</si>
  <si>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</si>
  <si>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</si>
  <si>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</si>
  <si>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</si>
  <si>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</si>
  <si>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</si>
  <si>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</si>
  <si>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</si>
  <si>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</si>
  <si>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</si>
  <si>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</si>
  <si>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</si>
  <si>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</si>
  <si>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</si>
  <si>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</si>
  <si>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</si>
  <si>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</si>
  <si>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</si>
  <si>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</si>
  <si>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</si>
  <si>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</si>
  <si>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</si>
  <si>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</si>
  <si>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</si>
  <si>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</si>
  <si>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</si>
  <si>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</si>
  <si>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</si>
  <si>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</si>
  <si>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</si>
  <si>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</si>
  <si>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</si>
  <si>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</si>
  <si>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</si>
  <si>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</si>
  <si>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</si>
  <si>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</si>
  <si>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</si>
  <si>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</si>
  <si>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</si>
  <si>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</si>
  <si>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</si>
  <si>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</si>
  <si>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</si>
  <si>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</si>
  <si>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</si>
  <si>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</si>
  <si>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</si>
  <si>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</si>
  <si>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</si>
  <si>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</si>
  <si>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</si>
  <si>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</si>
  <si>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</si>
  <si>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</si>
  <si>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</si>
  <si>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</si>
  <si>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</si>
  <si>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</si>
  <si>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</si>
  <si>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</si>
  <si>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</si>
  <si>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</si>
  <si>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</si>
  <si>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</si>
  <si>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</si>
  <si>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</si>
  <si>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</si>
  <si>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</si>
  <si>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</si>
  <si>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</si>
  <si>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</si>
  <si>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</si>
  <si>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</si>
  <si>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</si>
  <si>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</si>
  <si>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</si>
  <si>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</si>
  <si>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</si>
  <si>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</si>
  <si>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</si>
  <si>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</si>
  <si>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</si>
  <si>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</si>
  <si>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</si>
  <si>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</si>
  <si>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</si>
  <si>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</si>
  <si>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</si>
  <si>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</si>
  <si>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</si>
  <si>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</si>
  <si>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</si>
  <si>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</si>
  <si>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</si>
  <si>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</si>
  <si>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</si>
  <si>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</si>
  <si>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</si>
  <si>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</si>
  <si>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</si>
  <si>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</si>
  <si>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</si>
  <si>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</si>
  <si>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</si>
  <si>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</si>
  <si>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</si>
  <si>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</si>
  <si>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</si>
  <si>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</si>
  <si>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</si>
  <si>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</si>
  <si>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</si>
  <si>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</si>
  <si>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</si>
  <si>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</si>
  <si>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</si>
  <si>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</si>
  <si>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</si>
  <si>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</si>
  <si>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</si>
  <si>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</si>
  <si>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</si>
  <si>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</si>
  <si>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</si>
  <si>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</si>
  <si>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</si>
  <si>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</si>
  <si>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</si>
  <si>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</si>
  <si>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</si>
  <si>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</si>
  <si>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</si>
  <si>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</si>
  <si>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</si>
  <si>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</si>
  <si>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</si>
  <si>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</si>
  <si>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</si>
  <si>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</si>
  <si>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</si>
  <si>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</si>
  <si>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</si>
  <si>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</si>
  <si>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</si>
  <si>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</si>
  <si>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</si>
  <si>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</si>
  <si>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</si>
  <si>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</si>
  <si>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</si>
  <si>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</si>
  <si>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</si>
  <si>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</si>
  <si>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</si>
  <si>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</si>
  <si>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</si>
  <si>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</si>
  <si>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</si>
  <si>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</si>
  <si>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</si>
  <si>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</si>
  <si>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</si>
  <si>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</si>
  <si>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</si>
  <si>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</si>
  <si>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</si>
  <si>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</si>
  <si>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</si>
  <si>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</si>
  <si>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</si>
  <si>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</si>
  <si>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</si>
  <si>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</si>
  <si>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</si>
  <si>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</si>
  <si>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</si>
  <si>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</si>
  <si>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</si>
  <si>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</si>
  <si>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</si>
  <si>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</si>
  <si>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</si>
  <si>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</si>
  <si>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</si>
  <si>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</si>
  <si>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</si>
  <si>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</si>
  <si>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</si>
  <si>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</si>
  <si>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</si>
  <si>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</si>
  <si>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</si>
  <si>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</si>
  <si>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</si>
  <si>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</si>
  <si>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</si>
  <si>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</si>
  <si>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</si>
  <si>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</si>
  <si>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</si>
  <si>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</si>
  <si>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</si>
  <si>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</si>
  <si>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</si>
  <si>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</si>
  <si>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</si>
  <si>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</si>
  <si>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</si>
  <si>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</si>
  <si>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</si>
  <si>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</si>
  <si>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</si>
  <si>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</si>
  <si>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</si>
  <si>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</si>
  <si>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</si>
  <si>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</si>
  <si>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</si>
  <si>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</si>
  <si>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</si>
  <si>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</si>
  <si>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</si>
  <si>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</si>
  <si>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</si>
  <si>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</si>
  <si>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</si>
  <si>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</si>
  <si>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</si>
  <si>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</si>
  <si>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</si>
  <si>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</si>
  <si>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</si>
  <si>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</si>
  <si>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</si>
  <si>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</si>
  <si>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</si>
  <si>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</si>
  <si>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</si>
  <si>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</si>
  <si>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</si>
  <si>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</si>
  <si>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</si>
  <si>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</si>
  <si>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</si>
  <si>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</si>
  <si>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</si>
  <si>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</si>
  <si>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</si>
  <si>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</si>
  <si>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</si>
  <si>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</si>
  <si>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</si>
  <si>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</si>
  <si>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</si>
  <si>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</si>
  <si>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</si>
  <si>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</si>
  <si>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</si>
  <si>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</si>
  <si>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</si>
  <si>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</si>
  <si>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</si>
  <si>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</si>
  <si>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</si>
  <si>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</si>
  <si>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</si>
  <si>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</si>
  <si>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</si>
  <si>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</si>
  <si>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</si>
  <si>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</si>
  <si>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</si>
  <si>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</si>
  <si>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</si>
  <si>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</si>
  <si>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</si>
  <si>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</si>
  <si>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</si>
  <si>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</si>
  <si>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</si>
  <si>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</si>
  <si>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</si>
  <si>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</si>
  <si>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</si>
  <si>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</si>
  <si>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</si>
  <si>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</si>
  <si>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</si>
  <si>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</si>
  <si>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</si>
  <si>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</si>
  <si>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</si>
  <si>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</si>
  <si>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</si>
  <si>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</si>
  <si>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</si>
  <si>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</si>
  <si>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</si>
  <si>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</si>
  <si>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</si>
  <si>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</si>
  <si>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</si>
  <si>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</si>
  <si>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</si>
  <si>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</si>
  <si>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</si>
  <si>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</si>
  <si>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</si>
  <si>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</si>
  <si>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</si>
  <si>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</si>
  <si>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</si>
  <si>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</si>
  <si>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</si>
  <si>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</si>
  <si>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</si>
  <si>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</si>
  <si>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</si>
  <si>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</si>
  <si>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</si>
  <si>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</si>
  <si>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</si>
  <si>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</si>
  <si>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</si>
  <si>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</si>
  <si>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</si>
  <si>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</si>
  <si>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</si>
  <si>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</si>
  <si>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</si>
  <si>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</si>
  <si>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</si>
  <si>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</si>
  <si>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</si>
  <si>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</si>
  <si>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</si>
  <si>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</si>
  <si>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</si>
  <si>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</si>
  <si>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</si>
  <si>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</si>
  <si>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</si>
  <si>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</si>
  <si>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</si>
  <si>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</si>
  <si>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</si>
  <si>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</si>
  <si>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</si>
  <si>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</si>
  <si>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</si>
  <si>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</si>
  <si>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</si>
  <si>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</si>
  <si>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</si>
  <si>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</si>
  <si>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</si>
  <si>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</si>
  <si>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</si>
  <si>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</si>
  <si>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</si>
  <si>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</si>
  <si>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</si>
  <si>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</si>
  <si>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</si>
  <si>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</si>
  <si>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</si>
  <si>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</si>
  <si>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</si>
  <si>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</si>
  <si>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</si>
  <si>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</si>
  <si>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</si>
  <si>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</si>
  <si>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</si>
  <si>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</si>
  <si>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</si>
  <si>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</si>
  <si>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</si>
  <si>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</si>
  <si>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</si>
  <si>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</si>
  <si>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</si>
  <si>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</si>
  <si>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</si>
  <si>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</si>
  <si>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</si>
  <si>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</si>
  <si>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</si>
  <si>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</si>
  <si>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</si>
  <si>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</si>
  <si>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</si>
  <si>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</si>
  <si>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</si>
  <si>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</si>
  <si>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</si>
  <si>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</si>
  <si>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</si>
  <si>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</si>
  <si>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</si>
  <si>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</si>
  <si>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</si>
  <si>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</si>
  <si>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</si>
  <si>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</si>
  <si>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</si>
  <si>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</si>
  <si>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</si>
  <si>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</si>
  <si>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</si>
  <si>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</si>
  <si>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</si>
  <si>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</si>
  <si>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</si>
  <si>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</si>
  <si>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</si>
  <si>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</si>
  <si>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</si>
  <si>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</si>
  <si>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</si>
  <si>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</si>
  <si>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</si>
  <si>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</si>
  <si>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</si>
  <si>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</si>
  <si>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</si>
  <si>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</si>
  <si>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</si>
  <si>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</si>
  <si>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</si>
  <si>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</si>
  <si>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</si>
  <si>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</si>
  <si>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</si>
  <si>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</si>
  <si>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</si>
  <si>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</si>
  <si>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</si>
  <si>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</si>
  <si>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</si>
  <si>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</si>
  <si>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</si>
  <si>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</si>
  <si>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</si>
  <si>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</si>
  <si>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</si>
  <si>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</si>
  <si>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</si>
  <si>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</si>
  <si>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</si>
  <si>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</si>
  <si>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</si>
  <si>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</si>
  <si>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</si>
  <si>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</si>
  <si>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</si>
  <si>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</si>
  <si>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</si>
  <si>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</si>
  <si>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</si>
  <si>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</si>
  <si>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</si>
  <si>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</si>
  <si>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</si>
  <si>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</si>
  <si>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</si>
  <si>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</si>
  <si>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</si>
  <si>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</si>
  <si>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</si>
  <si>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</si>
  <si>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</si>
  <si>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</si>
  <si>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</si>
  <si>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</si>
  <si>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</si>
  <si>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</si>
  <si>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</si>
  <si>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</si>
  <si>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</si>
  <si>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</si>
  <si>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</si>
  <si>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</si>
  <si>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</si>
  <si>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</si>
  <si>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</si>
  <si>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</si>
  <si>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</si>
  <si>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</si>
  <si>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</si>
  <si>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</si>
  <si>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</si>
  <si>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</si>
  <si>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</si>
  <si>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</si>
  <si>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</si>
  <si>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</si>
  <si>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</si>
  <si>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</si>
  <si>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</si>
  <si>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</si>
  <si>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</si>
  <si>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</si>
  <si>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</si>
  <si>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</si>
  <si>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</si>
  <si>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</si>
  <si>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</si>
  <si>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</si>
  <si>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</si>
  <si>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</si>
  <si>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</si>
  <si>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</si>
  <si>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</si>
  <si>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</si>
  <si>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</si>
  <si>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</si>
  <si>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</si>
  <si>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</si>
  <si>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</si>
  <si>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</si>
  <si>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</si>
  <si>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</si>
  <si>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</si>
  <si>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</si>
  <si>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</si>
  <si>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</si>
  <si>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</si>
  <si>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</si>
  <si>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</si>
  <si>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</si>
  <si>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</si>
  <si>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</si>
  <si>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</si>
  <si>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</si>
  <si>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</si>
  <si>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</si>
  <si>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</si>
  <si>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</si>
  <si>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</si>
  <si>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</si>
  <si>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</si>
  <si>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</si>
  <si>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</si>
  <si>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</si>
  <si>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</si>
  <si>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</si>
  <si>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</si>
  <si>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</si>
  <si>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</si>
  <si>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</si>
  <si>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</si>
  <si>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</si>
  <si>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</si>
  <si>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</si>
  <si>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</si>
  <si>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</si>
  <si>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</si>
  <si>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</si>
  <si>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</si>
  <si>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</si>
  <si>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</si>
  <si>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</si>
  <si>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</si>
  <si>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</si>
  <si>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</si>
  <si>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</si>
  <si>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</si>
  <si>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</si>
  <si>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</si>
  <si>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</si>
  <si>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</si>
  <si>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</si>
  <si>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</si>
  <si>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</si>
  <si>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</si>
  <si>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</si>
  <si>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</si>
  <si>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</si>
  <si>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</si>
  <si>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</si>
  <si>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</si>
  <si>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</si>
  <si>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</si>
  <si>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</si>
  <si>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</si>
  <si>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</si>
  <si>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</si>
  <si>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</si>
  <si>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</si>
  <si>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</si>
  <si>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</si>
  <si>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</si>
  <si>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</si>
  <si>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</si>
  <si>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</si>
  <si>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</si>
  <si>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</si>
  <si>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</si>
  <si>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</si>
  <si>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</si>
  <si>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</si>
  <si>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</si>
  <si>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</si>
  <si>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</si>
  <si>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</si>
  <si>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</si>
  <si>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</si>
  <si>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</si>
  <si>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</si>
  <si>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</si>
  <si>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</si>
  <si>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</si>
  <si>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</si>
  <si>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</si>
  <si>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</si>
  <si>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</si>
  <si>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</si>
  <si>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</si>
  <si>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</si>
  <si>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</si>
  <si>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</si>
  <si>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</si>
  <si>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</si>
  <si>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</si>
  <si>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</si>
  <si>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</si>
  <si>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</si>
  <si>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</si>
  <si>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</si>
  <si>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</si>
  <si>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</si>
  <si>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</si>
  <si>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</si>
  <si>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</si>
  <si>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</si>
  <si>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</si>
  <si>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</si>
  <si>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</si>
  <si>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</si>
  <si>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</si>
  <si>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</si>
  <si>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</si>
  <si>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</si>
  <si>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</si>
  <si>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</si>
  <si>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</si>
  <si>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</si>
  <si>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</si>
  <si>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</si>
  <si>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</si>
  <si>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</si>
  <si>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</si>
  <si>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</si>
  <si>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</si>
  <si>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</si>
  <si>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</si>
  <si>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</si>
  <si>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</si>
  <si>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</si>
  <si>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</si>
  <si>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</si>
  <si>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</si>
  <si>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</si>
  <si>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</si>
  <si>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</si>
  <si>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</si>
  <si>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</si>
  <si>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</si>
  <si>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</si>
  <si>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</si>
  <si>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</si>
  <si>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</si>
  <si>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</si>
  <si>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</si>
  <si>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</si>
  <si>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</si>
  <si>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</si>
  <si>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</si>
  <si>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</si>
  <si>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</si>
  <si>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</si>
  <si>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</si>
  <si>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</si>
  <si>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</si>
  <si>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</si>
  <si>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</si>
  <si>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</si>
  <si>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</si>
  <si>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</si>
  <si>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</si>
  <si>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</si>
  <si>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</si>
  <si>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</si>
  <si>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</si>
  <si>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</si>
  <si>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</si>
  <si>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</si>
  <si>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</si>
  <si>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</si>
  <si>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</si>
  <si>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</si>
  <si>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</si>
  <si>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</si>
  <si>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</si>
  <si>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</si>
  <si>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</si>
  <si>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</si>
  <si>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</si>
  <si>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</si>
  <si>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</si>
  <si>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</si>
  <si>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</si>
  <si>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</si>
  <si>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</si>
  <si>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</si>
  <si>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</si>
  <si>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</si>
  <si>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</si>
  <si>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</si>
  <si>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</si>
  <si>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</si>
  <si>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</si>
  <si>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</si>
  <si>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</si>
  <si>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</si>
  <si>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</si>
  <si>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</si>
  <si>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</si>
  <si>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</si>
  <si>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</si>
  <si>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</si>
  <si>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</si>
  <si>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</si>
  <si>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</si>
  <si>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</si>
  <si>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</si>
  <si>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</si>
  <si>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</si>
  <si>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</si>
  <si>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</si>
  <si>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</si>
  <si>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</si>
  <si>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</si>
  <si>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</si>
  <si>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</si>
  <si>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</si>
  <si>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</si>
  <si>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</si>
  <si>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</si>
  <si>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</si>
  <si>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</si>
  <si>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</si>
  <si>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</si>
  <si>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</si>
  <si>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</si>
  <si>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</si>
  <si>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</si>
  <si>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</si>
  <si>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</si>
  <si>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</si>
  <si>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</si>
  <si>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</si>
  <si>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</si>
  <si>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</si>
  <si>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</si>
  <si>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</si>
  <si>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</si>
  <si>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</si>
  <si>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</si>
  <si>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</si>
  <si>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</si>
  <si>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</si>
  <si>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</si>
  <si>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</si>
  <si>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</si>
  <si>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</si>
  <si>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</si>
  <si>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</si>
  <si>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</si>
  <si>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</si>
  <si>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</si>
  <si>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</si>
  <si>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</si>
  <si>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</si>
  <si>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</si>
  <si>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</si>
  <si>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</si>
  <si>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</si>
  <si>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</si>
  <si>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</si>
  <si>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</si>
  <si>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</si>
  <si>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</si>
  <si>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</si>
  <si>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</si>
  <si>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</si>
  <si>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</si>
  <si>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</si>
  <si>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</si>
  <si>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</si>
  <si>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</si>
  <si>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</si>
  <si>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</si>
  <si>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</si>
  <si>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</si>
  <si>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</si>
  <si>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</si>
  <si>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</si>
  <si>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</si>
  <si>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</si>
  <si>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</si>
  <si>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</si>
  <si>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</si>
  <si>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</si>
  <si>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</si>
  <si>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</si>
  <si>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</si>
  <si>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</si>
  <si>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</si>
  <si>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</si>
  <si>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</si>
  <si>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</si>
  <si>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</si>
  <si>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</si>
  <si>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</si>
  <si>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</si>
  <si>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</si>
  <si>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</si>
  <si>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</si>
  <si>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</si>
  <si>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</si>
  <si>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</si>
  <si>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</si>
  <si>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</si>
  <si>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</si>
  <si>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</si>
  <si>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</si>
  <si>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</si>
  <si>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</si>
  <si>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</si>
  <si>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</si>
  <si>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</si>
  <si>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</si>
  <si>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</si>
  <si>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</si>
  <si>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</si>
  <si>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</si>
  <si>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</si>
  <si>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</si>
  <si>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</si>
  <si>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</si>
  <si>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</si>
  <si>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</si>
  <si>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</si>
  <si>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</si>
  <si>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</si>
  <si>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</si>
  <si>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</si>
  <si>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</si>
  <si>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</si>
  <si>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</si>
  <si>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</si>
  <si>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</si>
  <si>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</si>
  <si>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</si>
  <si>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</si>
  <si>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</si>
  <si>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</si>
  <si>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</si>
  <si>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</si>
  <si>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</si>
  <si>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</si>
  <si>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</si>
  <si>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</si>
  <si>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</si>
  <si>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</si>
  <si>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</si>
  <si>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</si>
  <si>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</si>
  <si>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</si>
  <si>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</si>
  <si>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</si>
  <si>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</si>
  <si>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</si>
  <si>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</si>
  <si>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</si>
  <si>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</si>
  <si>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</si>
  <si>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</si>
  <si>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</si>
  <si>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</si>
  <si>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</si>
  <si>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</si>
  <si>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</si>
  <si>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</si>
  <si>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</si>
  <si>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</si>
  <si>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</si>
  <si>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</si>
  <si>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</si>
  <si>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</si>
  <si>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</si>
  <si>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</si>
  <si>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</si>
  <si>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</si>
  <si>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</si>
  <si>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</si>
  <si>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</si>
  <si>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</si>
  <si>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</si>
  <si>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</si>
  <si>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</si>
  <si>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</si>
  <si>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</si>
  <si>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</si>
  <si>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</si>
  <si>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</si>
  <si>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</si>
  <si>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</si>
  <si>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</si>
  <si>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</si>
  <si>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</si>
  <si>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</si>
  <si>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</si>
  <si>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</si>
  <si>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</si>
  <si>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</si>
  <si>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</si>
  <si>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</si>
  <si>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</si>
  <si>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</si>
  <si>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</si>
  <si>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</si>
  <si>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</si>
  <si>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</si>
  <si>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</si>
  <si>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</si>
  <si>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</si>
  <si>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</si>
  <si>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</si>
  <si>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</si>
  <si>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</si>
  <si>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</si>
  <si>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</si>
  <si>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</si>
  <si>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</si>
  <si>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</si>
  <si>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</si>
  <si>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</si>
  <si>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</si>
  <si>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</si>
  <si>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</si>
  <si>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</si>
  <si>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</si>
  <si>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</si>
  <si>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</si>
  <si>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</si>
  <si>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</si>
  <si>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</si>
  <si>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</si>
  <si>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</si>
  <si>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</si>
  <si>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</si>
  <si>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</si>
  <si>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</si>
  <si>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</si>
  <si>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</si>
  <si>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</si>
  <si>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</si>
  <si>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</si>
  <si>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</si>
  <si>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</si>
  <si>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</si>
  <si>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</si>
  <si>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</si>
  <si>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</si>
  <si>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</si>
  <si>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</si>
  <si>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</si>
  <si>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</si>
  <si>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</si>
  <si>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</si>
  <si>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</si>
  <si>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</si>
  <si>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</si>
  <si>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</si>
  <si>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</si>
  <si>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</si>
  <si>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</si>
  <si>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</si>
  <si>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</si>
  <si>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</si>
  <si>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</si>
  <si>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</si>
  <si>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</si>
  <si>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</si>
  <si>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</si>
  <si>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</si>
  <si>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</si>
  <si>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</si>
  <si>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</si>
  <si>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</si>
  <si>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</si>
  <si>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</si>
  <si>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</si>
  <si>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</si>
  <si>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</si>
  <si>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</si>
  <si>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</si>
  <si>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</si>
  <si>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</si>
  <si>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</si>
  <si>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</si>
  <si>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</si>
  <si>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</si>
  <si>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</si>
  <si>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</si>
  <si>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</si>
  <si>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</si>
  <si>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</si>
  <si>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</si>
  <si>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</si>
  <si>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</si>
  <si>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</si>
  <si>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</si>
  <si>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</si>
  <si>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</si>
  <si>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</si>
  <si>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</si>
  <si>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</si>
  <si>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</si>
  <si>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</si>
  <si>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</si>
  <si>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</si>
  <si>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</si>
  <si>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</si>
  <si>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</si>
  <si>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</si>
  <si>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</si>
  <si>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</si>
  <si>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</si>
  <si>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</si>
  <si>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</si>
  <si>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</si>
  <si>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</si>
  <si>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</si>
  <si>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</si>
  <si>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</si>
  <si>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</si>
  <si>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</si>
  <si>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</si>
  <si>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</si>
  <si>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</si>
  <si>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</si>
  <si>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</si>
  <si>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</si>
  <si>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</si>
  <si>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</si>
  <si>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</si>
  <si>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</si>
  <si>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</si>
  <si>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</si>
  <si>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</si>
  <si>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</si>
  <si>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</si>
  <si>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</si>
  <si>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</si>
  <si>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</si>
  <si>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</si>
  <si>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</si>
  <si>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</si>
  <si>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</si>
  <si>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</si>
  <si>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</si>
  <si>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</si>
  <si>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</si>
  <si>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</si>
  <si>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</si>
  <si>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</si>
  <si>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</si>
  <si>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</si>
  <si>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</si>
  <si>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</si>
  <si>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</si>
  <si>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</si>
  <si>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</si>
  <si>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</si>
  <si>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</si>
  <si>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</si>
  <si>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</si>
  <si>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</si>
  <si>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</si>
  <si>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</si>
  <si>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</si>
  <si>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</si>
  <si>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</si>
  <si>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</si>
  <si>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</si>
  <si>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</si>
  <si>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</si>
  <si>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</si>
  <si>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</si>
  <si>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</si>
  <si>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</si>
  <si>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</si>
  <si>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</si>
  <si>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</si>
  <si>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</si>
  <si>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</si>
  <si>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</si>
  <si>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</si>
  <si>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</si>
  <si>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</si>
  <si>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</si>
  <si>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</si>
  <si>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</si>
  <si>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</si>
  <si>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</si>
  <si>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</si>
  <si>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</si>
  <si>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</si>
  <si>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</si>
  <si>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</si>
  <si>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</si>
  <si>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</si>
  <si>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</si>
  <si>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</si>
  <si>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</si>
  <si>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</si>
  <si>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</si>
  <si>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</si>
  <si>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</si>
  <si>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</si>
  <si>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</si>
  <si>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</si>
  <si>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</si>
  <si>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</si>
  <si>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</si>
  <si>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</si>
  <si>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</si>
  <si>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</si>
  <si>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</si>
  <si>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</si>
  <si>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</si>
  <si>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</si>
  <si>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</si>
  <si>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</si>
  <si>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</si>
  <si>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</si>
  <si>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</si>
  <si>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</si>
  <si>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</si>
  <si>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</si>
  <si>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</si>
  <si>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</si>
  <si>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</si>
  <si>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</si>
  <si>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</si>
  <si>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</si>
  <si>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</si>
  <si>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</si>
  <si>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</si>
  <si>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</si>
  <si>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</si>
  <si>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</si>
  <si>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</si>
  <si>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</si>
  <si>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</si>
  <si>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</si>
  <si>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</si>
  <si>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</si>
  <si>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</si>
  <si>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</si>
  <si>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</si>
  <si>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</si>
  <si>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</si>
  <si>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</si>
  <si>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</si>
  <si>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</si>
  <si>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</si>
  <si>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</si>
  <si>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</si>
  <si>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</si>
  <si>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</si>
  <si>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</si>
  <si>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</si>
  <si>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</si>
  <si>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</si>
  <si>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</si>
  <si>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</si>
  <si>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</si>
  <si>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</si>
  <si>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</si>
  <si>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</si>
  <si>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</si>
  <si>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</si>
  <si>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</si>
  <si>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</si>
  <si>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</si>
  <si>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</si>
  <si>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</si>
  <si>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</si>
  <si>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</si>
  <si>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</si>
  <si>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</si>
  <si>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</si>
  <si>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</si>
  <si>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</si>
  <si>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</si>
  <si>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</si>
  <si>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</si>
  <si>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</si>
  <si>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</si>
  <si>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</si>
  <si>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</si>
  <si>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</si>
  <si>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</si>
  <si>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</si>
  <si>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</si>
  <si>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</si>
  <si>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</si>
  <si>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</si>
  <si>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</si>
  <si>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</si>
  <si>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</si>
  <si>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</si>
  <si>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</si>
  <si>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</si>
  <si>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</si>
  <si>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</si>
  <si>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</si>
  <si>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</si>
  <si>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</si>
  <si>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</si>
  <si>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</si>
  <si>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</si>
  <si>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</si>
  <si>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</si>
  <si>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</si>
  <si>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</si>
  <si>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</si>
  <si>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</si>
  <si>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</si>
  <si>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</si>
  <si>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</si>
  <si>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</si>
  <si>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 xml:space="preserve">Count of Category </t>
  </si>
  <si>
    <t>Column Labels</t>
  </si>
  <si>
    <t>Grand Total</t>
  </si>
  <si>
    <t>Row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</si>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</sst>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[Richa Singh Assignment 2.xlsx]Pivot Table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B-2E4D-B150-5183D7EE649F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4B-2E4D-B150-5183D7EE649F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4B-2E4D-B150-5183D7EE649F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B-2E4D-B150-5183D7EE6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29599"/>
        <c:axId val="9374799"/>
      </c:barChart>
      <c:catAx>
        <c:axId val="10829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799"/>
        <c:crosses val="autoZero"/>
        <c:auto val="1"/>
        <c:lblAlgn val="ctr"/>
        <c:lblOffset val="100"/>
        <c:noMultiLvlLbl val="0"/>
      </c:catAx>
      <c:valAx>
        <c:axId val="937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[Richa Singh Assignment 2.xlsx]Pivot Table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by State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D-F64B-9DD0-146D6CF9E4A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8D-F64B-9DD0-146D6CF9E4A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8D-F64B-9DD0-146D6CF9E4A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8D-F64B-9DD0-146D6CF9E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694911"/>
        <c:axId val="48792703"/>
      </c:barChart>
      <c:catAx>
        <c:axId val="4869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92703"/>
        <c:crosses val="autoZero"/>
        <c:auto val="1"/>
        <c:lblAlgn val="ctr"/>
        <c:lblOffset val="100"/>
        <c:noMultiLvlLbl val="0"/>
      </c:catAx>
      <c:valAx>
        <c:axId val="4879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[Richa Singh Assignment 2.xlsx]Pivot Table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category by State</a:t>
            </a:r>
            <a:r>
              <a:rPr lang="en-US" baseline="0"/>
              <a:t> </a:t>
            </a:r>
            <a:r>
              <a:rPr lang="en-US"/>
              <a:t>Months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D-904A-911E-A7F9C27883E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D-904A-911E-A7F9C27883EA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D-904A-911E-A7F9C27883EA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0D-904A-911E-A7F9C2788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918623"/>
        <c:axId val="102302927"/>
      </c:lineChart>
      <c:catAx>
        <c:axId val="102918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02927"/>
        <c:crosses val="autoZero"/>
        <c:auto val="1"/>
        <c:lblAlgn val="ctr"/>
        <c:lblOffset val="100"/>
        <c:noMultiLvlLbl val="0"/>
      </c:catAx>
      <c:valAx>
        <c:axId val="10230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1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36-4145-AC32-F24D4E38DF7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0.375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36-4145-AC32-F24D4E38DF7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0.25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36-4145-AC32-F24D4E38D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588256"/>
        <c:axId val="1911394208"/>
      </c:lineChart>
      <c:catAx>
        <c:axId val="191858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394208"/>
        <c:crosses val="autoZero"/>
        <c:auto val="1"/>
        <c:lblAlgn val="ctr"/>
        <c:lblOffset val="100"/>
        <c:noMultiLvlLbl val="0"/>
      </c:catAx>
      <c:valAx>
        <c:axId val="191139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5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0</xdr:rowOff>
    </xdr:from>
    <xdr:to>
      <xdr:col>12</xdr:col>
      <xdr:colOff>76200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D2CE4-26DC-1442-84C3-28966DB94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2</xdr:row>
      <xdr:rowOff>50800</xdr:rowOff>
    </xdr:from>
    <xdr:to>
      <xdr:col>16</xdr:col>
      <xdr:colOff>596900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FBA9E-F004-594D-85AB-A22ECC2C5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25400</xdr:rowOff>
    </xdr:from>
    <xdr:to>
      <xdr:col>10</xdr:col>
      <xdr:colOff>1206500</xdr:colOff>
      <xdr:row>20</xdr:row>
      <xdr:rowOff>101600</xdr:rowOff>
    </xdr:to>
    <xdr:graphicFrame macro="">
      <xdr:nvGraphicFramePr>
        <xdr:cNvPr id="2" name="State by Years ">
          <a:extLst>
            <a:ext uri="{FF2B5EF4-FFF2-40B4-BE49-F238E27FC236}">
              <a16:creationId xmlns:a16="http://schemas.microsoft.com/office/drawing/2014/main" id="{4C27E12A-3CD2-5344-B828-3A9CA3149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15</xdr:row>
      <xdr:rowOff>165100</xdr:rowOff>
    </xdr:from>
    <xdr:to>
      <xdr:col>7</xdr:col>
      <xdr:colOff>762000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0C8FF-34A1-474D-9DE2-7B1425FF7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Bhola" refreshedDate="43311.682689583336" createdVersion="6" refreshedVersion="6" minRefreshableVersion="3" recordCount="4114" xr:uid="{55EE87BB-E01B-B043-8095-13995CEE8F6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s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11713375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Bhola" refreshedDate="43311.702355324072" createdVersion="6" refreshedVersion="6" minRefreshableVersion="3" recordCount="4114" xr:uid="{C9E7DDDC-68C8-384C-8EDD-540B94A3CC2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s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7489E-4A62-CB40-BCAA-ED245F32B71F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08D6B-E7AF-F849-A7D0-B5515AE690EC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E8F5A-E79F-AD41-8B5D-FC7A804002BE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ategory " fld="1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36"/>
  <sheetViews>
    <sheetView zoomScale="94" zoomScaleNormal="94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5" bestFit="1" customWidth="1"/>
    <col min="5" max="5" width="15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.6640625" bestFit="1" customWidth="1"/>
    <col min="16" max="16" width="15.6640625" bestFit="1" customWidth="1"/>
    <col min="17" max="17" width="22" bestFit="1" customWidth="1"/>
    <col min="18" max="18" width="10.6640625" bestFit="1" customWidth="1"/>
    <col min="19" max="20" width="20.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8359</v>
      </c>
      <c r="R1" s="5" t="s">
        <v>8358</v>
      </c>
      <c r="S1" s="5" t="s">
        <v>8366</v>
      </c>
      <c r="T1" s="5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7">
        <f t="shared" ref="P3:P66" si="0">E3/L3</f>
        <v>185.48101265822785</v>
      </c>
      <c r="Q3" t="s">
        <v>8308</v>
      </c>
      <c r="R3" t="s">
        <v>8309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3">(E4/D4)*100</f>
        <v>105</v>
      </c>
      <c r="P4" s="7">
        <f t="shared" si="0"/>
        <v>15</v>
      </c>
      <c r="Q4" t="s">
        <v>8308</v>
      </c>
      <c r="R4" t="s">
        <v>8309</v>
      </c>
      <c r="S4" s="11">
        <f t="shared" si="1"/>
        <v>42405.702349537038</v>
      </c>
      <c r="T4" s="11">
        <f t="shared" si="2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103.89999999999999</v>
      </c>
      <c r="P5" s="7">
        <f t="shared" si="0"/>
        <v>69.266666666666666</v>
      </c>
      <c r="Q5" t="s">
        <v>8308</v>
      </c>
      <c r="R5" t="s">
        <v>8309</v>
      </c>
      <c r="S5" s="11">
        <f t="shared" si="1"/>
        <v>41828.515127314815</v>
      </c>
      <c r="T5" s="11">
        <f t="shared" si="2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122.99154545454545</v>
      </c>
      <c r="P6" s="7">
        <f t="shared" si="0"/>
        <v>190.55028169014085</v>
      </c>
      <c r="Q6" t="s">
        <v>8308</v>
      </c>
      <c r="R6" t="s">
        <v>8309</v>
      </c>
      <c r="S6" s="11">
        <f t="shared" si="1"/>
        <v>42327.834247685183</v>
      </c>
      <c r="T6" s="11">
        <f t="shared" si="2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109.77744436109028</v>
      </c>
      <c r="P7" s="7">
        <f t="shared" si="0"/>
        <v>93.40425531914893</v>
      </c>
      <c r="Q7" t="s">
        <v>8308</v>
      </c>
      <c r="R7" t="s">
        <v>8309</v>
      </c>
      <c r="S7" s="11">
        <f t="shared" si="1"/>
        <v>42563.932951388888</v>
      </c>
      <c r="T7" s="11">
        <f t="shared" si="2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106.4875</v>
      </c>
      <c r="P8" s="7">
        <f t="shared" si="0"/>
        <v>146.87931034482759</v>
      </c>
      <c r="Q8" t="s">
        <v>8308</v>
      </c>
      <c r="R8" t="s">
        <v>8309</v>
      </c>
      <c r="S8" s="11">
        <f t="shared" si="1"/>
        <v>41794.072337962964</v>
      </c>
      <c r="T8" s="11">
        <f t="shared" si="2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101.22222222222221</v>
      </c>
      <c r="P9" s="7">
        <f t="shared" si="0"/>
        <v>159.82456140350877</v>
      </c>
      <c r="Q9" t="s">
        <v>8308</v>
      </c>
      <c r="R9" t="s">
        <v>8309</v>
      </c>
      <c r="S9" s="11">
        <f t="shared" si="1"/>
        <v>42516.047071759262</v>
      </c>
      <c r="T9" s="11">
        <f t="shared" si="2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100.04342857142856</v>
      </c>
      <c r="P10" s="7">
        <f t="shared" si="0"/>
        <v>291.79333333333335</v>
      </c>
      <c r="Q10" t="s">
        <v>8308</v>
      </c>
      <c r="R10" t="s">
        <v>8309</v>
      </c>
      <c r="S10" s="11">
        <f t="shared" si="1"/>
        <v>42468.94458333333</v>
      </c>
      <c r="T10" s="11">
        <f t="shared" si="2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125.998</v>
      </c>
      <c r="P11" s="7">
        <f t="shared" si="0"/>
        <v>31.499500000000001</v>
      </c>
      <c r="Q11" t="s">
        <v>8308</v>
      </c>
      <c r="R11" t="s">
        <v>8309</v>
      </c>
      <c r="S11" s="11">
        <f t="shared" si="1"/>
        <v>42447.103518518517</v>
      </c>
      <c r="T11" s="11">
        <f t="shared" si="2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100.49999999999999</v>
      </c>
      <c r="P12" s="7">
        <f t="shared" si="0"/>
        <v>158.68421052631578</v>
      </c>
      <c r="Q12" t="s">
        <v>8308</v>
      </c>
      <c r="R12" t="s">
        <v>8309</v>
      </c>
      <c r="S12" s="11">
        <f t="shared" si="1"/>
        <v>41780.068043981482</v>
      </c>
      <c r="T12" s="11">
        <f t="shared" si="2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120.5</v>
      </c>
      <c r="P13" s="7">
        <f t="shared" si="0"/>
        <v>80.333333333333329</v>
      </c>
      <c r="Q13" t="s">
        <v>8308</v>
      </c>
      <c r="R13" t="s">
        <v>8309</v>
      </c>
      <c r="S13" s="11">
        <f t="shared" si="1"/>
        <v>42572.778495370367</v>
      </c>
      <c r="T13" s="11">
        <f t="shared" si="2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165.29333333333335</v>
      </c>
      <c r="P14" s="7">
        <f t="shared" si="0"/>
        <v>59.961305925030231</v>
      </c>
      <c r="Q14" t="s">
        <v>8308</v>
      </c>
      <c r="R14" t="s">
        <v>8309</v>
      </c>
      <c r="S14" s="11">
        <f t="shared" si="1"/>
        <v>41791.713252314818</v>
      </c>
      <c r="T14" s="11">
        <f t="shared" si="2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159.97142857142856</v>
      </c>
      <c r="P15" s="7">
        <f t="shared" si="0"/>
        <v>109.78431372549019</v>
      </c>
      <c r="Q15" t="s">
        <v>8308</v>
      </c>
      <c r="R15" t="s">
        <v>8309</v>
      </c>
      <c r="S15" s="11">
        <f t="shared" si="1"/>
        <v>42508.677187499998</v>
      </c>
      <c r="T15" s="11">
        <f t="shared" si="2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100.93333333333334</v>
      </c>
      <c r="P16" s="7">
        <f t="shared" si="0"/>
        <v>147.70731707317074</v>
      </c>
      <c r="Q16" t="s">
        <v>8308</v>
      </c>
      <c r="R16" t="s">
        <v>8309</v>
      </c>
      <c r="S16" s="11">
        <f t="shared" si="1"/>
        <v>41808.02648148148</v>
      </c>
      <c r="T16" s="11">
        <f t="shared" si="2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106.60000000000001</v>
      </c>
      <c r="P17" s="7">
        <f t="shared" si="0"/>
        <v>21.755102040816325</v>
      </c>
      <c r="Q17" t="s">
        <v>8308</v>
      </c>
      <c r="R17" t="s">
        <v>8309</v>
      </c>
      <c r="S17" s="11">
        <f t="shared" si="1"/>
        <v>42256.391875000001</v>
      </c>
      <c r="T17" s="11">
        <f t="shared" si="2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100.24166666666667</v>
      </c>
      <c r="P18" s="7">
        <f t="shared" si="0"/>
        <v>171.84285714285716</v>
      </c>
      <c r="Q18" t="s">
        <v>8308</v>
      </c>
      <c r="R18" t="s">
        <v>8309</v>
      </c>
      <c r="S18" s="11">
        <f t="shared" si="1"/>
        <v>41760.796423611115</v>
      </c>
      <c r="T18" s="11">
        <f t="shared" si="2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100.66666666666666</v>
      </c>
      <c r="P19" s="7">
        <f t="shared" si="0"/>
        <v>41.944444444444443</v>
      </c>
      <c r="Q19" t="s">
        <v>8308</v>
      </c>
      <c r="R19" t="s">
        <v>8309</v>
      </c>
      <c r="S19" s="11">
        <f t="shared" si="1"/>
        <v>41917.731736111113</v>
      </c>
      <c r="T19" s="11">
        <f t="shared" si="2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106.32110000000002</v>
      </c>
      <c r="P20" s="7">
        <f t="shared" si="0"/>
        <v>93.264122807017543</v>
      </c>
      <c r="Q20" t="s">
        <v>8308</v>
      </c>
      <c r="R20" t="s">
        <v>8309</v>
      </c>
      <c r="S20" s="11">
        <f t="shared" si="1"/>
        <v>41869.542314814818</v>
      </c>
      <c r="T20" s="11">
        <f t="shared" si="2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145.29411764705881</v>
      </c>
      <c r="P21" s="7">
        <f t="shared" si="0"/>
        <v>56.136363636363633</v>
      </c>
      <c r="Q21" t="s">
        <v>8308</v>
      </c>
      <c r="R21" t="s">
        <v>8309</v>
      </c>
      <c r="S21" s="11">
        <f t="shared" si="1"/>
        <v>42175.816365740742</v>
      </c>
      <c r="T21" s="11">
        <f t="shared" si="2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100.2</v>
      </c>
      <c r="P22" s="7">
        <f t="shared" si="0"/>
        <v>80.16</v>
      </c>
      <c r="Q22" t="s">
        <v>8308</v>
      </c>
      <c r="R22" t="s">
        <v>8309</v>
      </c>
      <c r="S22" s="11">
        <f t="shared" si="1"/>
        <v>42200.758240740746</v>
      </c>
      <c r="T22" s="11">
        <f t="shared" si="2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109.13513513513513</v>
      </c>
      <c r="P23" s="7">
        <f t="shared" si="0"/>
        <v>199.9009900990099</v>
      </c>
      <c r="Q23" t="s">
        <v>8308</v>
      </c>
      <c r="R23" t="s">
        <v>8309</v>
      </c>
      <c r="S23" s="11">
        <f t="shared" si="1"/>
        <v>41878.627187500002</v>
      </c>
      <c r="T23" s="11">
        <f t="shared" si="2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117.14285714285715</v>
      </c>
      <c r="P24" s="7">
        <f t="shared" si="0"/>
        <v>51.25</v>
      </c>
      <c r="Q24" t="s">
        <v>8308</v>
      </c>
      <c r="R24" t="s">
        <v>8309</v>
      </c>
      <c r="S24" s="11">
        <f t="shared" si="1"/>
        <v>41989.91134259259</v>
      </c>
      <c r="T24" s="11">
        <f t="shared" si="2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118.5</v>
      </c>
      <c r="P25" s="7">
        <f t="shared" si="0"/>
        <v>103.04347826086956</v>
      </c>
      <c r="Q25" t="s">
        <v>8308</v>
      </c>
      <c r="R25" t="s">
        <v>8309</v>
      </c>
      <c r="S25" s="11">
        <f t="shared" si="1"/>
        <v>42097.778946759259</v>
      </c>
      <c r="T25" s="11">
        <f t="shared" si="2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108.80768571428572</v>
      </c>
      <c r="P26" s="7">
        <f t="shared" si="0"/>
        <v>66.346149825783982</v>
      </c>
      <c r="Q26" t="s">
        <v>8308</v>
      </c>
      <c r="R26" t="s">
        <v>8309</v>
      </c>
      <c r="S26" s="11">
        <f t="shared" si="1"/>
        <v>42229.820173611108</v>
      </c>
      <c r="T26" s="11">
        <f t="shared" si="2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133.33333333333331</v>
      </c>
      <c r="P27" s="7">
        <f t="shared" si="0"/>
        <v>57.142857142857146</v>
      </c>
      <c r="Q27" t="s">
        <v>8308</v>
      </c>
      <c r="R27" t="s">
        <v>8309</v>
      </c>
      <c r="S27" s="11">
        <f t="shared" si="1"/>
        <v>42318.025011574078</v>
      </c>
      <c r="T27" s="11">
        <f t="shared" si="2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155.20000000000002</v>
      </c>
      <c r="P28" s="7">
        <f t="shared" si="0"/>
        <v>102.10526315789474</v>
      </c>
      <c r="Q28" t="s">
        <v>8308</v>
      </c>
      <c r="R28" t="s">
        <v>8309</v>
      </c>
      <c r="S28" s="11">
        <f t="shared" si="1"/>
        <v>41828.515555555554</v>
      </c>
      <c r="T28" s="11">
        <f t="shared" si="2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111.72500000000001</v>
      </c>
      <c r="P29" s="7">
        <f t="shared" si="0"/>
        <v>148.96666666666667</v>
      </c>
      <c r="Q29" t="s">
        <v>8308</v>
      </c>
      <c r="R29" t="s">
        <v>8309</v>
      </c>
      <c r="S29" s="11">
        <f t="shared" si="1"/>
        <v>41929.164733796293</v>
      </c>
      <c r="T29" s="11">
        <f t="shared" si="2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100.35000000000001</v>
      </c>
      <c r="P30" s="7">
        <f t="shared" si="0"/>
        <v>169.6056338028169</v>
      </c>
      <c r="Q30" t="s">
        <v>8308</v>
      </c>
      <c r="R30" t="s">
        <v>8309</v>
      </c>
      <c r="S30" s="11">
        <f t="shared" si="1"/>
        <v>42324.96393518518</v>
      </c>
      <c r="T30" s="11">
        <f t="shared" si="2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123.33333333333334</v>
      </c>
      <c r="P31" s="7">
        <f t="shared" si="0"/>
        <v>31.623931623931625</v>
      </c>
      <c r="Q31" t="s">
        <v>8308</v>
      </c>
      <c r="R31" t="s">
        <v>8309</v>
      </c>
      <c r="S31" s="11">
        <f t="shared" si="1"/>
        <v>41812.67324074074</v>
      </c>
      <c r="T31" s="11">
        <f t="shared" si="2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101.29975</v>
      </c>
      <c r="P32" s="7">
        <f t="shared" si="0"/>
        <v>76.45264150943396</v>
      </c>
      <c r="Q32" t="s">
        <v>8308</v>
      </c>
      <c r="R32" t="s">
        <v>8309</v>
      </c>
      <c r="S32" s="11">
        <f t="shared" si="1"/>
        <v>41842.292997685188</v>
      </c>
      <c r="T32" s="11">
        <f t="shared" si="2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100</v>
      </c>
      <c r="P33" s="7">
        <f t="shared" si="0"/>
        <v>13</v>
      </c>
      <c r="Q33" t="s">
        <v>8308</v>
      </c>
      <c r="R33" t="s">
        <v>8309</v>
      </c>
      <c r="S33" s="11">
        <f t="shared" si="1"/>
        <v>42376.79206018518</v>
      </c>
      <c r="T33" s="11">
        <f t="shared" si="2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100.24604569420035</v>
      </c>
      <c r="P34" s="7">
        <f t="shared" si="0"/>
        <v>320.44943820224717</v>
      </c>
      <c r="Q34" t="s">
        <v>8308</v>
      </c>
      <c r="R34" t="s">
        <v>8309</v>
      </c>
      <c r="S34" s="11">
        <f t="shared" si="1"/>
        <v>42461.627511574072</v>
      </c>
      <c r="T34" s="11">
        <f t="shared" si="2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102.0952380952381</v>
      </c>
      <c r="P35" s="7">
        <f t="shared" si="0"/>
        <v>83.75</v>
      </c>
      <c r="Q35" t="s">
        <v>8308</v>
      </c>
      <c r="R35" t="s">
        <v>8309</v>
      </c>
      <c r="S35" s="11">
        <f t="shared" si="1"/>
        <v>42286.660891203705</v>
      </c>
      <c r="T35" s="11">
        <f t="shared" si="2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130.46153846153845</v>
      </c>
      <c r="P36" s="7">
        <f t="shared" si="0"/>
        <v>49.882352941176471</v>
      </c>
      <c r="Q36" t="s">
        <v>8308</v>
      </c>
      <c r="R36" t="s">
        <v>8309</v>
      </c>
      <c r="S36" s="11">
        <f t="shared" si="1"/>
        <v>41841.321770833332</v>
      </c>
      <c r="T36" s="11">
        <f t="shared" si="2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166.5</v>
      </c>
      <c r="P37" s="7">
        <f t="shared" si="0"/>
        <v>59.464285714285715</v>
      </c>
      <c r="Q37" t="s">
        <v>8308</v>
      </c>
      <c r="R37" t="s">
        <v>8309</v>
      </c>
      <c r="S37" s="11">
        <f t="shared" si="1"/>
        <v>42098.291828703703</v>
      </c>
      <c r="T37" s="11">
        <f t="shared" si="2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142.15</v>
      </c>
      <c r="P38" s="7">
        <f t="shared" si="0"/>
        <v>193.84090909090909</v>
      </c>
      <c r="Q38" t="s">
        <v>8308</v>
      </c>
      <c r="R38" t="s">
        <v>8309</v>
      </c>
      <c r="S38" s="11">
        <f t="shared" si="1"/>
        <v>42068.307002314818</v>
      </c>
      <c r="T38" s="11">
        <f t="shared" si="2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183.44090909090909</v>
      </c>
      <c r="P39" s="7">
        <f t="shared" si="0"/>
        <v>159.51383399209487</v>
      </c>
      <c r="Q39" t="s">
        <v>8308</v>
      </c>
      <c r="R39" t="s">
        <v>8309</v>
      </c>
      <c r="S39" s="11">
        <f t="shared" si="1"/>
        <v>42032.693043981482</v>
      </c>
      <c r="T39" s="11">
        <f t="shared" si="2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110.04</v>
      </c>
      <c r="P40" s="7">
        <f t="shared" si="0"/>
        <v>41.68181818181818</v>
      </c>
      <c r="Q40" t="s">
        <v>8308</v>
      </c>
      <c r="R40" t="s">
        <v>8309</v>
      </c>
      <c r="S40" s="11">
        <f t="shared" si="1"/>
        <v>41375.057222222218</v>
      </c>
      <c r="T40" s="11">
        <f t="shared" si="2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130.98000000000002</v>
      </c>
      <c r="P41" s="7">
        <f t="shared" si="0"/>
        <v>150.89861751152074</v>
      </c>
      <c r="Q41" t="s">
        <v>8308</v>
      </c>
      <c r="R41" t="s">
        <v>8309</v>
      </c>
      <c r="S41" s="11">
        <f t="shared" si="1"/>
        <v>41754.047083333331</v>
      </c>
      <c r="T41" s="11">
        <f t="shared" si="2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101.35000000000001</v>
      </c>
      <c r="P42" s="7">
        <f t="shared" si="0"/>
        <v>126.6875</v>
      </c>
      <c r="Q42" t="s">
        <v>8308</v>
      </c>
      <c r="R42" t="s">
        <v>8309</v>
      </c>
      <c r="S42" s="11">
        <f t="shared" si="1"/>
        <v>41789.21398148148</v>
      </c>
      <c r="T42" s="11">
        <f t="shared" si="2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100</v>
      </c>
      <c r="P43" s="7">
        <f t="shared" si="0"/>
        <v>105.26315789473684</v>
      </c>
      <c r="Q43" t="s">
        <v>8308</v>
      </c>
      <c r="R43" t="s">
        <v>8309</v>
      </c>
      <c r="S43" s="11">
        <f t="shared" si="1"/>
        <v>41887.568912037037</v>
      </c>
      <c r="T43" s="11">
        <f t="shared" si="2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141.85714285714286</v>
      </c>
      <c r="P44" s="7">
        <f t="shared" si="0"/>
        <v>117.51479289940828</v>
      </c>
      <c r="Q44" t="s">
        <v>8308</v>
      </c>
      <c r="R44" t="s">
        <v>8309</v>
      </c>
      <c r="S44" s="11">
        <f t="shared" si="1"/>
        <v>41971.639189814814</v>
      </c>
      <c r="T44" s="11">
        <f t="shared" si="2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308.65999999999997</v>
      </c>
      <c r="P45" s="7">
        <f t="shared" si="0"/>
        <v>117.36121673003802</v>
      </c>
      <c r="Q45" t="s">
        <v>8308</v>
      </c>
      <c r="R45" t="s">
        <v>8309</v>
      </c>
      <c r="S45" s="11">
        <f t="shared" si="1"/>
        <v>41802.790347222224</v>
      </c>
      <c r="T45" s="11">
        <f t="shared" si="2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100</v>
      </c>
      <c r="P46" s="7">
        <f t="shared" si="0"/>
        <v>133.33333333333334</v>
      </c>
      <c r="Q46" t="s">
        <v>8308</v>
      </c>
      <c r="R46" t="s">
        <v>8309</v>
      </c>
      <c r="S46" s="11">
        <f t="shared" si="1"/>
        <v>41874.098807870374</v>
      </c>
      <c r="T46" s="11">
        <f t="shared" si="2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120</v>
      </c>
      <c r="P47" s="7">
        <f t="shared" si="0"/>
        <v>98.360655737704917</v>
      </c>
      <c r="Q47" t="s">
        <v>8308</v>
      </c>
      <c r="R47" t="s">
        <v>8309</v>
      </c>
      <c r="S47" s="11">
        <f t="shared" si="1"/>
        <v>42457.623923611114</v>
      </c>
      <c r="T47" s="11">
        <f t="shared" si="2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104.16666666666667</v>
      </c>
      <c r="P48" s="7">
        <f t="shared" si="0"/>
        <v>194.44444444444446</v>
      </c>
      <c r="Q48" t="s">
        <v>8308</v>
      </c>
      <c r="R48" t="s">
        <v>8309</v>
      </c>
      <c r="S48" s="11">
        <f t="shared" si="1"/>
        <v>42323.964976851858</v>
      </c>
      <c r="T48" s="11">
        <f t="shared" si="2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107.61100000000002</v>
      </c>
      <c r="P49" s="7">
        <f t="shared" si="0"/>
        <v>76.865000000000009</v>
      </c>
      <c r="Q49" t="s">
        <v>8308</v>
      </c>
      <c r="R49" t="s">
        <v>8309</v>
      </c>
      <c r="S49" s="11">
        <f t="shared" si="1"/>
        <v>41932.819525462961</v>
      </c>
      <c r="T49" s="11">
        <f t="shared" si="2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107.94999999999999</v>
      </c>
      <c r="P50" s="7">
        <f t="shared" si="0"/>
        <v>56.815789473684212</v>
      </c>
      <c r="Q50" t="s">
        <v>8308</v>
      </c>
      <c r="R50" t="s">
        <v>8309</v>
      </c>
      <c r="S50" s="11">
        <f t="shared" si="1"/>
        <v>42033.516898148147</v>
      </c>
      <c r="T50" s="11">
        <f t="shared" si="2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100</v>
      </c>
      <c r="P51" s="7">
        <f t="shared" si="0"/>
        <v>137.93103448275863</v>
      </c>
      <c r="Q51" t="s">
        <v>8308</v>
      </c>
      <c r="R51" t="s">
        <v>8309</v>
      </c>
      <c r="S51" s="11">
        <f t="shared" si="1"/>
        <v>42271.176446759258</v>
      </c>
      <c r="T51" s="11">
        <f t="shared" si="2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100</v>
      </c>
      <c r="P52" s="7">
        <f t="shared" si="0"/>
        <v>27.272727272727273</v>
      </c>
      <c r="Q52" t="s">
        <v>8308</v>
      </c>
      <c r="R52" t="s">
        <v>8309</v>
      </c>
      <c r="S52" s="11">
        <f t="shared" si="1"/>
        <v>41995.752986111111</v>
      </c>
      <c r="T52" s="11">
        <f t="shared" si="2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128.0181818181818</v>
      </c>
      <c r="P53" s="7">
        <f t="shared" si="0"/>
        <v>118.33613445378151</v>
      </c>
      <c r="Q53" t="s">
        <v>8308</v>
      </c>
      <c r="R53" t="s">
        <v>8309</v>
      </c>
      <c r="S53" s="11">
        <f t="shared" si="1"/>
        <v>42196.928668981483</v>
      </c>
      <c r="T53" s="11">
        <f t="shared" si="2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116.21</v>
      </c>
      <c r="P54" s="7">
        <f t="shared" si="0"/>
        <v>223.48076923076923</v>
      </c>
      <c r="Q54" t="s">
        <v>8308</v>
      </c>
      <c r="R54" t="s">
        <v>8309</v>
      </c>
      <c r="S54" s="11">
        <f t="shared" si="1"/>
        <v>41807.701921296299</v>
      </c>
      <c r="T54" s="11">
        <f t="shared" si="2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109.63333333333334</v>
      </c>
      <c r="P55" s="7">
        <f t="shared" si="0"/>
        <v>28.111111111111111</v>
      </c>
      <c r="Q55" t="s">
        <v>8308</v>
      </c>
      <c r="R55" t="s">
        <v>8309</v>
      </c>
      <c r="S55" s="11">
        <f t="shared" si="1"/>
        <v>41719.549131944441</v>
      </c>
      <c r="T55" s="11">
        <f t="shared" si="2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101</v>
      </c>
      <c r="P56" s="7">
        <f t="shared" si="0"/>
        <v>194.23076923076923</v>
      </c>
      <c r="Q56" t="s">
        <v>8308</v>
      </c>
      <c r="R56" t="s">
        <v>8309</v>
      </c>
      <c r="S56" s="11">
        <f t="shared" si="1"/>
        <v>42333.713206018518</v>
      </c>
      <c r="T56" s="11">
        <f t="shared" si="2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128.95348837209301</v>
      </c>
      <c r="P57" s="7">
        <f t="shared" si="0"/>
        <v>128.95348837209303</v>
      </c>
      <c r="Q57" t="s">
        <v>8308</v>
      </c>
      <c r="R57" t="s">
        <v>8309</v>
      </c>
      <c r="S57" s="11">
        <f t="shared" si="1"/>
        <v>42496.968935185185</v>
      </c>
      <c r="T57" s="11">
        <f t="shared" si="2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107.26249999999999</v>
      </c>
      <c r="P58" s="7">
        <f t="shared" si="0"/>
        <v>49.316091954022987</v>
      </c>
      <c r="Q58" t="s">
        <v>8308</v>
      </c>
      <c r="R58" t="s">
        <v>8309</v>
      </c>
      <c r="S58" s="11">
        <f t="shared" si="1"/>
        <v>42149.548888888887</v>
      </c>
      <c r="T58" s="11">
        <f t="shared" si="2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101.89999999999999</v>
      </c>
      <c r="P59" s="7">
        <f t="shared" si="0"/>
        <v>221.52173913043478</v>
      </c>
      <c r="Q59" t="s">
        <v>8308</v>
      </c>
      <c r="R59" t="s">
        <v>8309</v>
      </c>
      <c r="S59" s="11">
        <f t="shared" si="1"/>
        <v>42089.83289351852</v>
      </c>
      <c r="T59" s="11">
        <f t="shared" si="2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102.91</v>
      </c>
      <c r="P60" s="7">
        <f t="shared" si="0"/>
        <v>137.21333333333334</v>
      </c>
      <c r="Q60" t="s">
        <v>8308</v>
      </c>
      <c r="R60" t="s">
        <v>8309</v>
      </c>
      <c r="S60" s="11">
        <f t="shared" si="1"/>
        <v>41932.745046296295</v>
      </c>
      <c r="T60" s="11">
        <f t="shared" si="2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100.12570000000001</v>
      </c>
      <c r="P61" s="7">
        <f t="shared" si="0"/>
        <v>606.82242424242418</v>
      </c>
      <c r="Q61" t="s">
        <v>8308</v>
      </c>
      <c r="R61" t="s">
        <v>8309</v>
      </c>
      <c r="S61" s="11">
        <f t="shared" si="1"/>
        <v>42230.23583333334</v>
      </c>
      <c r="T61" s="11">
        <f t="shared" si="2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103.29622222222221</v>
      </c>
      <c r="P62" s="7">
        <f t="shared" si="0"/>
        <v>43.040092592592593</v>
      </c>
      <c r="Q62" t="s">
        <v>8308</v>
      </c>
      <c r="R62" t="s">
        <v>8310</v>
      </c>
      <c r="S62" s="11">
        <f t="shared" si="1"/>
        <v>41701.901817129627</v>
      </c>
      <c r="T62" s="11">
        <f t="shared" si="2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148.30000000000001</v>
      </c>
      <c r="P63" s="7">
        <f t="shared" si="0"/>
        <v>322.39130434782606</v>
      </c>
      <c r="Q63" t="s">
        <v>8308</v>
      </c>
      <c r="R63" t="s">
        <v>8310</v>
      </c>
      <c r="S63" s="11">
        <f t="shared" si="1"/>
        <v>41409.814317129632</v>
      </c>
      <c r="T63" s="11">
        <f t="shared" si="2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154.73333333333332</v>
      </c>
      <c r="P64" s="7">
        <f t="shared" si="0"/>
        <v>96.708333333333329</v>
      </c>
      <c r="Q64" t="s">
        <v>8308</v>
      </c>
      <c r="R64" t="s">
        <v>8310</v>
      </c>
      <c r="S64" s="11">
        <f t="shared" si="1"/>
        <v>41311.799513888887</v>
      </c>
      <c r="T64" s="11">
        <f t="shared" si="2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113.51849999999999</v>
      </c>
      <c r="P65" s="7">
        <f t="shared" si="0"/>
        <v>35.474531249999998</v>
      </c>
      <c r="Q65" t="s">
        <v>8308</v>
      </c>
      <c r="R65" t="s">
        <v>8310</v>
      </c>
      <c r="S65" s="11">
        <f t="shared" si="1"/>
        <v>41612.912187499998</v>
      </c>
      <c r="T65" s="11">
        <f t="shared" si="2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173.33333333333334</v>
      </c>
      <c r="P66" s="7">
        <f t="shared" si="0"/>
        <v>86.666666666666671</v>
      </c>
      <c r="Q66" t="s">
        <v>8308</v>
      </c>
      <c r="R66" t="s">
        <v>8310</v>
      </c>
      <c r="S66" s="11">
        <f t="shared" si="1"/>
        <v>41433.01829861111</v>
      </c>
      <c r="T66" s="11">
        <f t="shared" si="2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7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7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7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7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7">
        <f t="shared" ref="P451:P514" si="29">E451/L451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7">
        <f t="shared" ref="P579:P642" si="37">E579/L579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7">
        <f t="shared" ref="P707:P770" si="45">E707/L707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7">
        <f t="shared" ref="P771:P834" si="49">E771/L771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7" t="e">
        <f t="shared" ref="P899:P962" si="57">E899/L899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7">
        <f t="shared" ref="P1155:P1218" si="73">E1155/L1155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7">
        <f t="shared" ref="P1347:P1410" si="85">E1347/L1347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7" t="e">
        <f t="shared" ref="P1411:P1474" si="89">E1411/L1411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7">
        <f t="shared" ref="P1539:P1602" si="97">E1539/L1539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7" t="e">
        <f t="shared" ref="P1731:P1794" si="109">E1731/L1731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7">
        <f t="shared" ref="P1795:P1858" si="113">E1795/L1795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7">
        <f t="shared" ref="P1923:P1986" si="121">E1923/L1923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7">
        <f t="shared" ref="P1987:P2050" si="125">E1987/L1987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7" t="e">
        <f t="shared" ref="P2371:P2434" si="149">E2371/L2371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7" t="e">
        <f t="shared" ref="P2435:P2498" si="153">E2435/L2435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7" t="e">
        <f t="shared" ref="P2563:P2626" si="161">E2563/L2563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7">
        <f t="shared" ref="P2755:P2818" si="173">E2755/L2755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7" t="e">
        <f t="shared" ref="P2883:P2946" si="181">E2883/L2883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7" t="e">
        <f t="shared" ref="P2947:P3010" si="185">E2947/L2947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7">
        <f t="shared" ref="P3011:P3074" si="189">E3011/L3011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7">
        <f t="shared" ref="P3139:P3202" si="197">E3139/L3139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7">
        <f t="shared" ref="P3203:P3266" si="201">E3203/L3203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7">
        <f t="shared" ref="P3651:P3714" si="229">E3651/L3651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7" t="e">
        <f t="shared" ref="P4099:P4115" si="257">E4099/L4099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  <row r="4121" spans="1:20" x14ac:dyDescent="0.2">
      <c r="B4121" s="13"/>
      <c r="C4121" s="13"/>
      <c r="D4121" s="13"/>
      <c r="E4121" s="13"/>
      <c r="F4121" s="13"/>
      <c r="G4121" s="13"/>
      <c r="H4121" s="13"/>
      <c r="I4121" s="13"/>
    </row>
    <row r="4122" spans="1:20" x14ac:dyDescent="0.2">
      <c r="B4122"/>
      <c r="C4122"/>
      <c r="G4122" s="14"/>
      <c r="H4122" s="14"/>
      <c r="I4122" s="14"/>
      <c r="J4122" s="15"/>
    </row>
    <row r="4123" spans="1:20" x14ac:dyDescent="0.2">
      <c r="B4123"/>
      <c r="C4123"/>
      <c r="G4123" s="14"/>
      <c r="H4123" s="14"/>
      <c r="I4123" s="14"/>
      <c r="J4123" s="15"/>
    </row>
    <row r="4124" spans="1:20" x14ac:dyDescent="0.2">
      <c r="B4124"/>
      <c r="C4124"/>
      <c r="G4124" s="14"/>
      <c r="H4124" s="14"/>
      <c r="I4124" s="14"/>
      <c r="J4124" s="15"/>
    </row>
    <row r="4125" spans="1:20" x14ac:dyDescent="0.2">
      <c r="B4125"/>
      <c r="C4125"/>
      <c r="G4125" s="14"/>
      <c r="H4125" s="14"/>
      <c r="I4125" s="14"/>
      <c r="J4125" s="15"/>
    </row>
    <row r="4126" spans="1:20" x14ac:dyDescent="0.2">
      <c r="B4126"/>
      <c r="C4126"/>
      <c r="G4126" s="14"/>
      <c r="H4126" s="14"/>
      <c r="I4126" s="14"/>
      <c r="J4126" s="15"/>
    </row>
    <row r="4127" spans="1:20" x14ac:dyDescent="0.2">
      <c r="B4127"/>
      <c r="C4127"/>
      <c r="G4127" s="14"/>
      <c r="H4127" s="14"/>
      <c r="I4127" s="14"/>
      <c r="J4127" s="15"/>
    </row>
    <row r="4128" spans="1:20" x14ac:dyDescent="0.2">
      <c r="B4128"/>
      <c r="C4128"/>
      <c r="G4128" s="14"/>
      <c r="H4128" s="14"/>
      <c r="I4128" s="14"/>
      <c r="J4128" s="15"/>
    </row>
    <row r="4129" spans="2:10" x14ac:dyDescent="0.2">
      <c r="B4129"/>
      <c r="C4129"/>
      <c r="G4129" s="14"/>
      <c r="H4129" s="14"/>
      <c r="I4129" s="14"/>
      <c r="J4129" s="15"/>
    </row>
    <row r="4130" spans="2:10" x14ac:dyDescent="0.2">
      <c r="B4130"/>
      <c r="C4130"/>
      <c r="G4130" s="14"/>
      <c r="H4130" s="14"/>
      <c r="I4130" s="14"/>
      <c r="J4130" s="15"/>
    </row>
    <row r="4131" spans="2:10" x14ac:dyDescent="0.2">
      <c r="B4131"/>
      <c r="C4131"/>
      <c r="G4131" s="14"/>
      <c r="H4131" s="14"/>
      <c r="I4131" s="14"/>
      <c r="J4131" s="15"/>
    </row>
    <row r="4132" spans="2:10" x14ac:dyDescent="0.2">
      <c r="B4132"/>
      <c r="C4132"/>
      <c r="G4132" s="14"/>
      <c r="H4132" s="14"/>
      <c r="I4132" s="14"/>
      <c r="J4132" s="15"/>
    </row>
    <row r="4133" spans="2:10" x14ac:dyDescent="0.2">
      <c r="B4133"/>
      <c r="C4133"/>
      <c r="G4133" s="14"/>
      <c r="H4133" s="14"/>
      <c r="I4133" s="14"/>
      <c r="J4133" s="15"/>
    </row>
    <row r="4224" spans="1:8" x14ac:dyDescent="0.2">
      <c r="A4224" s="13"/>
      <c r="B4224" s="13"/>
      <c r="C4224" s="13"/>
      <c r="D4224" s="13"/>
      <c r="E4224" s="13"/>
      <c r="F4224" s="13"/>
      <c r="G4224" s="13"/>
      <c r="H4224" s="13"/>
    </row>
    <row r="4225" spans="2:3" x14ac:dyDescent="0.2">
      <c r="B4225"/>
      <c r="C4225"/>
    </row>
    <row r="4226" spans="2:3" x14ac:dyDescent="0.2">
      <c r="B4226"/>
      <c r="C4226"/>
    </row>
    <row r="4227" spans="2:3" x14ac:dyDescent="0.2">
      <c r="B4227"/>
      <c r="C4227"/>
    </row>
    <row r="4228" spans="2:3" x14ac:dyDescent="0.2">
      <c r="B4228"/>
      <c r="C4228"/>
    </row>
    <row r="4229" spans="2:3" x14ac:dyDescent="0.2">
      <c r="B4229"/>
      <c r="C4229"/>
    </row>
    <row r="4230" spans="2:3" x14ac:dyDescent="0.2">
      <c r="B4230"/>
      <c r="C4230"/>
    </row>
    <row r="4231" spans="2:3" x14ac:dyDescent="0.2">
      <c r="B4231"/>
      <c r="C4231"/>
    </row>
    <row r="4232" spans="2:3" x14ac:dyDescent="0.2">
      <c r="B4232"/>
      <c r="C4232"/>
    </row>
    <row r="4233" spans="2:3" x14ac:dyDescent="0.2">
      <c r="B4233"/>
      <c r="C4233"/>
    </row>
    <row r="4234" spans="2:3" x14ac:dyDescent="0.2">
      <c r="B4234"/>
      <c r="C4234"/>
    </row>
    <row r="4235" spans="2:3" x14ac:dyDescent="0.2">
      <c r="B4235"/>
      <c r="C4235"/>
    </row>
    <row r="4236" spans="2:3" x14ac:dyDescent="0.2">
      <c r="B4236"/>
      <c r="C4236"/>
    </row>
  </sheetData>
  <conditionalFormatting sqref="F1:F4115">
    <cfRule type="containsText" dxfId="3" priority="11" operator="containsText" text="live">
      <formula>NOT(ISERROR(SEARCH("live",F1)))</formula>
    </cfRule>
    <cfRule type="containsText" dxfId="2" priority="12" operator="containsText" text="successful">
      <formula>NOT(ISERROR(SEARCH("successful",F1)))</formula>
    </cfRule>
    <cfRule type="containsText" dxfId="1" priority="13" operator="containsText" text="canceled">
      <formula>NOT(ISERROR(SEARCH("canceled",F1)))</formula>
    </cfRule>
    <cfRule type="containsText" dxfId="0" priority="14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59999389629810485"/>
        <color theme="4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8E54E-F71A-B24A-BA81-4FA2F8DB38B8}">
  <dimension ref="A1:F14"/>
  <sheetViews>
    <sheetView workbookViewId="0">
      <selection activeCell="E24" sqref="E2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8360</v>
      </c>
      <c r="B3" s="9" t="s">
        <v>8361</v>
      </c>
    </row>
    <row r="4" spans="1:6" x14ac:dyDescent="0.2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8329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EF2E7-3BEF-494D-B042-4484A89ACDBF}">
  <dimension ref="A1:F47"/>
  <sheetViews>
    <sheetView zoomScale="90" zoomScaleNormal="90" workbookViewId="0">
      <selection activeCell="N36" sqref="N36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8359</v>
      </c>
      <c r="B2" t="s">
        <v>8364</v>
      </c>
    </row>
    <row r="4" spans="1:6" x14ac:dyDescent="0.2">
      <c r="A4" s="9" t="s">
        <v>8365</v>
      </c>
      <c r="B4" s="9" t="s">
        <v>8361</v>
      </c>
    </row>
    <row r="5" spans="1:6" x14ac:dyDescent="0.2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8342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8356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8311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97D4D-B4C7-AE4A-B218-240D571072D4}">
  <dimension ref="A1:F18"/>
  <sheetViews>
    <sheetView workbookViewId="0">
      <selection activeCell="I26" sqref="I26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5.1640625" bestFit="1" customWidth="1"/>
    <col min="9" max="9" width="12.1640625" bestFit="1" customWidth="1"/>
    <col min="10" max="10" width="19.5" bestFit="1" customWidth="1"/>
    <col min="11" max="11" width="16.5" bestFit="1" customWidth="1"/>
  </cols>
  <sheetData>
    <row r="1" spans="1:6" x14ac:dyDescent="0.2">
      <c r="A1" s="9" t="s">
        <v>8359</v>
      </c>
      <c r="B1" t="s">
        <v>8364</v>
      </c>
    </row>
    <row r="2" spans="1:6" x14ac:dyDescent="0.2">
      <c r="A2" s="9" t="s">
        <v>8380</v>
      </c>
      <c r="B2" t="s">
        <v>8364</v>
      </c>
    </row>
    <row r="4" spans="1:6" x14ac:dyDescent="0.2">
      <c r="A4" s="9" t="s">
        <v>8360</v>
      </c>
      <c r="B4" s="9" t="s">
        <v>8361</v>
      </c>
    </row>
    <row r="5" spans="1:6" x14ac:dyDescent="0.2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2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2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2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2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2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2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2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2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2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2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2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2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7522-989A-4243-BC62-5BF931100537}">
  <dimension ref="A1:H13"/>
  <sheetViews>
    <sheetView tabSelected="1" workbookViewId="0">
      <selection activeCell="A21" sqref="A2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66406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8389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4">
        <f ca="1">B2/$F2</f>
        <v>0.71081677704194257</v>
      </c>
      <c r="G2" s="14">
        <f t="shared" ref="G2:H13" ca="1" si="0">C2/$F2</f>
        <v>0.24944812362030905</v>
      </c>
      <c r="H2" s="14">
        <f t="shared" ca="1" si="0"/>
        <v>3.9735099337748346E-2</v>
      </c>
    </row>
    <row r="3" spans="1:8" x14ac:dyDescent="0.2">
      <c r="A3" t="s">
        <v>8390</v>
      </c>
      <c r="B3">
        <f>COUNTIFS(Data!$D$2:$D$4115,"&gt;=1000",Data!$F$2:$F$4115,"successful")-COUNTIFS(Data!$D$2:$D$4115,"&gt;=4999",Data!$F$2:$F$4115,"successful")</f>
        <v>931</v>
      </c>
      <c r="C3">
        <f>COUNTIFS(Data!$D$2:$D$4115,"&gt;=1000",Data!$F$2:$F$4115,"failed")-COUNTIFS(Data!$D$2:$D$4115,"&gt;=4999",Data!$F$2:$F$4115,"failed")</f>
        <v>420</v>
      </c>
      <c r="D3">
        <f>COUNTIFS(Data!$D$2:$D$4115,"&gt;=1000",Data!$F$2:$F$4115,"canceled")-COUNTIFS(Data!$D$2:$D$4115,"&gt;=4999",Data!$F$2:$F$4115,"canceled")</f>
        <v>60</v>
      </c>
      <c r="E3">
        <f t="shared" ref="E3:E13" si="1">SUM(B3:D3)</f>
        <v>1411</v>
      </c>
      <c r="F3" s="14">
        <f t="shared" ref="F3:F13" ca="1" si="2">B3/$F3</f>
        <v>0.65981573352232459</v>
      </c>
      <c r="G3" s="14">
        <f t="shared" ca="1" si="0"/>
        <v>0.297661233167966</v>
      </c>
      <c r="H3" s="14">
        <f t="shared" ca="1" si="0"/>
        <v>4.2523033309709427E-2</v>
      </c>
    </row>
    <row r="4" spans="1:8" x14ac:dyDescent="0.2">
      <c r="A4" t="s">
        <v>8391</v>
      </c>
      <c r="B4">
        <f>COUNTIFS(Data!$D$2:$D$4115,"&gt;=5000",Data!$F$2:$F$4115,"successful")-COUNTIFS(Data!$D$2:$D$4115,"&gt;=9999",Data!$F$2:$F$4115,"successful")</f>
        <v>380</v>
      </c>
      <c r="C4">
        <f>COUNTIFS(Data!$D$2:$D$4115,"&gt;=5000",Data!$F$2:$F$4115,"failed")-COUNTIFS(Data!$D$2:$D$4115,"&gt;=9999",Data!$F$2:$F$4115,"failed")</f>
        <v>282</v>
      </c>
      <c r="D4">
        <f>COUNTIFS(Data!$D$2:$D$4115,"&gt;=5000",Data!$F$2:$F$4115,"canceled")-COUNTIFS(Data!$D$2:$D$4115,"&gt;=9999",Data!$F$2:$F$4115,"canceled")</f>
        <v>51</v>
      </c>
      <c r="E4">
        <f t="shared" si="1"/>
        <v>713</v>
      </c>
      <c r="F4" s="14">
        <f t="shared" ca="1" si="2"/>
        <v>0.53295932678821878</v>
      </c>
      <c r="G4" s="14">
        <f t="shared" ca="1" si="0"/>
        <v>0.39551192145862551</v>
      </c>
      <c r="H4" s="14">
        <f t="shared" ca="1" si="0"/>
        <v>7.1528751753155678E-2</v>
      </c>
    </row>
    <row r="5" spans="1:8" x14ac:dyDescent="0.2">
      <c r="A5" t="s">
        <v>8392</v>
      </c>
      <c r="B5">
        <f>COUNTIFS(Data!$D$2:$D$4115,"&gt;=10000",Data!$F$2:$F$4115,"successful")-COUNTIFS(Data!$D$2:$D$4115,"&gt;=14999",Data!$F$2:$F$4115,"successful")</f>
        <v>168</v>
      </c>
      <c r="C5">
        <f>COUNTIFS(Data!$D$2:$D$4115,"&gt;=10000",Data!$F$2:$F$4115,"failed")-COUNTIFS(Data!$D$2:$D$4115,"&gt;=14999",Data!$F$2:$F$4115,"failed")</f>
        <v>144</v>
      </c>
      <c r="D5">
        <f>COUNTIFS(Data!$D$2:$D$4115,"&gt;=10000",Data!$F$2:$F$4115,"canceled")-COUNTIFS(Data!$D$2:$D$4115,"&gt;=14999",Data!$F$2:$F$4115,"canceled")</f>
        <v>40</v>
      </c>
      <c r="E5">
        <f t="shared" si="1"/>
        <v>352</v>
      </c>
      <c r="F5" s="14">
        <f t="shared" ca="1" si="2"/>
        <v>0.47727272727272729</v>
      </c>
      <c r="G5" s="14">
        <f t="shared" ca="1" si="0"/>
        <v>0.40909090909090912</v>
      </c>
      <c r="H5" s="14">
        <f t="shared" ca="1" si="0"/>
        <v>0.11363636363636363</v>
      </c>
    </row>
    <row r="6" spans="1:8" x14ac:dyDescent="0.2">
      <c r="A6" t="s">
        <v>8393</v>
      </c>
      <c r="B6">
        <f>COUNTIFS(Data!$D$2:$D$4115,"&gt;=15000",Data!$F$2:$F$4115,"successful")-COUNTIFS(Data!$D$2:$D$4115,"&gt;=19999",Data!$F$2:$F$4115,"successful")</f>
        <v>94</v>
      </c>
      <c r="C6">
        <f>COUNTIFS(Data!$D$2:$D$4115,"&gt;=15000",Data!$F$2:$F$4115,"failed")-COUNTIFS(Data!$D$2:$D$4115,"&gt;=19999",Data!$F$2:$F$4115,"failed")</f>
        <v>90</v>
      </c>
      <c r="D6">
        <f>COUNTIFS(Data!$D$2:$D$4115,"&gt;=15000",Data!$F$2:$F$4115,"canceled")-COUNTIFS(Data!$D$2:$D$4115,"&gt;=19999",Data!$F$2:$F$4115,"canceled")</f>
        <v>17</v>
      </c>
      <c r="E6">
        <f t="shared" si="1"/>
        <v>201</v>
      </c>
      <c r="F6" s="14">
        <f t="shared" ca="1" si="2"/>
        <v>0.46766169154228854</v>
      </c>
      <c r="G6" s="14">
        <f t="shared" ca="1" si="0"/>
        <v>0.44776119402985076</v>
      </c>
      <c r="H6" s="14">
        <f t="shared" ca="1" si="0"/>
        <v>8.45771144278607E-2</v>
      </c>
    </row>
    <row r="7" spans="1:8" x14ac:dyDescent="0.2">
      <c r="A7" t="s">
        <v>8394</v>
      </c>
      <c r="B7">
        <f>COUNTIFS(Data!$D$2:$D$4115,"&gt;=20000",Data!$F$2:$F$4115,"successful")-COUNTIFS(Data!$D$2:$D$4115,"&gt;=24999",Data!$F$2:$F$4115,"successful")</f>
        <v>62</v>
      </c>
      <c r="C7">
        <f>COUNTIFS(Data!$D$2:$D$4115,"&gt;=20000",Data!$F$2:$F$4115,"failed")-COUNTIFS(Data!$D$2:$D$4115,"&gt;=24999",Data!$F$2:$F$4115,"failed")</f>
        <v>72</v>
      </c>
      <c r="D7">
        <f>COUNTIFS(Data!$D$2:$D$4115,"&gt;=20000",Data!$F$2:$F$4115,"canceled")-COUNTIFS(Data!$D$2:$D$4115,"&gt;=24999",Data!$F$2:$F$4115,"canceled")</f>
        <v>14</v>
      </c>
      <c r="E7">
        <f t="shared" si="1"/>
        <v>148</v>
      </c>
      <c r="F7" s="14">
        <f t="shared" ca="1" si="2"/>
        <v>0.41891891891891891</v>
      </c>
      <c r="G7" s="14">
        <f t="shared" ca="1" si="0"/>
        <v>0.48648648648648651</v>
      </c>
      <c r="H7" s="14">
        <f t="shared" ca="1" si="0"/>
        <v>9.45945945945946E-2</v>
      </c>
    </row>
    <row r="8" spans="1:8" x14ac:dyDescent="0.2">
      <c r="A8" t="s">
        <v>8395</v>
      </c>
      <c r="B8">
        <f>COUNTIFS(Data!$D$2:$D$4115,"&gt;=25000",Data!$F$2:$F$4115,"successful")-COUNTIFS(Data!$D$2:$D$4115,"&gt;=29999",Data!$F$2:$F$4115,"successful")</f>
        <v>55</v>
      </c>
      <c r="C8">
        <f>COUNTIFS(Data!$D$2:$D$4115,"&gt;=25000",Data!$F$2:$F$4115,"failed")-COUNTIFS(Data!$D$2:$D$4115,"&gt;=29999",Data!$F$2:$F$4115,"failed")</f>
        <v>64</v>
      </c>
      <c r="D8">
        <f>COUNTIFS(Data!$D$2:$D$4115,"&gt;=25000",Data!$F$2:$F$4115,"canceled")-COUNTIFS(Data!$D$2:$D$4115,"&gt;=29999",Data!$F$2:$F$4115,"canceled")</f>
        <v>18</v>
      </c>
      <c r="E8">
        <f t="shared" si="1"/>
        <v>137</v>
      </c>
      <c r="F8" s="14">
        <f t="shared" ca="1" si="2"/>
        <v>0.40145985401459855</v>
      </c>
      <c r="G8" s="14">
        <f t="shared" ca="1" si="0"/>
        <v>0.46715328467153283</v>
      </c>
      <c r="H8" s="14">
        <f t="shared" ca="1" si="0"/>
        <v>0.13138686131386862</v>
      </c>
    </row>
    <row r="9" spans="1:8" x14ac:dyDescent="0.2">
      <c r="A9" t="s">
        <v>8396</v>
      </c>
      <c r="B9">
        <f>COUNTIFS(Data!$D$2:$D$4115,"&gt;=30000",Data!$F$2:$F$4115,"successful")-COUNTIFS(Data!$D$2:$D$4115,"&gt;=34999",Data!$F$2:$F$4115,"successful")</f>
        <v>32</v>
      </c>
      <c r="C9">
        <f>COUNTIFS(Data!$D$2:$D$4115,"&gt;=30000",Data!$F$2:$F$4115,"failed")-COUNTIFS(Data!$D$2:$D$4115,"&gt;=34999",Data!$F$2:$F$4115,"failed")</f>
        <v>37</v>
      </c>
      <c r="D9">
        <f>COUNTIFS(Data!$D$2:$D$4115,"&gt;=30000",Data!$F$2:$F$4115,"canceled")-COUNTIFS(Data!$D$2:$D$4115,"&gt;=34999",Data!$F$2:$F$4115,"canceled")</f>
        <v>13</v>
      </c>
      <c r="E9">
        <f t="shared" si="1"/>
        <v>82</v>
      </c>
      <c r="F9" s="14">
        <f t="shared" ca="1" si="2"/>
        <v>0.3902439024390244</v>
      </c>
      <c r="G9" s="14">
        <f t="shared" ca="1" si="0"/>
        <v>0.45121951219512196</v>
      </c>
      <c r="H9" s="14">
        <f t="shared" ca="1" si="0"/>
        <v>0.15853658536585366</v>
      </c>
    </row>
    <row r="10" spans="1:8" x14ac:dyDescent="0.2">
      <c r="A10" t="s">
        <v>8397</v>
      </c>
      <c r="B10">
        <f>COUNTIFS(Data!$D$2:$D$4115,"&gt;=35000",Data!$F$2:$F$4115,"successful")-COUNTIFS(Data!$D$2:$D$4115,"&gt;=39999",Data!$F$2:$F$4115,"successful")</f>
        <v>26</v>
      </c>
      <c r="C10">
        <f>COUNTIFS(Data!$D$2:$D$4115,"&gt;=35000",Data!$F$2:$F$4115,"failed")-COUNTIFS(Data!$D$2:$D$4115,"&gt;=39999",Data!$F$2:$F$4115,"failed")</f>
        <v>22</v>
      </c>
      <c r="D10">
        <f>COUNTIFS(Data!$D$2:$D$4115,"&gt;=35000",Data!$F$2:$F$4115,"canceled")-COUNTIFS(Data!$D$2:$D$4115,"&gt;=39999",Data!$F$2:$F$4115,"canceled")</f>
        <v>7</v>
      </c>
      <c r="E10">
        <f t="shared" si="1"/>
        <v>55</v>
      </c>
      <c r="F10" s="14">
        <f t="shared" ca="1" si="2"/>
        <v>0.47272727272727272</v>
      </c>
      <c r="G10" s="14">
        <f t="shared" ca="1" si="0"/>
        <v>0.4</v>
      </c>
      <c r="H10" s="14">
        <f t="shared" ca="1" si="0"/>
        <v>0.12727272727272726</v>
      </c>
    </row>
    <row r="11" spans="1:8" x14ac:dyDescent="0.2">
      <c r="A11" t="s">
        <v>8398</v>
      </c>
      <c r="B11">
        <f>COUNTIFS(Data!$D$2:$D$4115,"&gt;=40000",Data!$F$2:$F$4115,"successful")-COUNTIFS(Data!$D$2:$D$4115,"&gt;=44999",Data!$F$2:$F$4115,"successful")</f>
        <v>21</v>
      </c>
      <c r="C11">
        <f>COUNTIFS(Data!$D$2:$D$4115,"&gt;=40000",Data!$F$2:$F$4115,"failed")-COUNTIFS(Data!$D$2:$D$4115,"&gt;=44999",Data!$F$2:$F$4115,"failed")</f>
        <v>16</v>
      </c>
      <c r="D11">
        <f>COUNTIFS(Data!$D$2:$D$4115,"&gt;=40000",Data!$F$2:$F$4115,"canceled")-COUNTIFS(Data!$D$2:$D$4115,"&gt;=44999",Data!$F$2:$F$4115,"canceled")</f>
        <v>6</v>
      </c>
      <c r="E11">
        <f t="shared" si="1"/>
        <v>43</v>
      </c>
      <c r="F11" s="14">
        <f t="shared" ca="1" si="2"/>
        <v>0.48837209302325579</v>
      </c>
      <c r="G11" s="14">
        <f t="shared" ca="1" si="0"/>
        <v>0.37209302325581395</v>
      </c>
      <c r="H11" s="14">
        <f t="shared" ca="1" si="0"/>
        <v>0.13953488372093023</v>
      </c>
    </row>
    <row r="12" spans="1:8" x14ac:dyDescent="0.2">
      <c r="A12" t="s">
        <v>8399</v>
      </c>
      <c r="B12">
        <f>COUNTIFS(Data!$D$2:$D$4115,"&gt;=45000",Data!$F$2:$F$4115,"successful")-COUNTIFS(Data!$D$2:$D$4115,"&gt;=49999",Data!$F$2:$F$4115,"successful")</f>
        <v>6</v>
      </c>
      <c r="C12">
        <f>COUNTIFS(Data!$D$2:$D$4115,"&gt;=45000",Data!$F$2:$F$4115,"successful")-COUNTIFS(Data!$D$2:$D$4115,"&gt;=49999",Data!$F$2:$F$4115,"successful")</f>
        <v>6</v>
      </c>
      <c r="D12">
        <f>COUNTIFS(Data!$D$2:$D$4115,"&gt;=45000",Data!$F$2:$F$4115,"canceled")-COUNTIFS(Data!$D$2:$D$4115,"&gt;=49999",Data!$F$2:$F$4115,"canceled")</f>
        <v>4</v>
      </c>
      <c r="E12">
        <f t="shared" si="1"/>
        <v>16</v>
      </c>
      <c r="F12" s="14">
        <f t="shared" ca="1" si="2"/>
        <v>0.375</v>
      </c>
      <c r="G12" s="14">
        <f t="shared" ca="1" si="0"/>
        <v>0.375</v>
      </c>
      <c r="H12" s="14">
        <f t="shared" ca="1" si="0"/>
        <v>0.25</v>
      </c>
    </row>
    <row r="13" spans="1:8" x14ac:dyDescent="0.2">
      <c r="A13" t="s">
        <v>8400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4">
        <f ca="1">B13/$F13</f>
        <v>0.19369369369369369</v>
      </c>
      <c r="G13" s="14">
        <f t="shared" ca="1" si="0"/>
        <v>0.58108108108108103</v>
      </c>
      <c r="H13" s="14">
        <f t="shared" ca="1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 Bhola</cp:lastModifiedBy>
  <dcterms:created xsi:type="dcterms:W3CDTF">2017-04-20T15:17:24Z</dcterms:created>
  <dcterms:modified xsi:type="dcterms:W3CDTF">2018-07-31T23:06:47Z</dcterms:modified>
</cp:coreProperties>
</file>