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Temporaire\FISE2\OPTION1\HPP\Projet_Coronavirus\HPP_Coronavirus_Project\Mesures\"/>
    </mc:Choice>
  </mc:AlternateContent>
  <xr:revisionPtr revIDLastSave="0" documentId="13_ncr:1_{2C776BEB-B57E-42AF-AE1E-47CE43EE487B}" xr6:coauthVersionLast="44" xr6:coauthVersionMax="44" xr10:uidLastSave="{00000000-0000-0000-0000-000000000000}"/>
  <bookViews>
    <workbookView xWindow="-110" yWindow="-110" windowWidth="18490" windowHeight="11020" firstSheet="2" activeTab="4" xr2:uid="{3ECF27EF-CF39-47C0-885E-284BADAE2FC9}"/>
  </bookViews>
  <sheets>
    <sheet name="Base" sheetId="3" r:id="rId1"/>
    <sheet name="Optimisation Mono" sheetId="2" r:id="rId2"/>
    <sheet name="Optimisation Mono Parcours" sheetId="6" r:id="rId3"/>
    <sheet name="Optimisation Mono Accès" sheetId="7" r:id="rId4"/>
    <sheet name="Graphiqu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7" l="1"/>
  <c r="M3" i="7" s="1"/>
  <c r="E28" i="7"/>
  <c r="F28" i="7" s="1"/>
  <c r="E27" i="7"/>
  <c r="F27" i="7" s="1"/>
  <c r="E26" i="7"/>
  <c r="F26" i="7" s="1"/>
  <c r="E25" i="7"/>
  <c r="F25" i="7" s="1"/>
  <c r="E24" i="7"/>
  <c r="F24" i="7" s="1"/>
  <c r="F23" i="7"/>
  <c r="E23" i="7"/>
  <c r="E22" i="7"/>
  <c r="F22" i="7" s="1"/>
  <c r="E21" i="7"/>
  <c r="F21" i="7" s="1"/>
  <c r="E20" i="7"/>
  <c r="F20" i="7" s="1"/>
  <c r="E19" i="7"/>
  <c r="F19" i="7" s="1"/>
  <c r="E18" i="7"/>
  <c r="F18" i="7" s="1"/>
  <c r="E7" i="7"/>
  <c r="F7" i="7" s="1"/>
  <c r="E8" i="7"/>
  <c r="F8" i="7"/>
  <c r="E9" i="7"/>
  <c r="F9" i="7"/>
  <c r="E10" i="7"/>
  <c r="F10" i="7"/>
  <c r="E11" i="7"/>
  <c r="F11" i="7" s="1"/>
  <c r="E12" i="7"/>
  <c r="F12" i="7"/>
  <c r="E13" i="7"/>
  <c r="F13" i="7"/>
  <c r="E14" i="7"/>
  <c r="F14" i="7"/>
  <c r="E15" i="7"/>
  <c r="F15" i="7" s="1"/>
  <c r="E16" i="7"/>
  <c r="F16" i="7"/>
  <c r="E17" i="7"/>
  <c r="F17" i="7"/>
  <c r="E6" i="7"/>
  <c r="F6" i="7" s="1"/>
  <c r="E5" i="7"/>
  <c r="F5" i="7" s="1"/>
  <c r="E4" i="7"/>
  <c r="F4" i="7" s="1"/>
  <c r="M4" i="7" l="1"/>
  <c r="M5" i="7" s="1"/>
  <c r="J4" i="6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7" i="6"/>
  <c r="F7" i="6" s="1"/>
  <c r="E6" i="6"/>
  <c r="F6" i="6" s="1"/>
  <c r="E5" i="6"/>
  <c r="F5" i="6" s="1"/>
  <c r="E23" i="6"/>
  <c r="E22" i="6"/>
  <c r="F23" i="6" s="1"/>
  <c r="E21" i="6"/>
  <c r="F22" i="6" s="1"/>
  <c r="F20" i="6"/>
  <c r="E20" i="6"/>
  <c r="F21" i="6" s="1"/>
  <c r="E19" i="6"/>
  <c r="E18" i="6"/>
  <c r="F19" i="6" s="1"/>
  <c r="E8" i="6"/>
  <c r="F8" i="6" s="1"/>
  <c r="E4" i="6"/>
  <c r="F4" i="6" s="1"/>
  <c r="M6" i="7" l="1"/>
  <c r="M7" i="7" s="1"/>
  <c r="M3" i="6"/>
  <c r="M4" i="6"/>
  <c r="M5" i="6" s="1"/>
  <c r="E19" i="2"/>
  <c r="F19" i="2" s="1"/>
  <c r="E18" i="2"/>
  <c r="F18" i="2" s="1"/>
  <c r="E17" i="2"/>
  <c r="F17" i="2" s="1"/>
  <c r="E16" i="2"/>
  <c r="E15" i="2"/>
  <c r="E14" i="2"/>
  <c r="F14" i="2" s="1"/>
  <c r="E12" i="2"/>
  <c r="F12" i="2" s="1"/>
  <c r="E11" i="2"/>
  <c r="F11" i="2" s="1"/>
  <c r="E10" i="2"/>
  <c r="F10" i="2" s="1"/>
  <c r="E9" i="2"/>
  <c r="F9" i="2" s="1"/>
  <c r="E8" i="2"/>
  <c r="E7" i="2"/>
  <c r="F7" i="2" s="1"/>
  <c r="E6" i="2"/>
  <c r="F6" i="2" s="1"/>
  <c r="E5" i="2"/>
  <c r="E4" i="2"/>
  <c r="F16" i="2"/>
  <c r="F15" i="2"/>
  <c r="E13" i="2"/>
  <c r="F13" i="2" s="1"/>
  <c r="F8" i="2"/>
  <c r="F5" i="2"/>
  <c r="E19" i="3"/>
  <c r="F19" i="3" s="1"/>
  <c r="E18" i="3"/>
  <c r="F18" i="3" s="1"/>
  <c r="E17" i="3"/>
  <c r="E16" i="3"/>
  <c r="E15" i="3"/>
  <c r="E14" i="3"/>
  <c r="E13" i="3"/>
  <c r="E12" i="3"/>
  <c r="E11" i="3"/>
  <c r="E10" i="3"/>
  <c r="J4" i="2"/>
  <c r="F28" i="2"/>
  <c r="E28" i="2"/>
  <c r="E27" i="2"/>
  <c r="F26" i="2"/>
  <c r="E26" i="2"/>
  <c r="F27" i="2" s="1"/>
  <c r="F25" i="2"/>
  <c r="E25" i="2"/>
  <c r="F24" i="2"/>
  <c r="E24" i="2"/>
  <c r="E23" i="2"/>
  <c r="F22" i="2"/>
  <c r="E22" i="2"/>
  <c r="F23" i="2" s="1"/>
  <c r="E21" i="2"/>
  <c r="E20" i="2"/>
  <c r="F21" i="2" s="1"/>
  <c r="E9" i="3"/>
  <c r="F9" i="3" s="1"/>
  <c r="E8" i="3"/>
  <c r="E7" i="3"/>
  <c r="F7" i="3" s="1"/>
  <c r="F13" i="3"/>
  <c r="F14" i="3"/>
  <c r="F15" i="3"/>
  <c r="E20" i="3"/>
  <c r="E21" i="3"/>
  <c r="E22" i="3"/>
  <c r="E23" i="3"/>
  <c r="F24" i="3" s="1"/>
  <c r="E24" i="3"/>
  <c r="E25" i="3"/>
  <c r="E26" i="3"/>
  <c r="E27" i="3"/>
  <c r="E28" i="3"/>
  <c r="F26" i="3"/>
  <c r="F27" i="3"/>
  <c r="F28" i="3"/>
  <c r="F21" i="3"/>
  <c r="F23" i="3"/>
  <c r="F17" i="3"/>
  <c r="F25" i="3"/>
  <c r="E4" i="3"/>
  <c r="F4" i="3" s="1"/>
  <c r="F10" i="3"/>
  <c r="E6" i="3"/>
  <c r="F6" i="3" s="1"/>
  <c r="F12" i="3"/>
  <c r="E5" i="3"/>
  <c r="F22" i="3"/>
  <c r="F16" i="3"/>
  <c r="F11" i="3"/>
  <c r="F8" i="3"/>
  <c r="F5" i="3"/>
  <c r="J4" i="3"/>
  <c r="M3" i="3"/>
  <c r="M6" i="6" l="1"/>
  <c r="M7" i="6" s="1"/>
  <c r="M4" i="3"/>
  <c r="M5" i="3" s="1"/>
  <c r="M6" i="3" l="1"/>
  <c r="M7" i="3" s="1"/>
  <c r="M3" i="2"/>
  <c r="F4" i="2"/>
  <c r="M4" i="2" l="1"/>
  <c r="M5" i="2" l="1"/>
  <c r="M6" i="2" s="1"/>
  <c r="M7" i="2" s="1"/>
</calcChain>
</file>

<file path=xl/sharedStrings.xml><?xml version="1.0" encoding="utf-8"?>
<sst xmlns="http://schemas.openxmlformats.org/spreadsheetml/2006/main" count="56" uniqueCount="17">
  <si>
    <t>Itérations</t>
  </si>
  <si>
    <t>Temps (heure)</t>
  </si>
  <si>
    <t>Temps (Minutes)</t>
  </si>
  <si>
    <t>Temps (Secondes)</t>
  </si>
  <si>
    <t>Temps (ms)</t>
  </si>
  <si>
    <t>Temps TOTAL (ms)</t>
  </si>
  <si>
    <t xml:space="preserve">X = </t>
  </si>
  <si>
    <t>J =</t>
  </si>
  <si>
    <t>H =</t>
  </si>
  <si>
    <t>M =</t>
  </si>
  <si>
    <t>S =</t>
  </si>
  <si>
    <t>Y = (ms)</t>
  </si>
  <si>
    <t>ms =</t>
  </si>
  <si>
    <t>Monothread - Affichage Syso - Correction : chaines unifiées ssi personne contaminatrice &lt; 14j</t>
  </si>
  <si>
    <t>Monothread - Affichage Syso - Correction : chaines unifiées</t>
  </si>
  <si>
    <t>Monothread - Affichage Syso - Correction : Parours</t>
  </si>
  <si>
    <t>Monothread - Affichage Syso - Correction : Lecture 1 seule donnée à la fois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</si>
</sst>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2-4692-9601-B7B77F10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46511"/>
        <c:axId val="740227007"/>
      </c:scatterChart>
      <c:valAx>
        <c:axId val="73774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27007"/>
        <c:crosses val="autoZero"/>
        <c:crossBetween val="midCat"/>
      </c:valAx>
      <c:valAx>
        <c:axId val="7402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4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B-4641-8FB9-812B9EC1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 Parcours'!$A$4:$A$17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400000</c:v>
                </c:pt>
              </c:numCache>
            </c:numRef>
          </c:xVal>
          <c:yVal>
            <c:numRef>
              <c:f>'Optimisation Mono Parcours'!$F$4:$F$17</c:f>
              <c:numCache>
                <c:formatCode>General</c:formatCode>
                <c:ptCount val="14"/>
                <c:pt idx="0">
                  <c:v>0</c:v>
                </c:pt>
                <c:pt idx="1">
                  <c:v>15680</c:v>
                </c:pt>
                <c:pt idx="2">
                  <c:v>59860</c:v>
                </c:pt>
                <c:pt idx="3">
                  <c:v>133760</c:v>
                </c:pt>
                <c:pt idx="4">
                  <c:v>241600</c:v>
                </c:pt>
                <c:pt idx="5">
                  <c:v>395540</c:v>
                </c:pt>
                <c:pt idx="6">
                  <c:v>599400</c:v>
                </c:pt>
                <c:pt idx="7">
                  <c:v>826730</c:v>
                </c:pt>
                <c:pt idx="8">
                  <c:v>1099600</c:v>
                </c:pt>
                <c:pt idx="9">
                  <c:v>1408140</c:v>
                </c:pt>
                <c:pt idx="10">
                  <c:v>1747150</c:v>
                </c:pt>
                <c:pt idx="11">
                  <c:v>2528550</c:v>
                </c:pt>
                <c:pt idx="12">
                  <c:v>3495410</c:v>
                </c:pt>
                <c:pt idx="13">
                  <c:v>29247560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A-4416-804D-E663619A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 Accès'!$A$4:$A$28</c:f>
              <c:numCache>
                <c:formatCode>General</c:formatCode>
                <c:ptCount val="2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  <c:pt idx="16">
                  <c:v>253000</c:v>
                </c:pt>
                <c:pt idx="17">
                  <c:v>305000</c:v>
                </c:pt>
                <c:pt idx="18">
                  <c:v>400000</c:v>
                </c:pt>
                <c:pt idx="19">
                  <c:v>500000</c:v>
                </c:pt>
                <c:pt idx="20">
                  <c:v>600000</c:v>
                </c:pt>
                <c:pt idx="21">
                  <c:v>700000</c:v>
                </c:pt>
                <c:pt idx="22">
                  <c:v>805000</c:v>
                </c:pt>
                <c:pt idx="23">
                  <c:v>900000</c:v>
                </c:pt>
                <c:pt idx="24">
                  <c:v>1000000</c:v>
                </c:pt>
              </c:numCache>
            </c:numRef>
          </c:xVal>
          <c:yVal>
            <c:numRef>
              <c:f>'Optimisation Mono Accès'!$F$4:$F$28</c:f>
              <c:numCache>
                <c:formatCode>General</c:formatCode>
                <c:ptCount val="25"/>
                <c:pt idx="0">
                  <c:v>0</c:v>
                </c:pt>
                <c:pt idx="1">
                  <c:v>620</c:v>
                </c:pt>
                <c:pt idx="2">
                  <c:v>2150</c:v>
                </c:pt>
                <c:pt idx="3">
                  <c:v>8140</c:v>
                </c:pt>
                <c:pt idx="4">
                  <c:v>20430</c:v>
                </c:pt>
                <c:pt idx="5">
                  <c:v>37490</c:v>
                </c:pt>
                <c:pt idx="6">
                  <c:v>51600</c:v>
                </c:pt>
                <c:pt idx="7">
                  <c:v>58360</c:v>
                </c:pt>
                <c:pt idx="8">
                  <c:v>72880</c:v>
                </c:pt>
                <c:pt idx="9">
                  <c:v>93720</c:v>
                </c:pt>
                <c:pt idx="10">
                  <c:v>119670</c:v>
                </c:pt>
                <c:pt idx="11">
                  <c:v>148810</c:v>
                </c:pt>
                <c:pt idx="12">
                  <c:v>201110</c:v>
                </c:pt>
                <c:pt idx="13">
                  <c:v>248720</c:v>
                </c:pt>
                <c:pt idx="14">
                  <c:v>308110</c:v>
                </c:pt>
                <c:pt idx="15">
                  <c:v>379710</c:v>
                </c:pt>
                <c:pt idx="16">
                  <c:v>592660</c:v>
                </c:pt>
                <c:pt idx="17">
                  <c:v>798730</c:v>
                </c:pt>
                <c:pt idx="18">
                  <c:v>1338300</c:v>
                </c:pt>
                <c:pt idx="19">
                  <c:v>2084860</c:v>
                </c:pt>
                <c:pt idx="20">
                  <c:v>2989570</c:v>
                </c:pt>
                <c:pt idx="21">
                  <c:v>4099920</c:v>
                </c:pt>
                <c:pt idx="22">
                  <c:v>5377740</c:v>
                </c:pt>
                <c:pt idx="23">
                  <c:v>6460450</c:v>
                </c:pt>
                <c:pt idx="24">
                  <c:v>7802500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3-4B6F-8D67-8A6CC64D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des optimisations sur les 100000 premières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Programme fonctionnel initial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8-4175-AE98-42E7A1A99229}"/>
            </c:ext>
          </c:extLst>
        </c:ser>
        <c:ser>
          <c:idx val="1"/>
          <c:order val="1"/>
          <c:tx>
            <c:v>Optimisation 1 - Ajout d'un indice indiquant la première personne dont score &gt;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8-4175-AE98-42E7A1A99229}"/>
            </c:ext>
          </c:extLst>
        </c:ser>
        <c:ser>
          <c:idx val="2"/>
          <c:order val="2"/>
          <c:tx>
            <c:v>Optimisation 2 : Supression d'1 parcours pour l'actualisation des scores lorsqu'on ajoute une nouvelle chain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 Parcours'!$A$4:$A$17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400000</c:v>
                </c:pt>
              </c:numCache>
            </c:numRef>
          </c:xVal>
          <c:yVal>
            <c:numRef>
              <c:f>'Optimisation Mono Parcours'!$F$4:$F$17</c:f>
              <c:numCache>
                <c:formatCode>General</c:formatCode>
                <c:ptCount val="14"/>
                <c:pt idx="0">
                  <c:v>0</c:v>
                </c:pt>
                <c:pt idx="1">
                  <c:v>15680</c:v>
                </c:pt>
                <c:pt idx="2">
                  <c:v>59860</c:v>
                </c:pt>
                <c:pt idx="3">
                  <c:v>133760</c:v>
                </c:pt>
                <c:pt idx="4">
                  <c:v>241600</c:v>
                </c:pt>
                <c:pt idx="5">
                  <c:v>395540</c:v>
                </c:pt>
                <c:pt idx="6">
                  <c:v>599400</c:v>
                </c:pt>
                <c:pt idx="7">
                  <c:v>826730</c:v>
                </c:pt>
                <c:pt idx="8">
                  <c:v>1099600</c:v>
                </c:pt>
                <c:pt idx="9">
                  <c:v>1408140</c:v>
                </c:pt>
                <c:pt idx="10">
                  <c:v>1747150</c:v>
                </c:pt>
                <c:pt idx="11">
                  <c:v>2528550</c:v>
                </c:pt>
                <c:pt idx="12">
                  <c:v>3495410</c:v>
                </c:pt>
                <c:pt idx="13">
                  <c:v>29247560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82-4840-898F-CD6C4C7B7512}"/>
            </c:ext>
          </c:extLst>
        </c:ser>
        <c:ser>
          <c:idx val="3"/>
          <c:order val="3"/>
          <c:tx>
            <c:v>Optimisation 3 : Supression de la lecture des 3 données des pays à chaque fois, une seule lecture par itération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 Accès'!$A$4:$A$28</c:f>
              <c:numCache>
                <c:formatCode>General</c:formatCode>
                <c:ptCount val="2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  <c:pt idx="16">
                  <c:v>253000</c:v>
                </c:pt>
                <c:pt idx="17">
                  <c:v>305000</c:v>
                </c:pt>
                <c:pt idx="18">
                  <c:v>400000</c:v>
                </c:pt>
                <c:pt idx="19">
                  <c:v>500000</c:v>
                </c:pt>
                <c:pt idx="20">
                  <c:v>600000</c:v>
                </c:pt>
                <c:pt idx="21">
                  <c:v>700000</c:v>
                </c:pt>
                <c:pt idx="22">
                  <c:v>805000</c:v>
                </c:pt>
                <c:pt idx="23">
                  <c:v>900000</c:v>
                </c:pt>
                <c:pt idx="24">
                  <c:v>1000000</c:v>
                </c:pt>
              </c:numCache>
            </c:numRef>
          </c:xVal>
          <c:yVal>
            <c:numRef>
              <c:f>'Optimisation Mono Accès'!$F$4:$F$28</c:f>
              <c:numCache>
                <c:formatCode>General</c:formatCode>
                <c:ptCount val="25"/>
                <c:pt idx="0">
                  <c:v>0</c:v>
                </c:pt>
                <c:pt idx="1">
                  <c:v>620</c:v>
                </c:pt>
                <c:pt idx="2">
                  <c:v>2150</c:v>
                </c:pt>
                <c:pt idx="3">
                  <c:v>8140</c:v>
                </c:pt>
                <c:pt idx="4">
                  <c:v>20430</c:v>
                </c:pt>
                <c:pt idx="5">
                  <c:v>37490</c:v>
                </c:pt>
                <c:pt idx="6">
                  <c:v>51600</c:v>
                </c:pt>
                <c:pt idx="7">
                  <c:v>58360</c:v>
                </c:pt>
                <c:pt idx="8">
                  <c:v>72880</c:v>
                </c:pt>
                <c:pt idx="9">
                  <c:v>93720</c:v>
                </c:pt>
                <c:pt idx="10">
                  <c:v>119670</c:v>
                </c:pt>
                <c:pt idx="11">
                  <c:v>148810</c:v>
                </c:pt>
                <c:pt idx="12">
                  <c:v>201110</c:v>
                </c:pt>
                <c:pt idx="13">
                  <c:v>248720</c:v>
                </c:pt>
                <c:pt idx="14">
                  <c:v>308110</c:v>
                </c:pt>
                <c:pt idx="15">
                  <c:v>379710</c:v>
                </c:pt>
                <c:pt idx="16">
                  <c:v>592660</c:v>
                </c:pt>
                <c:pt idx="17">
                  <c:v>798730</c:v>
                </c:pt>
                <c:pt idx="18">
                  <c:v>1338300</c:v>
                </c:pt>
                <c:pt idx="19">
                  <c:v>2084860</c:v>
                </c:pt>
                <c:pt idx="20">
                  <c:v>2989570</c:v>
                </c:pt>
                <c:pt idx="21">
                  <c:v>4099920</c:v>
                </c:pt>
                <c:pt idx="22">
                  <c:v>5377740</c:v>
                </c:pt>
                <c:pt idx="23">
                  <c:v>6460450</c:v>
                </c:pt>
                <c:pt idx="24">
                  <c:v>7802500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4-4B2C-9BF1-82A103D2A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94719"/>
        <c:axId val="641735583"/>
      </c:scatterChart>
      <c:valAx>
        <c:axId val="73779471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735583"/>
        <c:crosses val="autoZero"/>
        <c:crossBetween val="midCat"/>
      </c:valAx>
      <c:valAx>
        <c:axId val="641735583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7</xdr:row>
      <xdr:rowOff>50800</xdr:rowOff>
    </xdr:from>
    <xdr:to>
      <xdr:col>13</xdr:col>
      <xdr:colOff>50800</xdr:colOff>
      <xdr:row>22</xdr:row>
      <xdr:rowOff>31750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4D720D-02D6-4197-9A73-95D57DBEF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23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4E817B-D163-4549-B72E-A9D21D6E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18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0017D9-3F9E-448B-B8DD-F56C7A117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23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29A9DF-F212-4298-9AB0-A98D53C70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748927</xdr:colOff>
      <xdr:row>1</xdr:row>
      <xdr:rowOff>0</xdr:rowOff>
    </xdr:from>
    <xdr:to>
      <xdr:col>12</xdr:col>
      <xdr:colOff>279027</xdr:colOff>
      <xdr:row>22</xdr:row>
      <xdr:rowOff>112058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C0A24B-A5C4-482A-AA74-848E1B8D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92B8-4D2A-433F-A1DF-3854FD50ED45}">
  <dimension ref="A1:M50"/>
  <sheetViews>
    <sheetView workbookViewId="0">
      <selection activeCell="C15" sqref="C15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1" t="s">
        <v>14</v>
      </c>
      <c r="B1" s="21"/>
      <c r="C1" s="21"/>
      <c r="D1" s="21"/>
      <c r="E1" s="21"/>
      <c r="F1" s="21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2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J3 - 0.1033 * J3 - 22875</f>
        <v>199873825</v>
      </c>
      <c r="L4" t="s">
        <v>8</v>
      </c>
      <c r="M4">
        <f>ROUNDDOWN((J4/86400000 - ROUNDDOWN(J4/86400000,0) )* 24,0)</f>
        <v>7</v>
      </c>
    </row>
    <row r="5" spans="1:13" x14ac:dyDescent="0.35">
      <c r="A5" s="2">
        <v>10000</v>
      </c>
      <c r="B5" s="1">
        <v>0</v>
      </c>
      <c r="C5" s="1">
        <v>0</v>
      </c>
      <c r="D5" s="1">
        <v>18</v>
      </c>
      <c r="E5" s="1">
        <f>0.24*$G$3</f>
        <v>240</v>
      </c>
      <c r="F5" s="3">
        <f t="shared" ref="F5:F19" si="0">E5+D5*1000+C5*60000+B5*3600000</f>
        <v>18240</v>
      </c>
      <c r="L5" t="s">
        <v>9</v>
      </c>
      <c r="M5">
        <f>ROUNDDOWN(((J4/86400000-ROUNDDOWN(J4/86400000,0))*24-M4)*60,0)</f>
        <v>31</v>
      </c>
    </row>
    <row r="6" spans="1:13" x14ac:dyDescent="0.35">
      <c r="A6" s="2">
        <v>20000</v>
      </c>
      <c r="B6" s="1">
        <v>0</v>
      </c>
      <c r="C6" s="1">
        <v>1</v>
      </c>
      <c r="D6" s="1">
        <v>12</v>
      </c>
      <c r="E6" s="14">
        <f>0.94*$G$3</f>
        <v>940</v>
      </c>
      <c r="F6" s="3">
        <f t="shared" si="0"/>
        <v>72940</v>
      </c>
      <c r="L6" t="s">
        <v>10</v>
      </c>
      <c r="M6">
        <f>ROUNDDOWN((((J4/86400000-ROUNDDOWN(J4/86400000,0))*24-M4)*60 - M5) * 60,0)</f>
        <v>13</v>
      </c>
    </row>
    <row r="7" spans="1:13" x14ac:dyDescent="0.35">
      <c r="A7" s="2">
        <v>30000</v>
      </c>
      <c r="B7" s="1">
        <v>0</v>
      </c>
      <c r="C7" s="1">
        <v>3</v>
      </c>
      <c r="D7" s="1">
        <v>11</v>
      </c>
      <c r="E7" s="1">
        <f>0.34*$G$3</f>
        <v>340</v>
      </c>
      <c r="F7" s="3">
        <f t="shared" si="0"/>
        <v>191340</v>
      </c>
      <c r="L7" t="s">
        <v>12</v>
      </c>
      <c r="M7">
        <f>((((J4/86400000-ROUNDDOWN(J4/86400000,0))*24-M4)*60 - M5) * 60 - M6) * 1000</f>
        <v>824.99999999083684</v>
      </c>
    </row>
    <row r="8" spans="1:13" x14ac:dyDescent="0.35">
      <c r="A8" s="2">
        <v>40000</v>
      </c>
      <c r="B8" s="1">
        <v>0</v>
      </c>
      <c r="C8" s="1">
        <v>5</v>
      </c>
      <c r="D8" s="1">
        <v>41</v>
      </c>
      <c r="E8" s="1">
        <f>0.21*$G$3</f>
        <v>210</v>
      </c>
      <c r="F8" s="3">
        <f t="shared" si="0"/>
        <v>341210</v>
      </c>
    </row>
    <row r="9" spans="1:13" x14ac:dyDescent="0.35">
      <c r="A9" s="2">
        <v>50000</v>
      </c>
      <c r="B9" s="1">
        <v>0</v>
      </c>
      <c r="C9" s="1">
        <v>9</v>
      </c>
      <c r="D9" s="1">
        <v>21</v>
      </c>
      <c r="E9" s="1">
        <f>0.32*$G$3</f>
        <v>320</v>
      </c>
      <c r="F9" s="3">
        <f t="shared" si="0"/>
        <v>561320</v>
      </c>
    </row>
    <row r="10" spans="1:13" x14ac:dyDescent="0.35">
      <c r="A10" s="2">
        <v>60000</v>
      </c>
      <c r="B10" s="1">
        <v>0</v>
      </c>
      <c r="C10" s="1">
        <v>13</v>
      </c>
      <c r="D10" s="1">
        <v>50</v>
      </c>
      <c r="E10" s="1">
        <f>0.53*$G$3</f>
        <v>530</v>
      </c>
      <c r="F10" s="3">
        <f t="shared" si="0"/>
        <v>830530</v>
      </c>
    </row>
    <row r="11" spans="1:13" x14ac:dyDescent="0.35">
      <c r="A11" s="2">
        <v>70000</v>
      </c>
      <c r="B11" s="1">
        <v>0</v>
      </c>
      <c r="C11" s="1">
        <v>18</v>
      </c>
      <c r="D11" s="1">
        <v>38</v>
      </c>
      <c r="E11" s="1">
        <f>0.4*$G$3</f>
        <v>400</v>
      </c>
      <c r="F11" s="3">
        <f t="shared" si="0"/>
        <v>1118400</v>
      </c>
    </row>
    <row r="12" spans="1:13" x14ac:dyDescent="0.35">
      <c r="A12" s="2">
        <v>80000</v>
      </c>
      <c r="B12" s="1">
        <v>0</v>
      </c>
      <c r="C12" s="1">
        <v>24</v>
      </c>
      <c r="D12" s="1">
        <v>1</v>
      </c>
      <c r="E12" s="1">
        <f>0.28*$G$3</f>
        <v>280</v>
      </c>
      <c r="F12" s="3">
        <f t="shared" si="0"/>
        <v>1441280</v>
      </c>
    </row>
    <row r="13" spans="1:13" x14ac:dyDescent="0.35">
      <c r="A13" s="2">
        <v>90000</v>
      </c>
      <c r="B13" s="1">
        <v>0</v>
      </c>
      <c r="C13" s="1">
        <v>30</v>
      </c>
      <c r="D13" s="1">
        <v>21</v>
      </c>
      <c r="E13" s="1">
        <f>0.78*$G$3</f>
        <v>780</v>
      </c>
      <c r="F13" s="3">
        <f t="shared" si="0"/>
        <v>1821780</v>
      </c>
    </row>
    <row r="14" spans="1:13" x14ac:dyDescent="0.35">
      <c r="A14" s="2">
        <v>100000</v>
      </c>
      <c r="B14" s="1">
        <v>0</v>
      </c>
      <c r="C14" s="1">
        <v>37</v>
      </c>
      <c r="D14" s="1">
        <v>32</v>
      </c>
      <c r="E14" s="1">
        <f>0.66*$G$3</f>
        <v>660</v>
      </c>
      <c r="F14" s="3">
        <f t="shared" si="0"/>
        <v>2252660</v>
      </c>
    </row>
    <row r="15" spans="1:13" x14ac:dyDescent="0.35">
      <c r="A15" s="2">
        <v>120000</v>
      </c>
      <c r="B15" s="1">
        <v>0</v>
      </c>
      <c r="C15" s="1">
        <v>53</v>
      </c>
      <c r="D15" s="1">
        <v>25</v>
      </c>
      <c r="E15" s="1">
        <f>0.08*$G$3</f>
        <v>80</v>
      </c>
      <c r="F15" s="3">
        <f t="shared" si="0"/>
        <v>3205080</v>
      </c>
    </row>
    <row r="16" spans="1:13" x14ac:dyDescent="0.35">
      <c r="A16" s="2">
        <v>140000</v>
      </c>
      <c r="B16" s="1">
        <v>1</v>
      </c>
      <c r="C16" s="1">
        <v>12</v>
      </c>
      <c r="D16" s="1">
        <v>6</v>
      </c>
      <c r="E16" s="1">
        <f>0.37*$G$3</f>
        <v>370</v>
      </c>
      <c r="F16" s="3">
        <f t="shared" si="0"/>
        <v>4326370</v>
      </c>
    </row>
    <row r="17" spans="1:6" x14ac:dyDescent="0.35">
      <c r="A17" s="2">
        <v>160000</v>
      </c>
      <c r="B17" s="1">
        <v>1</v>
      </c>
      <c r="C17" s="1">
        <v>36</v>
      </c>
      <c r="D17" s="1">
        <v>10</v>
      </c>
      <c r="E17" s="1">
        <f>0.79*$G$3</f>
        <v>790</v>
      </c>
      <c r="F17" s="3">
        <f t="shared" si="0"/>
        <v>5770790</v>
      </c>
    </row>
    <row r="18" spans="1:6" x14ac:dyDescent="0.35">
      <c r="A18" s="2">
        <v>180000</v>
      </c>
      <c r="B18" s="1">
        <v>1</v>
      </c>
      <c r="C18" s="1">
        <v>58</v>
      </c>
      <c r="D18" s="1">
        <v>22</v>
      </c>
      <c r="E18" s="1">
        <f>0.43*$G$3</f>
        <v>430</v>
      </c>
      <c r="F18" s="3">
        <f t="shared" si="0"/>
        <v>7102430</v>
      </c>
    </row>
    <row r="19" spans="1:6" x14ac:dyDescent="0.35">
      <c r="A19" s="2">
        <v>200000</v>
      </c>
      <c r="B19" s="1">
        <v>2</v>
      </c>
      <c r="C19" s="1">
        <v>20</v>
      </c>
      <c r="D19" s="1">
        <v>51</v>
      </c>
      <c r="E19" s="1">
        <f>0.14*$G$3</f>
        <v>140</v>
      </c>
      <c r="F19" s="3">
        <f t="shared" si="0"/>
        <v>8451140</v>
      </c>
    </row>
    <row r="20" spans="1:6" x14ac:dyDescent="0.35">
      <c r="A20" s="2">
        <v>250000</v>
      </c>
      <c r="B20" s="1">
        <v>0</v>
      </c>
      <c r="C20" s="1">
        <v>0</v>
      </c>
      <c r="D20" s="1">
        <v>0</v>
      </c>
      <c r="E20" s="1">
        <f t="shared" ref="E20:E28" si="1">0*$G$3</f>
        <v>0</v>
      </c>
      <c r="F20" s="3">
        <v>0</v>
      </c>
    </row>
    <row r="21" spans="1:6" x14ac:dyDescent="0.35">
      <c r="A21" s="2">
        <v>300000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ref="F21:F28" si="2">E20+D20*1000+C20*60000+B20*3600000</f>
        <v>0</v>
      </c>
    </row>
    <row r="22" spans="1:6" x14ac:dyDescent="0.35">
      <c r="A22" s="2">
        <v>400000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6" x14ac:dyDescent="0.35">
      <c r="A23" s="2">
        <v>500000</v>
      </c>
      <c r="B23" s="1">
        <v>0</v>
      </c>
      <c r="C23" s="1">
        <v>0</v>
      </c>
      <c r="D23" s="1">
        <v>0</v>
      </c>
      <c r="E23" s="1">
        <f t="shared" si="1"/>
        <v>0</v>
      </c>
      <c r="F23" s="3">
        <f t="shared" si="2"/>
        <v>0</v>
      </c>
    </row>
    <row r="24" spans="1:6" x14ac:dyDescent="0.35">
      <c r="A24" s="2">
        <v>600000</v>
      </c>
      <c r="B24" s="1">
        <v>0</v>
      </c>
      <c r="C24" s="1">
        <v>0</v>
      </c>
      <c r="D24" s="1">
        <v>0</v>
      </c>
      <c r="E24" s="1">
        <f t="shared" si="1"/>
        <v>0</v>
      </c>
      <c r="F24" s="3">
        <f t="shared" si="2"/>
        <v>0</v>
      </c>
    </row>
    <row r="25" spans="1:6" x14ac:dyDescent="0.35">
      <c r="A25" s="2">
        <v>700000</v>
      </c>
      <c r="B25" s="1">
        <v>0</v>
      </c>
      <c r="C25" s="1">
        <v>0</v>
      </c>
      <c r="D25" s="1">
        <v>0</v>
      </c>
      <c r="E25" s="1">
        <f t="shared" si="1"/>
        <v>0</v>
      </c>
      <c r="F25" s="3">
        <f t="shared" si="2"/>
        <v>0</v>
      </c>
    </row>
    <row r="26" spans="1:6" x14ac:dyDescent="0.35">
      <c r="A26" s="2">
        <v>800000</v>
      </c>
      <c r="B26" s="1">
        <v>0</v>
      </c>
      <c r="C26" s="1">
        <v>0</v>
      </c>
      <c r="D26" s="1">
        <v>0</v>
      </c>
      <c r="E26" s="1">
        <f t="shared" si="1"/>
        <v>0</v>
      </c>
      <c r="F26" s="3">
        <f t="shared" si="2"/>
        <v>0</v>
      </c>
    </row>
    <row r="27" spans="1:6" x14ac:dyDescent="0.35">
      <c r="A27" s="2">
        <v>900000</v>
      </c>
      <c r="B27" s="1">
        <v>0</v>
      </c>
      <c r="C27" s="1">
        <v>0</v>
      </c>
      <c r="D27" s="1">
        <v>0</v>
      </c>
      <c r="E27" s="1">
        <f t="shared" si="1"/>
        <v>0</v>
      </c>
      <c r="F27" s="3">
        <f t="shared" si="2"/>
        <v>0</v>
      </c>
    </row>
    <row r="28" spans="1:6" ht="15" thickBot="1" x14ac:dyDescent="0.4">
      <c r="A28" s="4">
        <v>1000000</v>
      </c>
      <c r="B28" s="5">
        <v>0</v>
      </c>
      <c r="C28" s="5">
        <v>0</v>
      </c>
      <c r="D28" s="5">
        <v>0</v>
      </c>
      <c r="E28" s="1">
        <f t="shared" si="1"/>
        <v>0</v>
      </c>
      <c r="F28" s="6">
        <f t="shared" si="2"/>
        <v>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E8F8-3AAF-4919-9E5A-4B56B8585B7D}">
  <dimension ref="A1:M50"/>
  <sheetViews>
    <sheetView zoomScaleNormal="100" workbookViewId="0">
      <selection activeCell="D3" sqref="D3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1" t="s">
        <v>13</v>
      </c>
      <c r="B1" s="21"/>
      <c r="C1" s="21"/>
      <c r="D1" s="21"/>
      <c r="E1" s="21"/>
      <c r="F1" s="21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2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J3 - 0.2508 * J3 - 30342</f>
        <v>199718858</v>
      </c>
      <c r="L4" t="s">
        <v>8</v>
      </c>
      <c r="M4">
        <f>ROUNDDOWN((J4/86400000 - ROUNDDOWN(J4/86400000,0) )* 24,0)</f>
        <v>7</v>
      </c>
    </row>
    <row r="5" spans="1:13" x14ac:dyDescent="0.35">
      <c r="A5" s="2">
        <v>10000</v>
      </c>
      <c r="B5" s="1">
        <v>0</v>
      </c>
      <c r="C5" s="1">
        <v>0</v>
      </c>
      <c r="D5" s="1">
        <v>16</v>
      </c>
      <c r="E5" s="1">
        <f>0.45*$G$3</f>
        <v>450</v>
      </c>
      <c r="F5" s="3">
        <f t="shared" ref="F5:F19" si="0">E5+D5*1000+C5*60000+B5*3600000</f>
        <v>16450</v>
      </c>
      <c r="L5" t="s">
        <v>9</v>
      </c>
      <c r="M5">
        <f>ROUNDDOWN(((J4/86400000-ROUNDDOWN(J4/86400000,0))*24-M4)*60,0)</f>
        <v>28</v>
      </c>
    </row>
    <row r="6" spans="1:13" x14ac:dyDescent="0.35">
      <c r="A6" s="2">
        <v>20000</v>
      </c>
      <c r="B6" s="1">
        <v>0</v>
      </c>
      <c r="C6" s="1">
        <v>1</v>
      </c>
      <c r="D6" s="1">
        <v>0</v>
      </c>
      <c r="E6" s="1">
        <f>0.97*$G$3</f>
        <v>970</v>
      </c>
      <c r="F6" s="3">
        <f t="shared" si="0"/>
        <v>60970</v>
      </c>
      <c r="L6" t="s">
        <v>10</v>
      </c>
      <c r="M6">
        <f>ROUNDDOWN((((J4/86400000-ROUNDDOWN(J4/86400000,0))*24-M4)*60 - M5) * 60,0)</f>
        <v>38</v>
      </c>
    </row>
    <row r="7" spans="1:13" x14ac:dyDescent="0.35">
      <c r="A7" s="2">
        <v>30000</v>
      </c>
      <c r="B7" s="1">
        <v>0</v>
      </c>
      <c r="C7" s="1">
        <v>2</v>
      </c>
      <c r="D7" s="1">
        <v>17</v>
      </c>
      <c r="E7" s="1">
        <f>0.97*$G$3</f>
        <v>970</v>
      </c>
      <c r="F7" s="3">
        <f t="shared" si="0"/>
        <v>137970</v>
      </c>
      <c r="L7" t="s">
        <v>12</v>
      </c>
      <c r="M7">
        <f>((((J4/86400000-ROUNDDOWN(J4/86400000,0))*24-M4)*60 - M5) * 60 - M6) * 1000</f>
        <v>857.99999998880594</v>
      </c>
    </row>
    <row r="8" spans="1:13" x14ac:dyDescent="0.35">
      <c r="A8" s="2">
        <v>40000</v>
      </c>
      <c r="B8" s="1">
        <v>0</v>
      </c>
      <c r="C8" s="1">
        <v>4</v>
      </c>
      <c r="D8" s="1">
        <v>5</v>
      </c>
      <c r="E8" s="1">
        <f>0.6*$G$3</f>
        <v>600</v>
      </c>
      <c r="F8" s="3">
        <f t="shared" si="0"/>
        <v>245600</v>
      </c>
    </row>
    <row r="9" spans="1:13" x14ac:dyDescent="0.35">
      <c r="A9" s="2">
        <v>50000</v>
      </c>
      <c r="B9" s="1">
        <v>0</v>
      </c>
      <c r="C9" s="1">
        <v>6</v>
      </c>
      <c r="D9" s="1">
        <v>41</v>
      </c>
      <c r="E9" s="1">
        <f>0.71*$G$3</f>
        <v>710</v>
      </c>
      <c r="F9" s="3">
        <f t="shared" si="0"/>
        <v>401710</v>
      </c>
    </row>
    <row r="10" spans="1:13" x14ac:dyDescent="0.35">
      <c r="A10" s="2">
        <v>60000</v>
      </c>
      <c r="B10" s="1">
        <v>0</v>
      </c>
      <c r="C10" s="1">
        <v>9</v>
      </c>
      <c r="D10" s="1">
        <v>48</v>
      </c>
      <c r="E10" s="1">
        <f>0.84*$G$3</f>
        <v>840</v>
      </c>
      <c r="F10" s="3">
        <f t="shared" si="0"/>
        <v>588840</v>
      </c>
    </row>
    <row r="11" spans="1:13" x14ac:dyDescent="0.35">
      <c r="A11" s="2">
        <v>70000</v>
      </c>
      <c r="B11" s="1">
        <v>0</v>
      </c>
      <c r="C11" s="1">
        <v>14</v>
      </c>
      <c r="D11" s="1">
        <v>2</v>
      </c>
      <c r="E11" s="1">
        <f>0.14*$G$3</f>
        <v>140</v>
      </c>
      <c r="F11" s="3">
        <f t="shared" si="0"/>
        <v>842140</v>
      </c>
    </row>
    <row r="12" spans="1:13" x14ac:dyDescent="0.35">
      <c r="A12" s="2">
        <v>80000</v>
      </c>
      <c r="B12" s="1">
        <v>0</v>
      </c>
      <c r="C12" s="1">
        <v>18</v>
      </c>
      <c r="D12" s="1">
        <v>49</v>
      </c>
      <c r="E12" s="1">
        <f>0.1*$G$3</f>
        <v>100</v>
      </c>
      <c r="F12" s="3">
        <f t="shared" si="0"/>
        <v>1129100</v>
      </c>
    </row>
    <row r="13" spans="1:13" x14ac:dyDescent="0.35">
      <c r="A13" s="2">
        <v>90000</v>
      </c>
      <c r="B13" s="1">
        <v>0</v>
      </c>
      <c r="C13" s="1">
        <v>25</v>
      </c>
      <c r="D13" s="1">
        <v>9</v>
      </c>
      <c r="E13" s="1">
        <f>0*$G$3</f>
        <v>0</v>
      </c>
      <c r="F13" s="3">
        <f t="shared" si="0"/>
        <v>1509000</v>
      </c>
    </row>
    <row r="14" spans="1:13" x14ac:dyDescent="0.35">
      <c r="A14" s="2">
        <v>100000</v>
      </c>
      <c r="B14" s="1">
        <v>0</v>
      </c>
      <c r="C14" s="1">
        <v>31</v>
      </c>
      <c r="D14" s="1">
        <v>53</v>
      </c>
      <c r="E14" s="1">
        <f>0.9*$G$3</f>
        <v>900</v>
      </c>
      <c r="F14" s="3">
        <f t="shared" si="0"/>
        <v>1913900</v>
      </c>
    </row>
    <row r="15" spans="1:13" x14ac:dyDescent="0.35">
      <c r="A15" s="2">
        <v>120000</v>
      </c>
      <c r="B15" s="1">
        <v>0</v>
      </c>
      <c r="C15" s="1">
        <v>49</v>
      </c>
      <c r="D15" s="1">
        <v>25</v>
      </c>
      <c r="E15" s="1">
        <f>0.57*$G$3</f>
        <v>570</v>
      </c>
      <c r="F15" s="3">
        <f t="shared" si="0"/>
        <v>2965570</v>
      </c>
    </row>
    <row r="16" spans="1:13" x14ac:dyDescent="0.35">
      <c r="A16" s="15">
        <v>140000</v>
      </c>
      <c r="B16" s="16">
        <v>1</v>
      </c>
      <c r="C16" s="16">
        <v>11</v>
      </c>
      <c r="D16" s="16">
        <v>2</v>
      </c>
      <c r="E16" s="16">
        <f>0.53*$G$3</f>
        <v>530</v>
      </c>
      <c r="F16" s="17">
        <f t="shared" si="0"/>
        <v>4262530</v>
      </c>
    </row>
    <row r="17" spans="1:6" x14ac:dyDescent="0.35">
      <c r="A17" s="2">
        <v>160000</v>
      </c>
      <c r="B17" s="1">
        <v>1</v>
      </c>
      <c r="C17" s="1">
        <v>30</v>
      </c>
      <c r="D17" s="1">
        <v>37</v>
      </c>
      <c r="E17" s="1">
        <f>0.4*$G$3</f>
        <v>400</v>
      </c>
      <c r="F17" s="3">
        <f t="shared" si="0"/>
        <v>5437400</v>
      </c>
    </row>
    <row r="18" spans="1:6" x14ac:dyDescent="0.35">
      <c r="A18" s="2">
        <v>180000</v>
      </c>
      <c r="B18" s="1">
        <v>1</v>
      </c>
      <c r="C18" s="1">
        <v>51</v>
      </c>
      <c r="D18" s="1">
        <v>58</v>
      </c>
      <c r="E18" s="1">
        <f>0.25*$G$3</f>
        <v>250</v>
      </c>
      <c r="F18" s="3">
        <f t="shared" si="0"/>
        <v>6718250</v>
      </c>
    </row>
    <row r="19" spans="1:6" x14ac:dyDescent="0.35">
      <c r="A19" s="2">
        <v>200000</v>
      </c>
      <c r="B19" s="1">
        <v>2</v>
      </c>
      <c r="C19" s="1">
        <v>14</v>
      </c>
      <c r="D19" s="1">
        <v>59</v>
      </c>
      <c r="E19" s="1">
        <f>0.51*$G$3</f>
        <v>510</v>
      </c>
      <c r="F19" s="3">
        <f t="shared" si="0"/>
        <v>8099510</v>
      </c>
    </row>
    <row r="20" spans="1:6" x14ac:dyDescent="0.35">
      <c r="A20" s="2">
        <v>250000</v>
      </c>
      <c r="B20" s="1">
        <v>0</v>
      </c>
      <c r="C20" s="1">
        <v>0</v>
      </c>
      <c r="D20" s="1">
        <v>0</v>
      </c>
      <c r="E20" s="1">
        <f t="shared" ref="E20:E28" si="1">0*$G$3</f>
        <v>0</v>
      </c>
      <c r="F20" s="3">
        <v>0</v>
      </c>
    </row>
    <row r="21" spans="1:6" x14ac:dyDescent="0.35">
      <c r="A21" s="2">
        <v>300000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ref="F21:F28" si="2">E20+D20*1000+C20*60000+B20*3600000</f>
        <v>0</v>
      </c>
    </row>
    <row r="22" spans="1:6" x14ac:dyDescent="0.35">
      <c r="A22" s="2">
        <v>400000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6" x14ac:dyDescent="0.35">
      <c r="A23" s="2">
        <v>500000</v>
      </c>
      <c r="B23" s="1">
        <v>0</v>
      </c>
      <c r="C23" s="1">
        <v>0</v>
      </c>
      <c r="D23" s="1">
        <v>0</v>
      </c>
      <c r="E23" s="1">
        <f t="shared" si="1"/>
        <v>0</v>
      </c>
      <c r="F23" s="3">
        <f t="shared" si="2"/>
        <v>0</v>
      </c>
    </row>
    <row r="24" spans="1:6" x14ac:dyDescent="0.35">
      <c r="A24" s="2">
        <v>600000</v>
      </c>
      <c r="B24" s="1">
        <v>0</v>
      </c>
      <c r="C24" s="1">
        <v>0</v>
      </c>
      <c r="D24" s="1">
        <v>0</v>
      </c>
      <c r="E24" s="1">
        <f t="shared" si="1"/>
        <v>0</v>
      </c>
      <c r="F24" s="3">
        <f t="shared" si="2"/>
        <v>0</v>
      </c>
    </row>
    <row r="25" spans="1:6" x14ac:dyDescent="0.35">
      <c r="A25" s="2">
        <v>700000</v>
      </c>
      <c r="B25" s="1">
        <v>0</v>
      </c>
      <c r="C25" s="1">
        <v>0</v>
      </c>
      <c r="D25" s="1">
        <v>0</v>
      </c>
      <c r="E25" s="1">
        <f t="shared" si="1"/>
        <v>0</v>
      </c>
      <c r="F25" s="3">
        <f t="shared" si="2"/>
        <v>0</v>
      </c>
    </row>
    <row r="26" spans="1:6" x14ac:dyDescent="0.35">
      <c r="A26" s="2">
        <v>800000</v>
      </c>
      <c r="B26" s="1">
        <v>0</v>
      </c>
      <c r="C26" s="1">
        <v>0</v>
      </c>
      <c r="D26" s="1">
        <v>0</v>
      </c>
      <c r="E26" s="1">
        <f t="shared" si="1"/>
        <v>0</v>
      </c>
      <c r="F26" s="3">
        <f t="shared" si="2"/>
        <v>0</v>
      </c>
    </row>
    <row r="27" spans="1:6" x14ac:dyDescent="0.35">
      <c r="A27" s="2">
        <v>900000</v>
      </c>
      <c r="B27" s="1">
        <v>0</v>
      </c>
      <c r="C27" s="1">
        <v>0</v>
      </c>
      <c r="D27" s="1">
        <v>0</v>
      </c>
      <c r="E27" s="1">
        <f t="shared" si="1"/>
        <v>0</v>
      </c>
      <c r="F27" s="3">
        <f t="shared" si="2"/>
        <v>0</v>
      </c>
    </row>
    <row r="28" spans="1:6" ht="15" thickBot="1" x14ac:dyDescent="0.4">
      <c r="A28" s="4">
        <v>1000000</v>
      </c>
      <c r="B28" s="5">
        <v>0</v>
      </c>
      <c r="C28" s="5">
        <v>0</v>
      </c>
      <c r="D28" s="5">
        <v>0</v>
      </c>
      <c r="E28" s="5">
        <f t="shared" si="1"/>
        <v>0</v>
      </c>
      <c r="F28" s="6">
        <f t="shared" si="2"/>
        <v>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0C5B-BBF3-4CCE-91F4-B28A234D7629}">
  <dimension ref="A1:M45"/>
  <sheetViews>
    <sheetView zoomScaleNormal="100" workbookViewId="0">
      <selection activeCell="A17" sqref="A17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1" t="s">
        <v>15</v>
      </c>
      <c r="B1" s="21"/>
      <c r="C1" s="21"/>
      <c r="D1" s="21"/>
      <c r="E1" s="21"/>
      <c r="F1" s="21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200000</v>
      </c>
      <c r="L3" t="s">
        <v>7</v>
      </c>
      <c r="M3">
        <f>ROUNDDOWN(J4/86400000,0)</f>
        <v>0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J3 -1.1094 * J3 - 398.25</f>
        <v>7777721.75</v>
      </c>
      <c r="L4" t="s">
        <v>8</v>
      </c>
      <c r="M4">
        <f>ROUNDDOWN((J4/86400000 - ROUNDDOWN(J4/86400000,0) )* 24,0)</f>
        <v>2</v>
      </c>
    </row>
    <row r="5" spans="1:13" x14ac:dyDescent="0.35">
      <c r="A5" s="2">
        <v>10000</v>
      </c>
      <c r="B5" s="1">
        <v>0</v>
      </c>
      <c r="C5" s="1">
        <v>0</v>
      </c>
      <c r="D5" s="1">
        <v>15</v>
      </c>
      <c r="E5" s="1">
        <f>0.68*$G$3</f>
        <v>680</v>
      </c>
      <c r="F5" s="3">
        <f t="shared" ref="F5:F15" si="0">E5+D5*1000+C5*60000+B5*3600000</f>
        <v>15680</v>
      </c>
      <c r="L5" t="s">
        <v>9</v>
      </c>
      <c r="M5">
        <f>ROUNDDOWN(((J4/86400000-ROUNDDOWN(J4/86400000,0))*24-M4)*60,0)</f>
        <v>9</v>
      </c>
    </row>
    <row r="6" spans="1:13" x14ac:dyDescent="0.35">
      <c r="A6" s="2">
        <v>20000</v>
      </c>
      <c r="B6" s="1">
        <v>0</v>
      </c>
      <c r="C6" s="1">
        <v>0</v>
      </c>
      <c r="D6" s="1">
        <v>59</v>
      </c>
      <c r="E6" s="1">
        <f>0.86*$G$3</f>
        <v>860</v>
      </c>
      <c r="F6" s="3">
        <f t="shared" si="0"/>
        <v>59860</v>
      </c>
      <c r="L6" t="s">
        <v>10</v>
      </c>
      <c r="M6">
        <f>ROUNDDOWN((((J4/86400000-ROUNDDOWN(J4/86400000,0))*24-M4)*60 - M5) * 60,0)</f>
        <v>37</v>
      </c>
    </row>
    <row r="7" spans="1:13" x14ac:dyDescent="0.35">
      <c r="A7" s="2">
        <v>30000</v>
      </c>
      <c r="B7" s="1">
        <v>0</v>
      </c>
      <c r="C7" s="1">
        <v>2</v>
      </c>
      <c r="D7" s="1">
        <v>13</v>
      </c>
      <c r="E7" s="1">
        <f>0.76*$G$3</f>
        <v>760</v>
      </c>
      <c r="F7" s="3">
        <f t="shared" si="0"/>
        <v>133760</v>
      </c>
      <c r="L7" t="s">
        <v>12</v>
      </c>
      <c r="M7">
        <f>((((J4/86400000-ROUNDDOWN(J4/86400000,0))*24-M4)*60 - M5) * 60 - M6) * 1000</f>
        <v>721.74999999990064</v>
      </c>
    </row>
    <row r="8" spans="1:13" x14ac:dyDescent="0.35">
      <c r="A8" s="2">
        <v>40000</v>
      </c>
      <c r="B8" s="1">
        <v>0</v>
      </c>
      <c r="C8" s="1">
        <v>4</v>
      </c>
      <c r="D8" s="1">
        <v>1</v>
      </c>
      <c r="E8" s="1">
        <f>0.6*$G$3</f>
        <v>600</v>
      </c>
      <c r="F8" s="3">
        <f t="shared" si="0"/>
        <v>241600</v>
      </c>
    </row>
    <row r="9" spans="1:13" x14ac:dyDescent="0.35">
      <c r="A9" s="2">
        <v>50000</v>
      </c>
      <c r="B9" s="1">
        <v>0</v>
      </c>
      <c r="C9" s="1">
        <v>6</v>
      </c>
      <c r="D9" s="1">
        <v>35</v>
      </c>
      <c r="E9" s="1">
        <f>0.54*$G$3</f>
        <v>540</v>
      </c>
      <c r="F9" s="3">
        <f t="shared" si="0"/>
        <v>395540</v>
      </c>
    </row>
    <row r="10" spans="1:13" x14ac:dyDescent="0.35">
      <c r="A10" s="2">
        <v>60000</v>
      </c>
      <c r="B10" s="1">
        <v>0</v>
      </c>
      <c r="C10" s="1">
        <v>9</v>
      </c>
      <c r="D10" s="1">
        <v>59</v>
      </c>
      <c r="E10" s="1">
        <f>0.4*$G$3</f>
        <v>400</v>
      </c>
      <c r="F10" s="3">
        <f t="shared" si="0"/>
        <v>599400</v>
      </c>
    </row>
    <row r="11" spans="1:13" x14ac:dyDescent="0.35">
      <c r="A11" s="2">
        <v>70000</v>
      </c>
      <c r="B11" s="1">
        <v>0</v>
      </c>
      <c r="C11" s="1">
        <v>13</v>
      </c>
      <c r="D11" s="1">
        <v>46</v>
      </c>
      <c r="E11" s="1">
        <f>0.73*$G$3</f>
        <v>730</v>
      </c>
      <c r="F11" s="3">
        <f t="shared" si="0"/>
        <v>826730</v>
      </c>
    </row>
    <row r="12" spans="1:13" x14ac:dyDescent="0.35">
      <c r="A12" s="2">
        <v>80000</v>
      </c>
      <c r="B12" s="1">
        <v>0</v>
      </c>
      <c r="C12" s="1">
        <v>18</v>
      </c>
      <c r="D12" s="1">
        <v>19</v>
      </c>
      <c r="E12" s="1">
        <f>0.6*$G$3</f>
        <v>600</v>
      </c>
      <c r="F12" s="3">
        <f t="shared" si="0"/>
        <v>1099600</v>
      </c>
    </row>
    <row r="13" spans="1:13" x14ac:dyDescent="0.35">
      <c r="A13" s="2">
        <v>90000</v>
      </c>
      <c r="B13" s="1">
        <v>0</v>
      </c>
      <c r="C13" s="1">
        <v>23</v>
      </c>
      <c r="D13" s="1">
        <v>28</v>
      </c>
      <c r="E13" s="1">
        <f>0.14*$G$3</f>
        <v>140</v>
      </c>
      <c r="F13" s="3">
        <f t="shared" si="0"/>
        <v>1408140</v>
      </c>
    </row>
    <row r="14" spans="1:13" x14ac:dyDescent="0.35">
      <c r="A14" s="2">
        <v>100000</v>
      </c>
      <c r="B14" s="1">
        <v>0</v>
      </c>
      <c r="C14" s="1">
        <v>29</v>
      </c>
      <c r="D14" s="1">
        <v>7</v>
      </c>
      <c r="E14" s="1">
        <f>0.15*$G$3</f>
        <v>150</v>
      </c>
      <c r="F14" s="3">
        <f t="shared" si="0"/>
        <v>1747150</v>
      </c>
    </row>
    <row r="15" spans="1:13" x14ac:dyDescent="0.35">
      <c r="A15" s="2">
        <v>120000</v>
      </c>
      <c r="B15" s="1">
        <v>0</v>
      </c>
      <c r="C15" s="1">
        <v>42</v>
      </c>
      <c r="D15" s="1">
        <v>8</v>
      </c>
      <c r="E15" s="1">
        <f>0.55*$G$3</f>
        <v>550</v>
      </c>
      <c r="F15" s="3">
        <f t="shared" si="0"/>
        <v>2528550</v>
      </c>
    </row>
    <row r="16" spans="1:13" x14ac:dyDescent="0.35">
      <c r="A16" s="18">
        <v>140000</v>
      </c>
      <c r="B16" s="19">
        <v>0</v>
      </c>
      <c r="C16" s="19">
        <v>58</v>
      </c>
      <c r="D16" s="19">
        <v>15</v>
      </c>
      <c r="E16" s="19">
        <f>0.41*$G$3</f>
        <v>410</v>
      </c>
      <c r="F16" s="20">
        <f>E16+D16*1000+C16*60000+B16*3600000</f>
        <v>3495410</v>
      </c>
    </row>
    <row r="17" spans="1:7" x14ac:dyDescent="0.35">
      <c r="A17" s="2">
        <v>400000</v>
      </c>
      <c r="B17" s="19">
        <v>8</v>
      </c>
      <c r="C17" s="19">
        <v>7</v>
      </c>
      <c r="D17" s="19">
        <v>27</v>
      </c>
      <c r="E17" s="19">
        <f>0.56*$G$3</f>
        <v>560</v>
      </c>
      <c r="F17" s="20">
        <f>E17+D17*1000+C17*60000+B17*3600000</f>
        <v>29247560</v>
      </c>
    </row>
    <row r="18" spans="1:7" x14ac:dyDescent="0.35">
      <c r="A18" s="2">
        <v>500000</v>
      </c>
      <c r="B18" s="1">
        <v>0</v>
      </c>
      <c r="C18" s="1">
        <v>0</v>
      </c>
      <c r="D18" s="1">
        <v>0</v>
      </c>
      <c r="E18" s="1">
        <f t="shared" ref="E18:E23" si="1">0*$G$3</f>
        <v>0</v>
      </c>
      <c r="F18" s="3">
        <v>0</v>
      </c>
    </row>
    <row r="19" spans="1:7" x14ac:dyDescent="0.35">
      <c r="A19" s="2">
        <v>600000</v>
      </c>
      <c r="B19" s="1">
        <v>0</v>
      </c>
      <c r="C19" s="1">
        <v>0</v>
      </c>
      <c r="D19" s="1">
        <v>0</v>
      </c>
      <c r="E19" s="1">
        <f t="shared" si="1"/>
        <v>0</v>
      </c>
      <c r="F19" s="3">
        <f t="shared" ref="F19:F23" si="2">E18+D18*1000+C18*60000+B18*3600000</f>
        <v>0</v>
      </c>
    </row>
    <row r="20" spans="1:7" x14ac:dyDescent="0.35">
      <c r="A20" s="2">
        <v>700000</v>
      </c>
      <c r="B20" s="1">
        <v>0</v>
      </c>
      <c r="C20" s="1">
        <v>0</v>
      </c>
      <c r="D20" s="1">
        <v>0</v>
      </c>
      <c r="E20" s="1">
        <f t="shared" si="1"/>
        <v>0</v>
      </c>
      <c r="F20" s="3">
        <f t="shared" si="2"/>
        <v>0</v>
      </c>
    </row>
    <row r="21" spans="1:7" x14ac:dyDescent="0.35">
      <c r="A21" s="2">
        <v>800000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si="2"/>
        <v>0</v>
      </c>
    </row>
    <row r="22" spans="1:7" x14ac:dyDescent="0.35">
      <c r="A22" s="2">
        <v>900000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7" ht="15" thickBot="1" x14ac:dyDescent="0.4">
      <c r="A23" s="4">
        <v>1000000</v>
      </c>
      <c r="B23" s="5">
        <v>0</v>
      </c>
      <c r="C23" s="5">
        <v>0</v>
      </c>
      <c r="D23" s="5">
        <v>0</v>
      </c>
      <c r="E23" s="5">
        <f t="shared" si="1"/>
        <v>0</v>
      </c>
      <c r="F23" s="6">
        <f t="shared" si="2"/>
        <v>0</v>
      </c>
    </row>
    <row r="24" spans="1:7" x14ac:dyDescent="0.35">
      <c r="A24" s="10"/>
      <c r="B24" s="10"/>
      <c r="C24" s="10"/>
      <c r="D24" s="10"/>
      <c r="E24" s="10"/>
      <c r="F24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0A8D-AF89-4CDB-A8E7-536CBD14EEB8}">
  <dimension ref="A1:M50"/>
  <sheetViews>
    <sheetView topLeftCell="A9" zoomScaleNormal="100" workbookViewId="0">
      <selection activeCell="J4" sqref="J4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1" t="s">
        <v>16</v>
      </c>
      <c r="B1" s="21"/>
      <c r="C1" s="21"/>
      <c r="D1" s="21"/>
      <c r="E1" s="21"/>
      <c r="F1" s="21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0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7*10^(-6) * J3 * J3 + 0.644* J3 - 24800</f>
        <v>7619200</v>
      </c>
      <c r="L4" t="s">
        <v>8</v>
      </c>
      <c r="M4">
        <f>ROUNDDOWN((J4/86400000 - ROUNDDOWN(J4/86400000,0) )* 24,0)</f>
        <v>2</v>
      </c>
    </row>
    <row r="5" spans="1:13" x14ac:dyDescent="0.35">
      <c r="A5" s="2">
        <v>10000</v>
      </c>
      <c r="B5" s="1">
        <v>0</v>
      </c>
      <c r="C5" s="1">
        <v>0</v>
      </c>
      <c r="D5" s="1">
        <v>0</v>
      </c>
      <c r="E5" s="1">
        <f>0.62*$G$3</f>
        <v>620</v>
      </c>
      <c r="F5" s="3">
        <f t="shared" ref="F5:F7" si="0">E5+D5*1000+C5*60000+B5*3600000</f>
        <v>620</v>
      </c>
      <c r="L5" t="s">
        <v>9</v>
      </c>
      <c r="M5">
        <f>ROUNDDOWN(((J4/86400000-ROUNDDOWN(J4/86400000,0))*24-M4)*60,0)</f>
        <v>6</v>
      </c>
    </row>
    <row r="6" spans="1:13" x14ac:dyDescent="0.35">
      <c r="A6" s="2">
        <v>20000</v>
      </c>
      <c r="B6" s="1">
        <v>0</v>
      </c>
      <c r="C6" s="1">
        <v>0</v>
      </c>
      <c r="D6" s="1">
        <v>2</v>
      </c>
      <c r="E6" s="1">
        <f>0.15*$G$3</f>
        <v>150</v>
      </c>
      <c r="F6" s="3">
        <f t="shared" si="0"/>
        <v>2150</v>
      </c>
      <c r="L6" t="s">
        <v>10</v>
      </c>
      <c r="M6">
        <f>ROUNDDOWN((((J4/86400000-ROUNDDOWN(J4/86400000,0))*24-M4)*60 - M5) * 60,0)</f>
        <v>59</v>
      </c>
    </row>
    <row r="7" spans="1:13" x14ac:dyDescent="0.35">
      <c r="A7" s="2">
        <v>30000</v>
      </c>
      <c r="B7" s="1">
        <v>0</v>
      </c>
      <c r="C7" s="1">
        <v>0</v>
      </c>
      <c r="D7" s="1">
        <v>8</v>
      </c>
      <c r="E7" s="1">
        <f>0.14*$G$3</f>
        <v>140</v>
      </c>
      <c r="F7" s="3">
        <f t="shared" si="0"/>
        <v>8140</v>
      </c>
      <c r="L7" t="s">
        <v>12</v>
      </c>
      <c r="M7">
        <f>((((J4/86400000-ROUNDDOWN(J4/86400000,0))*24-M4)*60 - M5) * 60 - M6) * 1000</f>
        <v>199.99999999966178</v>
      </c>
    </row>
    <row r="8" spans="1:13" x14ac:dyDescent="0.35">
      <c r="A8" s="2">
        <v>40000</v>
      </c>
      <c r="B8" s="1">
        <v>0</v>
      </c>
      <c r="C8" s="1">
        <v>0</v>
      </c>
      <c r="D8" s="1">
        <v>20</v>
      </c>
      <c r="E8" s="1">
        <f>0.43*$G$3</f>
        <v>430</v>
      </c>
      <c r="F8" s="3">
        <f t="shared" ref="F8:F16" si="1">E8+D8*1000+C8*60000+B8*3600000</f>
        <v>20430</v>
      </c>
    </row>
    <row r="9" spans="1:13" x14ac:dyDescent="0.35">
      <c r="A9" s="2">
        <v>50000</v>
      </c>
      <c r="B9" s="1">
        <v>0</v>
      </c>
      <c r="C9" s="1">
        <v>0</v>
      </c>
      <c r="D9" s="1">
        <v>37</v>
      </c>
      <c r="E9" s="1">
        <f>0.49*$G$3</f>
        <v>490</v>
      </c>
      <c r="F9" s="3">
        <f t="shared" si="1"/>
        <v>37490</v>
      </c>
    </row>
    <row r="10" spans="1:13" x14ac:dyDescent="0.35">
      <c r="A10" s="2">
        <v>60000</v>
      </c>
      <c r="B10" s="1">
        <v>0</v>
      </c>
      <c r="C10" s="1">
        <v>0</v>
      </c>
      <c r="D10" s="1">
        <v>51</v>
      </c>
      <c r="E10" s="1">
        <f>0.6*$G$3</f>
        <v>600</v>
      </c>
      <c r="F10" s="3">
        <f t="shared" si="1"/>
        <v>51600</v>
      </c>
    </row>
    <row r="11" spans="1:13" x14ac:dyDescent="0.35">
      <c r="A11" s="2">
        <v>70000</v>
      </c>
      <c r="B11" s="1">
        <v>0</v>
      </c>
      <c r="C11" s="1">
        <v>0</v>
      </c>
      <c r="D11" s="1">
        <v>58</v>
      </c>
      <c r="E11" s="1">
        <f>0.36*$G$3</f>
        <v>360</v>
      </c>
      <c r="F11" s="3">
        <f t="shared" si="1"/>
        <v>58360</v>
      </c>
    </row>
    <row r="12" spans="1:13" x14ac:dyDescent="0.35">
      <c r="A12" s="2">
        <v>80000</v>
      </c>
      <c r="B12" s="1">
        <v>0</v>
      </c>
      <c r="C12" s="1">
        <v>1</v>
      </c>
      <c r="D12" s="1">
        <v>12</v>
      </c>
      <c r="E12" s="1">
        <f>0.88*$G$3</f>
        <v>880</v>
      </c>
      <c r="F12" s="3">
        <f t="shared" si="1"/>
        <v>72880</v>
      </c>
    </row>
    <row r="13" spans="1:13" x14ac:dyDescent="0.35">
      <c r="A13" s="2">
        <v>90000</v>
      </c>
      <c r="B13" s="1">
        <v>0</v>
      </c>
      <c r="C13" s="1">
        <v>1</v>
      </c>
      <c r="D13" s="1">
        <v>33</v>
      </c>
      <c r="E13" s="1">
        <f>0.72*$G$3</f>
        <v>720</v>
      </c>
      <c r="F13" s="3">
        <f t="shared" si="1"/>
        <v>93720</v>
      </c>
    </row>
    <row r="14" spans="1:13" x14ac:dyDescent="0.35">
      <c r="A14" s="2">
        <v>100000</v>
      </c>
      <c r="B14" s="1">
        <v>0</v>
      </c>
      <c r="C14" s="1">
        <v>1</v>
      </c>
      <c r="D14" s="1">
        <v>59</v>
      </c>
      <c r="E14" s="1">
        <f>0.67*$G$3</f>
        <v>670</v>
      </c>
      <c r="F14" s="3">
        <f t="shared" si="1"/>
        <v>119670</v>
      </c>
    </row>
    <row r="15" spans="1:13" x14ac:dyDescent="0.35">
      <c r="A15" s="2">
        <v>120000</v>
      </c>
      <c r="B15" s="1">
        <v>0</v>
      </c>
      <c r="C15" s="1">
        <v>2</v>
      </c>
      <c r="D15" s="1">
        <v>28</v>
      </c>
      <c r="E15" s="1">
        <f>0.81*$G$3</f>
        <v>810</v>
      </c>
      <c r="F15" s="3">
        <f t="shared" si="1"/>
        <v>148810</v>
      </c>
    </row>
    <row r="16" spans="1:13" x14ac:dyDescent="0.35">
      <c r="A16" s="18">
        <v>140000</v>
      </c>
      <c r="B16" s="1">
        <v>0</v>
      </c>
      <c r="C16" s="1">
        <v>3</v>
      </c>
      <c r="D16" s="1">
        <v>21</v>
      </c>
      <c r="E16" s="1">
        <f>0.11*$G$3</f>
        <v>110</v>
      </c>
      <c r="F16" s="3">
        <f t="shared" si="1"/>
        <v>201110</v>
      </c>
    </row>
    <row r="17" spans="1:6" x14ac:dyDescent="0.35">
      <c r="A17" s="18">
        <v>160000</v>
      </c>
      <c r="B17" s="19">
        <v>0</v>
      </c>
      <c r="C17" s="19">
        <v>4</v>
      </c>
      <c r="D17" s="19">
        <v>8</v>
      </c>
      <c r="E17" s="19">
        <f>0.72*$G$3</f>
        <v>720</v>
      </c>
      <c r="F17" s="20">
        <f>E17+D17*1000+C17*60000+B17*3600000</f>
        <v>248720</v>
      </c>
    </row>
    <row r="18" spans="1:6" x14ac:dyDescent="0.35">
      <c r="A18" s="18">
        <v>180000</v>
      </c>
      <c r="B18" s="19">
        <v>0</v>
      </c>
      <c r="C18" s="19">
        <v>5</v>
      </c>
      <c r="D18" s="19">
        <v>8</v>
      </c>
      <c r="E18" s="1">
        <f t="shared" ref="E18:E21" si="2">0.11*$G$3</f>
        <v>110</v>
      </c>
      <c r="F18" s="3">
        <f t="shared" ref="F18:F20" si="3">E18+D18*1000+C18*60000+B18*3600000</f>
        <v>308110</v>
      </c>
    </row>
    <row r="19" spans="1:6" x14ac:dyDescent="0.35">
      <c r="A19" s="18">
        <v>200000</v>
      </c>
      <c r="B19" s="19">
        <v>0</v>
      </c>
      <c r="C19" s="19">
        <v>6</v>
      </c>
      <c r="D19" s="19">
        <v>19</v>
      </c>
      <c r="E19" s="19">
        <f>0.71*$G$3</f>
        <v>710</v>
      </c>
      <c r="F19" s="3">
        <f t="shared" si="3"/>
        <v>379710</v>
      </c>
    </row>
    <row r="20" spans="1:6" x14ac:dyDescent="0.35">
      <c r="A20" s="18">
        <v>253000</v>
      </c>
      <c r="B20" s="19">
        <v>0</v>
      </c>
      <c r="C20" s="19">
        <v>9</v>
      </c>
      <c r="D20" s="19">
        <v>52</v>
      </c>
      <c r="E20" s="1">
        <f>0.66*$G$3</f>
        <v>660</v>
      </c>
      <c r="F20" s="3">
        <f t="shared" si="3"/>
        <v>592660</v>
      </c>
    </row>
    <row r="21" spans="1:6" x14ac:dyDescent="0.35">
      <c r="A21" s="18">
        <v>305000</v>
      </c>
      <c r="B21" s="19">
        <v>0</v>
      </c>
      <c r="C21" s="19">
        <v>13</v>
      </c>
      <c r="D21" s="19">
        <v>18</v>
      </c>
      <c r="E21" s="19">
        <f>0.73*$G$3</f>
        <v>730</v>
      </c>
      <c r="F21" s="20">
        <f>E21+D21*1000+C21*60000+B21*3600000</f>
        <v>798730</v>
      </c>
    </row>
    <row r="22" spans="1:6" x14ac:dyDescent="0.35">
      <c r="A22" s="2">
        <v>400000</v>
      </c>
      <c r="B22" s="19">
        <v>0</v>
      </c>
      <c r="C22" s="19">
        <v>22</v>
      </c>
      <c r="D22" s="19">
        <v>18</v>
      </c>
      <c r="E22" s="19">
        <f>0.3*$G$3</f>
        <v>300</v>
      </c>
      <c r="F22" s="20">
        <f>E22+D22*1000+C22*60000+B22*3600000</f>
        <v>1338300</v>
      </c>
    </row>
    <row r="23" spans="1:6" x14ac:dyDescent="0.35">
      <c r="A23" s="2">
        <v>500000</v>
      </c>
      <c r="B23" s="1">
        <v>0</v>
      </c>
      <c r="C23" s="1">
        <v>34</v>
      </c>
      <c r="D23" s="1">
        <v>44</v>
      </c>
      <c r="E23" s="1">
        <f>0.86*$G$3</f>
        <v>860</v>
      </c>
      <c r="F23" s="20">
        <f>E23+D23*1000+C23*60000+B23*3600000</f>
        <v>2084860</v>
      </c>
    </row>
    <row r="24" spans="1:6" x14ac:dyDescent="0.35">
      <c r="A24" s="2">
        <v>600000</v>
      </c>
      <c r="B24" s="1">
        <v>0</v>
      </c>
      <c r="C24" s="1">
        <v>49</v>
      </c>
      <c r="D24" s="1">
        <v>49</v>
      </c>
      <c r="E24" s="1">
        <f>0.57*$G$3</f>
        <v>570</v>
      </c>
      <c r="F24" s="20">
        <f t="shared" ref="F24:F28" si="4">E24+D24*1000+C24*60000+B24*3600000</f>
        <v>2989570</v>
      </c>
    </row>
    <row r="25" spans="1:6" x14ac:dyDescent="0.35">
      <c r="A25" s="2">
        <v>700000</v>
      </c>
      <c r="B25" s="1">
        <v>1</v>
      </c>
      <c r="C25" s="1">
        <v>8</v>
      </c>
      <c r="D25" s="1">
        <v>19</v>
      </c>
      <c r="E25" s="1">
        <f>0.92*$G$3</f>
        <v>920</v>
      </c>
      <c r="F25" s="20">
        <f t="shared" si="4"/>
        <v>4099920</v>
      </c>
    </row>
    <row r="26" spans="1:6" x14ac:dyDescent="0.35">
      <c r="A26" s="2">
        <v>805000</v>
      </c>
      <c r="B26" s="1">
        <v>1</v>
      </c>
      <c r="C26" s="1">
        <v>29</v>
      </c>
      <c r="D26" s="1">
        <v>37</v>
      </c>
      <c r="E26" s="1">
        <f>0.74*$G$3</f>
        <v>740</v>
      </c>
      <c r="F26" s="20">
        <f t="shared" si="4"/>
        <v>5377740</v>
      </c>
    </row>
    <row r="27" spans="1:6" x14ac:dyDescent="0.35">
      <c r="A27" s="2">
        <v>900000</v>
      </c>
      <c r="B27" s="1">
        <v>1</v>
      </c>
      <c r="C27" s="1">
        <v>47</v>
      </c>
      <c r="D27" s="1">
        <v>40</v>
      </c>
      <c r="E27" s="1">
        <f>0.45*$G$3</f>
        <v>450</v>
      </c>
      <c r="F27" s="20">
        <f t="shared" si="4"/>
        <v>6460450</v>
      </c>
    </row>
    <row r="28" spans="1:6" ht="15" thickBot="1" x14ac:dyDescent="0.4">
      <c r="A28" s="4">
        <v>1000000</v>
      </c>
      <c r="B28" s="5">
        <v>2</v>
      </c>
      <c r="C28" s="5">
        <v>10</v>
      </c>
      <c r="D28" s="5">
        <v>2</v>
      </c>
      <c r="E28" s="5">
        <f>0.5*$G$3</f>
        <v>500</v>
      </c>
      <c r="F28" s="20">
        <f t="shared" si="4"/>
        <v>7802500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5EA7-4FE2-4A5C-83C2-4E073849715A}">
  <dimension ref="A1"/>
  <sheetViews>
    <sheetView tabSelected="1" zoomScale="85" zoomScaleNormal="85" workbookViewId="0">
      <selection activeCell="P13" sqref="P13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Base</vt:lpstr>
      <vt:lpstr>Optimisation Mono</vt:lpstr>
      <vt:lpstr>Optimisation Mono Parcours</vt:lpstr>
      <vt:lpstr>Optimisation Mono Accès</vt:lpstr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Drogo</dc:creator>
  <cp:lastModifiedBy>Richard Drogo</cp:lastModifiedBy>
  <dcterms:created xsi:type="dcterms:W3CDTF">2020-05-13T14:17:47Z</dcterms:created>
  <dcterms:modified xsi:type="dcterms:W3CDTF">2020-05-16T19:29:41Z</dcterms:modified>
</cp:coreProperties>
</file>