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struction" sheetId="2" r:id="rId1"/>
    <sheet name="PersonalMonthlyBudget" sheetId="1" r:id="rId2"/>
    <sheet name="ExpensesRecords" sheetId="3" r:id="rId3"/>
  </sheets>
  <definedNames>
    <definedName name="_xlnm._FilterDatabase" localSheetId="2" hidden="1">ExpensesRecords!$A$3:$B$3</definedName>
    <definedName name="A__HOUSING___UTILITIES">ExpensesRecords!$L$2:$L$9</definedName>
    <definedName name="A__SAVINGS">ExpensesRecords!$P$2:$P$9</definedName>
    <definedName name="A_ENTERTAINMENT">ExpensesRecords!#REF!</definedName>
    <definedName name="B__INVESTMENT">ExpensesRecords!$Q$2:$Q$9</definedName>
    <definedName name="B_PERSONAL_CARE">ExpensesRecords!$N$2:$N$9</definedName>
    <definedName name="B_TRANSPORTATION">ExpensesRecords!$M$3:$M$10</definedName>
    <definedName name="C_COMSUMPTION">ExpensesRecords!#REF!</definedName>
    <definedName name="C_DONATIONS">ExpensesRecords!$O$2:$O$9</definedName>
    <definedName name="C_LOANS">ExpensesRecords!$R$2:$R$9</definedName>
    <definedName name="D_INSURANCE">ExpensesRecords!$S$2:$S$9</definedName>
    <definedName name="D_TAXES">ExpensesRecords!#REF!</definedName>
  </definedNames>
  <calcPr calcId="152511"/>
</workbook>
</file>

<file path=xl/calcChain.xml><?xml version="1.0" encoding="utf-8"?>
<calcChain xmlns="http://schemas.openxmlformats.org/spreadsheetml/2006/main">
  <c r="A1" i="1" l="1"/>
  <c r="I16" i="3"/>
  <c r="H16" i="3"/>
  <c r="A1" i="3" l="1"/>
  <c r="M21" i="3"/>
  <c r="D38" i="1" s="1"/>
  <c r="M22" i="3"/>
  <c r="D14" i="1" s="1"/>
  <c r="E14" i="1" s="1"/>
  <c r="M23" i="3"/>
  <c r="D39" i="1" s="1"/>
  <c r="M24" i="3"/>
  <c r="D25" i="1" s="1"/>
  <c r="M25" i="3"/>
  <c r="J31" i="1" s="1"/>
  <c r="M26" i="3"/>
  <c r="D15" i="1" s="1"/>
  <c r="E15" i="1" s="1"/>
  <c r="M27" i="3"/>
  <c r="D16" i="1" s="1"/>
  <c r="E16" i="1" s="1"/>
  <c r="M28" i="3"/>
  <c r="D34" i="1" s="1"/>
  <c r="M29" i="3"/>
  <c r="D64" i="1" s="1"/>
  <c r="M30" i="3"/>
  <c r="D49" i="1" s="1"/>
  <c r="M31" i="3"/>
  <c r="D18" i="1" s="1"/>
  <c r="E18" i="1" s="1"/>
  <c r="M32" i="3"/>
  <c r="J33" i="1" s="1"/>
  <c r="M33" i="3"/>
  <c r="J19" i="1" s="1"/>
  <c r="M34" i="3"/>
  <c r="J26" i="1" s="1"/>
  <c r="M35" i="3"/>
  <c r="D58" i="1" s="1"/>
  <c r="M36" i="3"/>
  <c r="J12" i="1" s="1"/>
  <c r="M37" i="3"/>
  <c r="D41" i="1" s="1"/>
  <c r="M38" i="3"/>
  <c r="D27" i="1" s="1"/>
  <c r="M39" i="3"/>
  <c r="J32" i="1" s="1"/>
  <c r="M40" i="3"/>
  <c r="J11" i="1" s="1"/>
  <c r="M41" i="3"/>
  <c r="D22" i="1" s="1"/>
  <c r="M42" i="3"/>
  <c r="J24" i="1" s="1"/>
  <c r="M43" i="3"/>
  <c r="D26" i="1" s="1"/>
  <c r="M44" i="3"/>
  <c r="D48" i="1" s="1"/>
  <c r="M45" i="3"/>
  <c r="J18" i="1" s="1"/>
  <c r="M46" i="3"/>
  <c r="D13" i="1" s="1"/>
  <c r="E13" i="1" s="1"/>
  <c r="M47" i="3"/>
  <c r="D24" i="1" s="1"/>
  <c r="M48" i="3"/>
  <c r="D46" i="1" s="1"/>
  <c r="M49" i="3"/>
  <c r="D23" i="1" s="1"/>
  <c r="M50" i="3"/>
  <c r="D12" i="1" s="1"/>
  <c r="E12" i="1" s="1"/>
  <c r="M2" i="3"/>
  <c r="D56" i="1" s="1"/>
  <c r="M3" i="3"/>
  <c r="D40" i="1" s="1"/>
  <c r="M4" i="3"/>
  <c r="D53" i="1" s="1"/>
  <c r="E53" i="1" s="1"/>
  <c r="M5" i="3"/>
  <c r="D32" i="1" s="1"/>
  <c r="M6" i="3"/>
  <c r="J17" i="1" s="1"/>
  <c r="M7" i="3"/>
  <c r="J23" i="1" s="1"/>
  <c r="M8" i="3"/>
  <c r="D62" i="1" s="1"/>
  <c r="M9" i="3"/>
  <c r="D55" i="1" s="1"/>
  <c r="M10" i="3"/>
  <c r="D54" i="1" s="1"/>
  <c r="M11" i="3"/>
  <c r="J25" i="1" s="1"/>
  <c r="M12" i="3"/>
  <c r="D33" i="1" s="1"/>
  <c r="M13" i="3"/>
  <c r="D11" i="1" s="1"/>
  <c r="E11" i="1" s="1"/>
  <c r="M14" i="3"/>
  <c r="D47" i="1" s="1"/>
  <c r="M15" i="3"/>
  <c r="J16" i="1" s="1"/>
  <c r="M16" i="3"/>
  <c r="D31" i="1" s="1"/>
  <c r="M17" i="3"/>
  <c r="D17" i="1" s="1"/>
  <c r="E17" i="1" s="1"/>
  <c r="M18" i="3"/>
  <c r="D63" i="1" s="1"/>
  <c r="M19" i="3"/>
  <c r="D57" i="1" s="1"/>
  <c r="M20" i="3"/>
  <c r="J30" i="1" s="1"/>
  <c r="J34" i="1" l="1"/>
  <c r="I34" i="1"/>
  <c r="K26" i="1"/>
  <c r="J27" i="1"/>
  <c r="I27" i="1"/>
  <c r="K16" i="1"/>
  <c r="J20" i="1"/>
  <c r="I20" i="1"/>
  <c r="J13" i="1"/>
  <c r="D65" i="1"/>
  <c r="C65" i="1"/>
  <c r="D59" i="1"/>
  <c r="C59" i="1"/>
  <c r="D50" i="1"/>
  <c r="C50" i="1"/>
  <c r="D42" i="1"/>
  <c r="D35" i="1"/>
  <c r="C42" i="1"/>
  <c r="C35" i="1"/>
  <c r="D28" i="1"/>
  <c r="C28" i="1"/>
  <c r="D19" i="1"/>
  <c r="C19" i="1"/>
  <c r="D7" i="1"/>
  <c r="O10" i="1" s="1"/>
  <c r="O11" i="1" l="1"/>
  <c r="E63" i="1"/>
  <c r="E64" i="1"/>
  <c r="E62" i="1"/>
  <c r="K17" i="1"/>
  <c r="K18" i="1"/>
  <c r="K19" i="1"/>
  <c r="K12" i="1"/>
  <c r="K11" i="1"/>
  <c r="K31" i="1"/>
  <c r="K32" i="1"/>
  <c r="K33" i="1"/>
  <c r="K30" i="1"/>
  <c r="K24" i="1"/>
  <c r="K25" i="1"/>
  <c r="K23" i="1"/>
  <c r="E54" i="1"/>
  <c r="E55" i="1"/>
  <c r="E56" i="1"/>
  <c r="E57" i="1"/>
  <c r="E58" i="1"/>
  <c r="E47" i="1"/>
  <c r="E48" i="1"/>
  <c r="E49" i="1"/>
  <c r="E46" i="1"/>
  <c r="E39" i="1"/>
  <c r="E40" i="1"/>
  <c r="E41" i="1"/>
  <c r="E38" i="1"/>
  <c r="E32" i="1"/>
  <c r="E33" i="1"/>
  <c r="E34" i="1"/>
  <c r="E31" i="1"/>
  <c r="E23" i="1"/>
  <c r="E24" i="1"/>
  <c r="E25" i="1"/>
  <c r="E26" i="1"/>
  <c r="E27" i="1"/>
  <c r="E22" i="1"/>
  <c r="I13" i="1"/>
  <c r="A23" i="1"/>
  <c r="A24" i="1"/>
  <c r="A25" i="1" s="1"/>
  <c r="E35" i="1" l="1"/>
  <c r="K34" i="1"/>
  <c r="K27" i="1"/>
  <c r="K20" i="1"/>
  <c r="E50" i="1"/>
  <c r="E42" i="1"/>
  <c r="E28" i="1"/>
  <c r="K13" i="1"/>
  <c r="E65" i="1"/>
  <c r="E59" i="1"/>
  <c r="I38" i="1" l="1"/>
  <c r="I37" i="1" l="1"/>
  <c r="O32" i="1"/>
  <c r="I39" i="1"/>
  <c r="O12" i="1"/>
  <c r="E19" i="1"/>
  <c r="J39" i="1" l="1"/>
  <c r="L39" i="1" s="1"/>
  <c r="J38" i="1"/>
  <c r="L38" i="1" s="1"/>
  <c r="J37" i="1"/>
  <c r="L37" i="1" s="1"/>
  <c r="O13" i="1"/>
  <c r="M14" i="1" s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expenses date.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Choose the expenses category from the drop down list.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Key in the expenses value.</t>
        </r>
      </text>
    </comment>
  </commentList>
</comments>
</file>

<file path=xl/sharedStrings.xml><?xml version="1.0" encoding="utf-8"?>
<sst xmlns="http://schemas.openxmlformats.org/spreadsheetml/2006/main" count="219" uniqueCount="116">
  <si>
    <t>Food</t>
  </si>
  <si>
    <t>Difference</t>
  </si>
  <si>
    <t>Electricity</t>
  </si>
  <si>
    <t>Expected</t>
  </si>
  <si>
    <t>Actual</t>
  </si>
  <si>
    <t>Water</t>
  </si>
  <si>
    <t>Telephone</t>
  </si>
  <si>
    <t>Internet</t>
  </si>
  <si>
    <t>B)TRANSPORTATION</t>
  </si>
  <si>
    <t>Beverages</t>
  </si>
  <si>
    <t>C)COMSUMPTION</t>
  </si>
  <si>
    <t>Income Tax</t>
  </si>
  <si>
    <t>D)TAXES</t>
  </si>
  <si>
    <t>Beauty Treatment</t>
  </si>
  <si>
    <t>Cosmestic</t>
  </si>
  <si>
    <t>Differences:</t>
  </si>
  <si>
    <t>TnG Services</t>
  </si>
  <si>
    <t>Daily Neccessaries</t>
  </si>
  <si>
    <t>A) HOUSING &amp; UTILITIES</t>
  </si>
  <si>
    <t>Mortgage/Rent</t>
  </si>
  <si>
    <t>Maintenance/Repairs</t>
  </si>
  <si>
    <t>Gas</t>
  </si>
  <si>
    <t>Petrol/Fuel</t>
  </si>
  <si>
    <t>Vehicle Services</t>
  </si>
  <si>
    <t>Licenses</t>
  </si>
  <si>
    <t>Public Transportation Fare</t>
  </si>
  <si>
    <t>Land Tax</t>
  </si>
  <si>
    <t>Assesment Tax</t>
  </si>
  <si>
    <t>ENTER YOUR MONTHLY DIRECT INCOME:</t>
  </si>
  <si>
    <t>TV Packages (eg. Astro, HyppTV)</t>
  </si>
  <si>
    <t>Electronic Gadgets</t>
  </si>
  <si>
    <t>Services (eg. Karaoke, Cyber Café)</t>
  </si>
  <si>
    <t>Clothing</t>
  </si>
  <si>
    <t>Accessories</t>
  </si>
  <si>
    <t>Gym/Fitness</t>
  </si>
  <si>
    <t>Car Loan</t>
  </si>
  <si>
    <t>PTPTN/Student Loan</t>
  </si>
  <si>
    <t xml:space="preserve">Credit Card </t>
  </si>
  <si>
    <t>Life Insurance</t>
  </si>
  <si>
    <t>Health/Medical Insurance</t>
  </si>
  <si>
    <t>Personal Accident Insurance</t>
  </si>
  <si>
    <t>(I)NEEDS</t>
  </si>
  <si>
    <t>(II)WANTS</t>
  </si>
  <si>
    <t>A) SAVINGS</t>
  </si>
  <si>
    <t>B) INVESTMENT</t>
  </si>
  <si>
    <t>Personal Savings Account</t>
  </si>
  <si>
    <t>Fixed Deposit</t>
  </si>
  <si>
    <t>Bonds</t>
  </si>
  <si>
    <t>Stocks</t>
  </si>
  <si>
    <t>C)DONATIONS</t>
  </si>
  <si>
    <t>Charity</t>
  </si>
  <si>
    <t>Gifts</t>
  </si>
  <si>
    <t>SUBTOTAL:</t>
  </si>
  <si>
    <t>NEEDS</t>
  </si>
  <si>
    <t>COMPONENTS</t>
  </si>
  <si>
    <t>WANTS</t>
  </si>
  <si>
    <t>TOTAL ACTUAL</t>
  </si>
  <si>
    <t>A)ENTERTAINMENT</t>
  </si>
  <si>
    <t>B)PERSONAL CARE</t>
  </si>
  <si>
    <t>(III) SAVINGS, INVESTMENT, LOAN &amp; INSURANCE</t>
  </si>
  <si>
    <t>SAVINGS &amp; INVESTMENT</t>
  </si>
  <si>
    <t>EXPECTED (%)</t>
  </si>
  <si>
    <t>ACTUAL (%)</t>
  </si>
  <si>
    <t>DIFFERENCE</t>
  </si>
  <si>
    <t>TOTAL INCOME:</t>
  </si>
  <si>
    <t>Total Actual Income:</t>
  </si>
  <si>
    <t>Total Expected Expenses:</t>
  </si>
  <si>
    <t>Total Actual Expenses:</t>
  </si>
  <si>
    <t>for NEEDS</t>
  </si>
  <si>
    <t>for WANTS</t>
  </si>
  <si>
    <t>for SAVINGS</t>
  </si>
  <si>
    <t>Date</t>
  </si>
  <si>
    <t>Category</t>
  </si>
  <si>
    <t>Others (Housing)</t>
  </si>
  <si>
    <t>Others (Transportation)</t>
  </si>
  <si>
    <t>Others (Consumption)</t>
  </si>
  <si>
    <t>Others (Taxes)</t>
  </si>
  <si>
    <t>Others (Entertainment)</t>
  </si>
  <si>
    <t>Others (Personal Care)</t>
  </si>
  <si>
    <t>Others (Donations)</t>
  </si>
  <si>
    <t>Others (Savings)</t>
  </si>
  <si>
    <t>Others (Investment)</t>
  </si>
  <si>
    <t>Others (Loan)</t>
  </si>
  <si>
    <t>Others (Insurance)</t>
  </si>
  <si>
    <t>C)LOANS</t>
  </si>
  <si>
    <t>D)INSURANCE</t>
  </si>
  <si>
    <t>RM</t>
  </si>
  <si>
    <t>Subtotal</t>
  </si>
  <si>
    <t>MONTH</t>
  </si>
  <si>
    <t>No.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</si>
  <si>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</si>
  <si>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</si>
  <si>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</si>
  <si>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</si>
  <si>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</si>
  <si>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</si>
  <si>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</si>
  <si>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</si>
  <si>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</si>
  <si>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</si>
  <si>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</si>
  <si>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</si>
  <si>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ANY SUBINCOME? </t>
  </si>
  <si>
    <t>*Please enter the expenses for the same months.</t>
  </si>
  <si>
    <t>*Select columns A, B, C and then drag down if you wish to insert more records.</t>
  </si>
  <si>
    <t>Instructions:</t>
  </si>
  <si>
    <t>This monthly budget follow the rule of distribution:</t>
  </si>
  <si>
    <t>*This monthly budget only can record the expenses start from year 2021.</t>
  </si>
  <si>
    <t>*Please do not make any changes for the formulations.</t>
  </si>
  <si>
    <t>which is follow the 50 -30 -20 Budget Rules.</t>
  </si>
  <si>
    <t>For more info:</t>
  </si>
  <si>
    <t>https://www.investopedia.com/ask/answers/022916/what-502030-budget-rule.asp</t>
  </si>
  <si>
    <t>START DATE</t>
  </si>
  <si>
    <t>END DATE</t>
  </si>
  <si>
    <t>*This template is for monthly budget, please copy a new workbook for another months.</t>
  </si>
  <si>
    <t>*Fill in the cells that are highlighted with yellow colour and record you expenses on ExpensesRecords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</si>
</sst>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M&quot;* #,##0.00_);_(&quot;RM&quot;* \(#,##0.00\);_(&quot;RM&quot;* &quot;-&quot;??_);_(@_)"/>
    <numFmt numFmtId="164" formatCode="m/d/yy;@"/>
    <numFmt numFmtId="165" formatCode="d/m/yy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Aharoni"/>
      <charset val="177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10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21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44" fontId="0" fillId="0" borderId="15" xfId="0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0" fillId="0" borderId="18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4" fontId="0" fillId="0" borderId="24" xfId="0" applyNumberFormat="1" applyFont="1" applyBorder="1" applyAlignment="1">
      <alignment horizontal="center"/>
    </xf>
    <xf numFmtId="44" fontId="0" fillId="0" borderId="21" xfId="0" applyNumberFormat="1" applyFont="1" applyBorder="1" applyAlignment="1">
      <alignment horizontal="center"/>
    </xf>
    <xf numFmtId="44" fontId="0" fillId="2" borderId="10" xfId="0" applyNumberFormat="1" applyFill="1" applyBorder="1" applyAlignment="1">
      <alignment horizontal="center"/>
    </xf>
    <xf numFmtId="44" fontId="0" fillId="2" borderId="20" xfId="0" applyNumberFormat="1" applyFill="1" applyBorder="1" applyAlignment="1">
      <alignment horizontal="center"/>
    </xf>
    <xf numFmtId="44" fontId="0" fillId="2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44" fontId="0" fillId="0" borderId="10" xfId="0" applyNumberFormat="1" applyBorder="1"/>
    <xf numFmtId="44" fontId="0" fillId="0" borderId="17" xfId="0" applyNumberFormat="1" applyBorder="1"/>
    <xf numFmtId="0" fontId="0" fillId="0" borderId="25" xfId="0" applyBorder="1"/>
    <xf numFmtId="10" fontId="0" fillId="0" borderId="26" xfId="0" applyNumberFormat="1" applyBorder="1"/>
    <xf numFmtId="10" fontId="0" fillId="0" borderId="24" xfId="0" applyNumberFormat="1" applyBorder="1"/>
    <xf numFmtId="0" fontId="0" fillId="0" borderId="13" xfId="0" applyFill="1" applyBorder="1"/>
    <xf numFmtId="4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44" fontId="0" fillId="0" borderId="0" xfId="0" applyNumberFormat="1" applyBorder="1" applyAlignment="1">
      <alignment horizontal="center"/>
    </xf>
    <xf numFmtId="9" fontId="0" fillId="0" borderId="11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10" fontId="0" fillId="0" borderId="10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44" fontId="0" fillId="4" borderId="10" xfId="0" applyNumberFormat="1" applyFill="1" applyBorder="1" applyAlignment="1">
      <alignment horizontal="center"/>
    </xf>
    <xf numFmtId="44" fontId="0" fillId="4" borderId="1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1" xfId="0" applyBorder="1"/>
    <xf numFmtId="164" fontId="0" fillId="0" borderId="0" xfId="0" applyNumberFormat="1"/>
    <xf numFmtId="44" fontId="0" fillId="0" borderId="34" xfId="0" applyNumberFormat="1" applyBorder="1"/>
    <xf numFmtId="44" fontId="0" fillId="0" borderId="35" xfId="0" applyNumberFormat="1" applyBorder="1"/>
    <xf numFmtId="44" fontId="0" fillId="0" borderId="0" xfId="0" applyNumberFormat="1"/>
    <xf numFmtId="0" fontId="0" fillId="5" borderId="36" xfId="0" applyFont="1" applyFill="1" applyBorder="1"/>
    <xf numFmtId="0" fontId="0" fillId="0" borderId="36" xfId="0" applyFont="1" applyBorder="1"/>
    <xf numFmtId="0" fontId="0" fillId="0" borderId="37" xfId="0" applyBorder="1"/>
    <xf numFmtId="0" fontId="3" fillId="6" borderId="1" xfId="0" applyFont="1" applyFill="1" applyBorder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65" fontId="0" fillId="0" borderId="34" xfId="0" applyNumberFormat="1" applyBorder="1"/>
    <xf numFmtId="165" fontId="0" fillId="0" borderId="35" xfId="0" applyNumberFormat="1" applyBorder="1"/>
    <xf numFmtId="0" fontId="0" fillId="0" borderId="38" xfId="0" applyFont="1" applyBorder="1"/>
    <xf numFmtId="44" fontId="0" fillId="2" borderId="13" xfId="0" applyNumberFormat="1" applyFill="1" applyBorder="1" applyAlignment="1">
      <alignment horizontal="center"/>
    </xf>
    <xf numFmtId="44" fontId="0" fillId="2" borderId="15" xfId="0" applyNumberFormat="1" applyFill="1" applyBorder="1" applyAlignment="1">
      <alignment horizontal="center"/>
    </xf>
    <xf numFmtId="0" fontId="6" fillId="0" borderId="0" xfId="1"/>
    <xf numFmtId="0" fontId="3" fillId="6" borderId="37" xfId="0" applyFont="1" applyFill="1" applyBorder="1"/>
    <xf numFmtId="0" fontId="3" fillId="6" borderId="8" xfId="0" applyFont="1" applyFill="1" applyBorder="1"/>
    <xf numFmtId="166" fontId="0" fillId="5" borderId="38" xfId="0" applyNumberFormat="1" applyFont="1" applyFill="1" applyBorder="1"/>
    <xf numFmtId="165" fontId="0" fillId="2" borderId="34" xfId="0" applyNumberFormat="1" applyFill="1" applyBorder="1"/>
    <xf numFmtId="0" fontId="0" fillId="2" borderId="33" xfId="0" applyFill="1" applyBorder="1"/>
    <xf numFmtId="44" fontId="0" fillId="2" borderId="33" xfId="0" applyNumberFormat="1" applyFill="1" applyBorder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44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2400" b="1" cap="none" spc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Actual Expenses</a:t>
            </a:r>
            <a:r>
              <a:rPr lang="en-MY" sz="2400" b="1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vs Actual Income</a:t>
            </a:r>
            <a:endParaRPr lang="en-MY" sz="2400" b="1" cap="none" spc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baseline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291338582679"/>
          <c:y val="0.13930555555555557"/>
          <c:w val="0.7712515310586176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cap="none" spc="0" baseline="0">
                    <a:ln w="9525">
                      <a:solidFill>
                        <a:schemeClr val="tx1"/>
                      </a:solidFill>
                      <a:prstDash val="solid"/>
                    </a:ln>
                    <a:solidFill>
                      <a:schemeClr val="bg1"/>
                    </a:solidFill>
                    <a:effectLst>
                      <a:outerShdw blurRad="12700" dist="38100" dir="2700000" algn="tl" rotWithShape="0">
                        <a:schemeClr val="bg1">
                          <a:lumMod val="5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PersonalMonthlyBudget!$M$10:$M$11</c:f>
              <c:strCache>
                <c:ptCount val="2"/>
                <c:pt idx="0">
                  <c:v>Total Actual Income:</c:v>
                </c:pt>
                <c:pt idx="1">
                  <c:v>Total Actual Expenses:</c:v>
                </c:pt>
              </c:strCache>
            </c:strRef>
          </c:cat>
          <c:val>
            <c:numRef>
              <c:f>PersonalMonthlyBudget!$O$10:$O$11</c:f>
              <c:numCache>
                <c:formatCode>_("RM"* #,##0.00_);_("RM"* \(#,##0.00\);_("RM"* "-"??_);_(@_)</c:formatCode>
                <c:ptCount val="2"/>
                <c:pt idx="0">
                  <c:v>20000</c:v>
                </c:pt>
                <c:pt idx="1">
                  <c:v>16380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03064"/>
        <c:axId val="193386456"/>
      </c:barChart>
      <c:catAx>
        <c:axId val="19410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9525">
                  <a:solidFill>
                    <a:schemeClr val="tx1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6456"/>
        <c:crosses val="autoZero"/>
        <c:auto val="1"/>
        <c:lblAlgn val="ctr"/>
        <c:lblOffset val="100"/>
        <c:noMultiLvlLbl val="0"/>
      </c:catAx>
      <c:valAx>
        <c:axId val="193386456"/>
        <c:scaling>
          <c:orientation val="minMax"/>
        </c:scaling>
        <c:delete val="1"/>
        <c:axPos val="b"/>
        <c:numFmt formatCode="_(&quot;RM&quot;* #,##0.00_);_(&quot;RM&quot;* \(#,##0.00\);_(&quot;RM&quot;* &quot;-&quot;??_);_(@_)" sourceLinked="1"/>
        <c:majorTickMark val="none"/>
        <c:minorTickMark val="none"/>
        <c:tickLblPos val="nextTo"/>
        <c:crossAx val="194103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2000" b="1" cap="none" spc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EXPENSES</a:t>
            </a:r>
            <a:r>
              <a:rPr lang="en-MY" sz="2000" b="1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DISTRIBUTION</a:t>
            </a:r>
            <a:endParaRPr lang="en-MY" sz="2000" b="1" cap="none" spc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PersonalMonthlyBudget!$H$37:$H$39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 &amp; INVESTMENT</c:v>
                </c:pt>
              </c:strCache>
            </c:strRef>
          </c:cat>
          <c:val>
            <c:numRef>
              <c:f>PersonalMonthlyBudget!$I$37:$I$39</c:f>
              <c:numCache>
                <c:formatCode>_("RM"* #,##0.00_);_("RM"* \(#,##0.00\);_("RM"* "-"??_);_(@_)</c:formatCode>
                <c:ptCount val="3"/>
                <c:pt idx="0">
                  <c:v>1180</c:v>
                </c:pt>
                <c:pt idx="1">
                  <c:v>200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35858448728389"/>
          <c:y val="0.26443127651480858"/>
          <c:w val="0.21370694180468822"/>
          <c:h val="0.331058714710086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2909387</xdr:colOff>
      <xdr:row>16</xdr:row>
      <xdr:rowOff>10375</xdr:rowOff>
    </xdr:from>
    <xdr:to>
      <xdr:col>23</xdr:col>
      <xdr:colOff>291354</xdr:colOff>
      <xdr:row>30</xdr:row>
      <xdr:rowOff>48085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11207</xdr:colOff>
      <xdr:row>40</xdr:row>
      <xdr:rowOff>12323</xdr:rowOff>
    </xdr:from>
    <xdr:to>
      <xdr:col>11</xdr:col>
      <xdr:colOff>2902323</xdr:colOff>
      <xdr:row>65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918881</xdr:colOff>
      <xdr:row>0</xdr:row>
      <xdr:rowOff>0</xdr:rowOff>
    </xdr:from>
    <xdr:to>
      <xdr:col>4</xdr:col>
      <xdr:colOff>124272</xdr:colOff>
      <xdr:row>2</xdr:row>
      <xdr:rowOff>198878</xdr:rowOff>
    </xdr:to>
    <xdr:pic>
      <xdr:nvPicPr>
        <xdr:cNvPr id="7" name="Picture 6" descr="budget plan clip art - Clip Art Library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995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263" y="0"/>
          <a:ext cx="1312097" cy="96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L1:M50" totalsRowShown="0" headerRowDxfId="8" headerRowBorderDxfId="7" tableBorderDxfId="6">
  <tableColumns count="2">
    <tableColumn id="1" name="Category" dataDxfId="5"/>
    <tableColumn id="2" name="Subtotal">
      <calculatedColumnFormula>SUMIF($B$4:$B$15,$L$2:$L$50,$C$4:$C$25)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13" totalsRowShown="0" headerRowDxfId="4" headerRowBorderDxfId="3" tableBorderDxfId="2">
  <autoFilter ref="H1:I13"/>
  <tableColumns count="2">
    <tableColumn id="7" name="No." dataDxfId="1"/>
    <tableColumn id="1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sk/answers/022916/what-502030-budget-rule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3" width="15.7109375" customWidth="1"/>
  </cols>
  <sheetData>
    <row r="1" spans="1:3" x14ac:dyDescent="0.25">
      <c r="A1" t="s">
        <v>105</v>
      </c>
    </row>
    <row r="3" spans="1:3" ht="15.75" thickBot="1" x14ac:dyDescent="0.3">
      <c r="A3" s="86" t="s">
        <v>106</v>
      </c>
      <c r="B3" s="86"/>
      <c r="C3" s="86"/>
    </row>
    <row r="4" spans="1:3" x14ac:dyDescent="0.25">
      <c r="A4" s="49">
        <v>0.5</v>
      </c>
      <c r="B4" s="87" t="s">
        <v>68</v>
      </c>
      <c r="C4" s="88"/>
    </row>
    <row r="5" spans="1:3" x14ac:dyDescent="0.25">
      <c r="A5" s="50">
        <v>0.3</v>
      </c>
      <c r="B5" s="89" t="s">
        <v>69</v>
      </c>
      <c r="C5" s="90"/>
    </row>
    <row r="6" spans="1:3" ht="15.75" thickBot="1" x14ac:dyDescent="0.3">
      <c r="A6" s="51">
        <v>0.2</v>
      </c>
      <c r="B6" s="84" t="s">
        <v>70</v>
      </c>
      <c r="C6" s="85"/>
    </row>
    <row r="7" spans="1:3" x14ac:dyDescent="0.25">
      <c r="A7" t="s">
        <v>109</v>
      </c>
    </row>
    <row r="8" spans="1:3" x14ac:dyDescent="0.25">
      <c r="A8" t="s">
        <v>110</v>
      </c>
      <c r="B8" s="77" t="s">
        <v>111</v>
      </c>
    </row>
    <row r="11" spans="1:3" x14ac:dyDescent="0.25">
      <c r="A11" t="s">
        <v>115</v>
      </c>
    </row>
    <row r="12" spans="1:3" x14ac:dyDescent="0.25">
      <c r="A12" t="s">
        <v>107</v>
      </c>
    </row>
    <row r="13" spans="1:3" x14ac:dyDescent="0.25">
      <c r="A13" t="s">
        <v>108</v>
      </c>
    </row>
    <row r="14" spans="1:3" x14ac:dyDescent="0.25">
      <c r="A14" t="s">
        <v>114</v>
      </c>
    </row>
  </sheetData>
  <sheetProtection sheet="1" objects="1" scenarios="1"/>
  <mergeCells count="4">
    <mergeCell ref="B6:C6"/>
    <mergeCell ref="A3:C3"/>
    <mergeCell ref="B4:C4"/>
    <mergeCell ref="B5:C5"/>
  </mergeCells>
  <hyperlinks>
    <hyperlink ref="B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F13" zoomScale="85" zoomScaleNormal="85" workbookViewId="0">
      <selection activeCell="M14" sqref="M14:P15"/>
    </sheetView>
  </sheetViews>
  <sheetFormatPr defaultRowHeight="15" x14ac:dyDescent="0.25"/>
  <cols>
    <col min="1" max="1" width="2" bestFit="1" customWidth="1"/>
    <col min="2" max="2" width="31.7109375" bestFit="1" customWidth="1"/>
    <col min="3" max="5" width="15.7109375" style="1" customWidth="1"/>
    <col min="7" max="7" width="2" bestFit="1" customWidth="1"/>
    <col min="8" max="8" width="27.7109375" bestFit="1" customWidth="1"/>
    <col min="9" max="11" width="15.7109375" customWidth="1"/>
    <col min="12" max="12" width="43.7109375" bestFit="1" customWidth="1"/>
    <col min="13" max="14" width="12.7109375" customWidth="1"/>
    <col min="15" max="15" width="14.7109375" customWidth="1"/>
    <col min="16" max="16" width="13.85546875" bestFit="1" customWidth="1"/>
  </cols>
  <sheetData>
    <row r="1" spans="1:24" ht="30" customHeight="1" x14ac:dyDescent="0.25">
      <c r="A1" s="96" t="str">
        <f>CONCATENATE("PERSONAL MONTHLY INCOME BUDGET FOR ", VLOOKUP(MONTH(ExpensesRecords!A4),ExpensesRecords!H1:I13,2,FALSE))</f>
        <v>PERSONAL MONTHLY INCOME BUDGET FOR FEBRUARY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24" ht="30" customHeight="1" x14ac:dyDescent="0.2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24" ht="30" customHeight="1" thickBot="1" x14ac:dyDescent="0.3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</row>
    <row r="4" spans="1:24" ht="15.75" thickBot="1" x14ac:dyDescent="0.3"/>
    <row r="5" spans="1:24" x14ac:dyDescent="0.25">
      <c r="A5" s="105" t="s">
        <v>28</v>
      </c>
      <c r="B5" s="106"/>
      <c r="C5" s="106"/>
      <c r="D5" s="75">
        <v>20000</v>
      </c>
      <c r="E5"/>
      <c r="G5" s="14"/>
      <c r="H5" s="14"/>
      <c r="I5" s="14"/>
      <c r="J5" s="14"/>
    </row>
    <row r="6" spans="1:24" x14ac:dyDescent="0.25">
      <c r="A6" s="110" t="s">
        <v>102</v>
      </c>
      <c r="B6" s="111"/>
      <c r="C6" s="112"/>
      <c r="D6" s="76">
        <v>0</v>
      </c>
    </row>
    <row r="7" spans="1:24" ht="15.75" thickBot="1" x14ac:dyDescent="0.3">
      <c r="A7" s="113" t="s">
        <v>64</v>
      </c>
      <c r="B7" s="114"/>
      <c r="C7" s="114"/>
      <c r="D7" s="20">
        <f>SUM(D5:D6)</f>
        <v>20000</v>
      </c>
    </row>
    <row r="8" spans="1:24" ht="15.75" thickBot="1" x14ac:dyDescent="0.3">
      <c r="A8" s="47"/>
      <c r="B8" s="47"/>
      <c r="C8" s="47"/>
      <c r="D8" s="48"/>
      <c r="E8" s="44"/>
    </row>
    <row r="9" spans="1:24" ht="15.75" thickBot="1" x14ac:dyDescent="0.3">
      <c r="A9" s="107" t="s">
        <v>41</v>
      </c>
      <c r="B9" s="107"/>
      <c r="C9" s="107"/>
      <c r="D9" s="107"/>
      <c r="E9" s="107"/>
      <c r="G9" s="107" t="s">
        <v>59</v>
      </c>
      <c r="H9" s="107"/>
      <c r="I9" s="107"/>
      <c r="J9" s="107"/>
      <c r="K9" s="107"/>
      <c r="M9" s="93" t="s">
        <v>15</v>
      </c>
      <c r="N9" s="87"/>
      <c r="O9" s="87"/>
      <c r="P9" s="88"/>
    </row>
    <row r="10" spans="1:24" x14ac:dyDescent="0.25">
      <c r="A10" s="91" t="s">
        <v>18</v>
      </c>
      <c r="B10" s="92"/>
      <c r="C10" s="15" t="s">
        <v>3</v>
      </c>
      <c r="D10" s="15" t="s">
        <v>4</v>
      </c>
      <c r="E10" s="16" t="s">
        <v>1</v>
      </c>
      <c r="G10" s="93" t="s">
        <v>43</v>
      </c>
      <c r="H10" s="87"/>
      <c r="I10" s="15" t="s">
        <v>3</v>
      </c>
      <c r="J10" s="15" t="s">
        <v>4</v>
      </c>
      <c r="K10" s="16" t="s">
        <v>1</v>
      </c>
      <c r="M10" s="117" t="s">
        <v>65</v>
      </c>
      <c r="N10" s="118"/>
      <c r="O10" s="108">
        <f>D7</f>
        <v>20000</v>
      </c>
      <c r="P10" s="109"/>
    </row>
    <row r="11" spans="1:24" x14ac:dyDescent="0.25">
      <c r="A11" s="3">
        <v>1</v>
      </c>
      <c r="B11" s="2" t="s">
        <v>2</v>
      </c>
      <c r="C11" s="29">
        <v>100</v>
      </c>
      <c r="D11" s="56">
        <f>VLOOKUP(B11,ExpensesRecords!$L$2:$M$50,2)</f>
        <v>250</v>
      </c>
      <c r="E11" s="18">
        <f t="shared" ref="E11:E13" si="0">C11-D11</f>
        <v>-150</v>
      </c>
      <c r="G11" s="3">
        <v>1</v>
      </c>
      <c r="H11" s="2" t="s">
        <v>45</v>
      </c>
      <c r="I11" s="29">
        <v>1000</v>
      </c>
      <c r="J11" s="56">
        <f>VLOOKUP(H11,ExpensesRecords!$L$2:$M$50,2)</f>
        <v>5000</v>
      </c>
      <c r="K11" s="17">
        <f>I11-J11</f>
        <v>-4000</v>
      </c>
      <c r="M11" s="115" t="s">
        <v>67</v>
      </c>
      <c r="N11" s="116"/>
      <c r="O11" s="108">
        <f>D19+D28+D35+D42+D50+D59+J27+J34+J13+J20+D65</f>
        <v>16380</v>
      </c>
      <c r="P11" s="109"/>
    </row>
    <row r="12" spans="1:24" ht="15" customHeight="1" x14ac:dyDescent="0.25">
      <c r="A12" s="3">
        <v>2</v>
      </c>
      <c r="B12" s="2" t="s">
        <v>5</v>
      </c>
      <c r="C12" s="29">
        <v>30</v>
      </c>
      <c r="D12" s="56">
        <f>VLOOKUP(B12,ExpensesRecords!$L$2:$M$50,2)</f>
        <v>30</v>
      </c>
      <c r="E12" s="18">
        <f t="shared" si="0"/>
        <v>0</v>
      </c>
      <c r="G12" s="3">
        <v>2</v>
      </c>
      <c r="H12" s="2" t="s">
        <v>80</v>
      </c>
      <c r="I12" s="29">
        <v>0</v>
      </c>
      <c r="J12" s="56">
        <f>VLOOKUP(H12,ExpensesRecords!$L$2:$M$50,2)</f>
        <v>0</v>
      </c>
      <c r="K12" s="17">
        <f>I12-J12</f>
        <v>0</v>
      </c>
      <c r="M12" s="115" t="s">
        <v>66</v>
      </c>
      <c r="N12" s="116"/>
      <c r="O12" s="108">
        <f>C19+C28+C35+C42+C50+C59+I27+I34+I13+I20+C65</f>
        <v>12460</v>
      </c>
      <c r="P12" s="109"/>
    </row>
    <row r="13" spans="1:24" ht="15.75" thickBot="1" x14ac:dyDescent="0.3">
      <c r="A13" s="3">
        <v>3</v>
      </c>
      <c r="B13" s="2" t="s">
        <v>6</v>
      </c>
      <c r="C13" s="29">
        <v>100</v>
      </c>
      <c r="D13" s="56">
        <f>VLOOKUP(B13,ExpensesRecords!$L$2:$M$50,2)</f>
        <v>90</v>
      </c>
      <c r="E13" s="18">
        <f t="shared" si="0"/>
        <v>10</v>
      </c>
      <c r="G13" s="4"/>
      <c r="H13" s="5" t="s">
        <v>52</v>
      </c>
      <c r="I13" s="19">
        <f>SUM(I11:I12)</f>
        <v>1000</v>
      </c>
      <c r="J13" s="19">
        <f>SUM(J11:J12)</f>
        <v>5000</v>
      </c>
      <c r="K13" s="20">
        <f>SUM(K11:K12)</f>
        <v>-4000</v>
      </c>
      <c r="M13" s="115" t="s">
        <v>15</v>
      </c>
      <c r="N13" s="116"/>
      <c r="O13" s="108">
        <f>O12-O11</f>
        <v>-3920</v>
      </c>
      <c r="P13" s="109"/>
    </row>
    <row r="14" spans="1:24" ht="15.75" customHeight="1" thickBot="1" x14ac:dyDescent="0.3">
      <c r="A14" s="3">
        <v>4</v>
      </c>
      <c r="B14" s="2" t="s">
        <v>7</v>
      </c>
      <c r="C14" s="29">
        <v>10</v>
      </c>
      <c r="D14" s="56">
        <f>VLOOKUP(B14,ExpensesRecords!$L$2:$M$50,2)</f>
        <v>180</v>
      </c>
      <c r="E14" s="18">
        <f>C14-D14</f>
        <v>-170</v>
      </c>
      <c r="I14" s="1"/>
      <c r="J14" s="1"/>
      <c r="K14" s="1"/>
      <c r="M14" s="125" t="str">
        <f>IF(O13&lt;0,"The actual expendicture is higher than expected.", "The expected monthly budget lower or equal the monthly expenditure.")</f>
        <v>The actual expendicture is higher than expected.</v>
      </c>
      <c r="N14" s="126"/>
      <c r="O14" s="126"/>
      <c r="P14" s="127"/>
      <c r="X14" s="7"/>
    </row>
    <row r="15" spans="1:24" ht="15.75" thickBot="1" x14ac:dyDescent="0.3">
      <c r="A15" s="3">
        <v>5</v>
      </c>
      <c r="B15" s="2" t="s">
        <v>20</v>
      </c>
      <c r="C15" s="29"/>
      <c r="D15" s="56">
        <f>VLOOKUP(B15,ExpensesRecords!$L$2:$M$50,2)</f>
        <v>0</v>
      </c>
      <c r="E15" s="18">
        <f t="shared" ref="E15:E18" si="1">C15-D15</f>
        <v>0</v>
      </c>
      <c r="G15" s="91" t="s">
        <v>44</v>
      </c>
      <c r="H15" s="92"/>
      <c r="I15" s="15" t="s">
        <v>3</v>
      </c>
      <c r="J15" s="15" t="s">
        <v>4</v>
      </c>
      <c r="K15" s="16" t="s">
        <v>1</v>
      </c>
      <c r="M15" s="128"/>
      <c r="N15" s="129"/>
      <c r="O15" s="129"/>
      <c r="P15" s="130"/>
      <c r="X15" s="7"/>
    </row>
    <row r="16" spans="1:24" x14ac:dyDescent="0.25">
      <c r="A16" s="3">
        <v>6</v>
      </c>
      <c r="B16" s="2" t="s">
        <v>19</v>
      </c>
      <c r="C16" s="29">
        <v>0</v>
      </c>
      <c r="D16" s="56">
        <f>VLOOKUP(B16,ExpensesRecords!$L$2:$M$50,2)</f>
        <v>0</v>
      </c>
      <c r="E16" s="18">
        <f t="shared" si="1"/>
        <v>0</v>
      </c>
      <c r="G16" s="3">
        <v>1</v>
      </c>
      <c r="H16" s="2" t="s">
        <v>46</v>
      </c>
      <c r="I16" s="29">
        <v>10000</v>
      </c>
      <c r="J16" s="56">
        <f>VLOOKUP(H16,ExpensesRecords!$L$2:$M$50,2)</f>
        <v>10000</v>
      </c>
      <c r="K16" s="17">
        <f>I16-J16</f>
        <v>0</v>
      </c>
      <c r="S16" s="7"/>
      <c r="X16" s="7"/>
    </row>
    <row r="17" spans="1:21" x14ac:dyDescent="0.25">
      <c r="A17" s="8">
        <v>7</v>
      </c>
      <c r="B17" s="9" t="s">
        <v>21</v>
      </c>
      <c r="C17" s="30">
        <v>0</v>
      </c>
      <c r="D17" s="56">
        <f>VLOOKUP(B17,ExpensesRecords!$L$2:$M$50,2)</f>
        <v>0</v>
      </c>
      <c r="E17" s="18">
        <f t="shared" si="1"/>
        <v>0</v>
      </c>
      <c r="G17" s="3">
        <v>2</v>
      </c>
      <c r="H17" s="2" t="s">
        <v>47</v>
      </c>
      <c r="I17" s="29">
        <v>0</v>
      </c>
      <c r="J17" s="56">
        <f>VLOOKUP(H17,ExpensesRecords!$L$2:$M$50,2)</f>
        <v>0</v>
      </c>
      <c r="K17" s="17">
        <f t="shared" ref="K17:K19" si="2">I17-J17</f>
        <v>0</v>
      </c>
      <c r="S17" s="7"/>
    </row>
    <row r="18" spans="1:21" x14ac:dyDescent="0.25">
      <c r="A18" s="8">
        <v>8</v>
      </c>
      <c r="B18" s="9" t="s">
        <v>73</v>
      </c>
      <c r="C18" s="30">
        <v>0</v>
      </c>
      <c r="D18" s="56">
        <f>VLOOKUP(B18,ExpensesRecords!$L$2:$M$50,2)</f>
        <v>0</v>
      </c>
      <c r="E18" s="18">
        <f t="shared" si="1"/>
        <v>0</v>
      </c>
      <c r="G18" s="3">
        <v>3</v>
      </c>
      <c r="H18" s="2" t="s">
        <v>48</v>
      </c>
      <c r="I18" s="29">
        <v>0</v>
      </c>
      <c r="J18" s="56">
        <f>VLOOKUP(H18,ExpensesRecords!$L$2:$M$50,2)</f>
        <v>0</v>
      </c>
      <c r="K18" s="17">
        <f t="shared" si="2"/>
        <v>0</v>
      </c>
    </row>
    <row r="19" spans="1:21" ht="15.75" thickBot="1" x14ac:dyDescent="0.3">
      <c r="A19" s="4"/>
      <c r="B19" s="5" t="s">
        <v>52</v>
      </c>
      <c r="C19" s="19">
        <f>SUM(C11:C18)</f>
        <v>240</v>
      </c>
      <c r="D19" s="19">
        <f>SUM(D11:D18)</f>
        <v>550</v>
      </c>
      <c r="E19" s="20">
        <f t="shared" ref="E19" si="3">C19-D19</f>
        <v>-310</v>
      </c>
      <c r="G19" s="3">
        <v>4</v>
      </c>
      <c r="H19" s="2" t="s">
        <v>81</v>
      </c>
      <c r="I19" s="29">
        <v>0</v>
      </c>
      <c r="J19" s="56">
        <f>VLOOKUP(H19,ExpensesRecords!$L$2:$M$50,2)</f>
        <v>0</v>
      </c>
      <c r="K19" s="17">
        <f t="shared" si="2"/>
        <v>0</v>
      </c>
    </row>
    <row r="20" spans="1:21" ht="15.75" thickBot="1" x14ac:dyDescent="0.3">
      <c r="G20" s="4"/>
      <c r="H20" s="5" t="s">
        <v>52</v>
      </c>
      <c r="I20" s="19">
        <f>SUM(I16:I19)</f>
        <v>10000</v>
      </c>
      <c r="J20" s="19">
        <f>SUM(J16:J19)</f>
        <v>10000</v>
      </c>
      <c r="K20" s="20">
        <f>SUM(K16:K19)</f>
        <v>0</v>
      </c>
    </row>
    <row r="21" spans="1:21" ht="15.75" thickBot="1" x14ac:dyDescent="0.3">
      <c r="A21" s="93" t="s">
        <v>8</v>
      </c>
      <c r="B21" s="87"/>
      <c r="C21" s="45" t="s">
        <v>3</v>
      </c>
      <c r="D21" s="45" t="s">
        <v>4</v>
      </c>
      <c r="E21" s="46" t="s">
        <v>1</v>
      </c>
      <c r="I21" s="1"/>
      <c r="J21" s="1"/>
      <c r="K21" s="1"/>
    </row>
    <row r="22" spans="1:21" x14ac:dyDescent="0.25">
      <c r="A22" s="3">
        <v>1</v>
      </c>
      <c r="B22" s="2" t="s">
        <v>22</v>
      </c>
      <c r="C22" s="29">
        <v>50</v>
      </c>
      <c r="D22" s="56">
        <f>VLOOKUP(B22,ExpensesRecords!$L$2:$M$50,2)</f>
        <v>0</v>
      </c>
      <c r="E22" s="41">
        <f>C22-D22</f>
        <v>50</v>
      </c>
      <c r="G22" s="91" t="s">
        <v>84</v>
      </c>
      <c r="H22" s="92"/>
      <c r="I22" s="15" t="s">
        <v>3</v>
      </c>
      <c r="J22" s="15" t="s">
        <v>4</v>
      </c>
      <c r="K22" s="16" t="s">
        <v>1</v>
      </c>
    </row>
    <row r="23" spans="1:21" x14ac:dyDescent="0.25">
      <c r="A23" s="3">
        <f>A22+1</f>
        <v>2</v>
      </c>
      <c r="B23" s="2" t="s">
        <v>23</v>
      </c>
      <c r="C23" s="29">
        <v>0</v>
      </c>
      <c r="D23" s="56">
        <f>VLOOKUP(B23,ExpensesRecords!$L$2:$M$50,2)</f>
        <v>0</v>
      </c>
      <c r="E23" s="41">
        <f t="shared" ref="E23:E27" si="4">C23-D23</f>
        <v>0</v>
      </c>
      <c r="G23" s="3">
        <v>1</v>
      </c>
      <c r="H23" s="2" t="s">
        <v>35</v>
      </c>
      <c r="I23" s="29">
        <v>0</v>
      </c>
      <c r="J23" s="56">
        <f>VLOOKUP(H23,ExpensesRecords!$L$2:$M$50,2)</f>
        <v>0</v>
      </c>
      <c r="K23" s="17">
        <f>I23-J23</f>
        <v>0</v>
      </c>
    </row>
    <row r="24" spans="1:21" x14ac:dyDescent="0.25">
      <c r="A24" s="3">
        <f>A23+1</f>
        <v>3</v>
      </c>
      <c r="B24" s="2" t="s">
        <v>16</v>
      </c>
      <c r="C24" s="29">
        <v>20</v>
      </c>
      <c r="D24" s="56">
        <f>VLOOKUP(B24,ExpensesRecords!$L$2:$M$50,2)</f>
        <v>0</v>
      </c>
      <c r="E24" s="41">
        <f t="shared" si="4"/>
        <v>20</v>
      </c>
      <c r="G24" s="3">
        <v>2</v>
      </c>
      <c r="H24" s="2" t="s">
        <v>36</v>
      </c>
      <c r="I24" s="29">
        <v>0</v>
      </c>
      <c r="J24" s="56">
        <f>VLOOKUP(H24,ExpensesRecords!$L$2:$M$50,2)</f>
        <v>0</v>
      </c>
      <c r="K24" s="17">
        <f t="shared" ref="K24:K25" si="5">I24-J24</f>
        <v>0</v>
      </c>
    </row>
    <row r="25" spans="1:21" x14ac:dyDescent="0.25">
      <c r="A25" s="3">
        <f>A24+1</f>
        <v>4</v>
      </c>
      <c r="B25" s="2" t="s">
        <v>24</v>
      </c>
      <c r="C25" s="29">
        <v>0</v>
      </c>
      <c r="D25" s="56">
        <f>VLOOKUP(B25,ExpensesRecords!$L$2:$M$50,2)</f>
        <v>0</v>
      </c>
      <c r="E25" s="41">
        <f t="shared" si="4"/>
        <v>0</v>
      </c>
      <c r="G25" s="3">
        <v>3</v>
      </c>
      <c r="H25" s="2" t="s">
        <v>37</v>
      </c>
      <c r="I25" s="29">
        <v>0</v>
      </c>
      <c r="J25" s="56">
        <f>VLOOKUP(H25,ExpensesRecords!$L$2:$M$50,2)</f>
        <v>0</v>
      </c>
      <c r="K25" s="17">
        <f t="shared" si="5"/>
        <v>0</v>
      </c>
    </row>
    <row r="26" spans="1:21" x14ac:dyDescent="0.25">
      <c r="A26" s="3">
        <v>5</v>
      </c>
      <c r="B26" s="2" t="s">
        <v>25</v>
      </c>
      <c r="C26" s="29">
        <v>20</v>
      </c>
      <c r="D26" s="56">
        <f>VLOOKUP(B26,ExpensesRecords!$L$2:$M$50,2)</f>
        <v>0</v>
      </c>
      <c r="E26" s="41">
        <f t="shared" si="4"/>
        <v>20</v>
      </c>
      <c r="G26" s="3">
        <v>4</v>
      </c>
      <c r="H26" s="2" t="s">
        <v>82</v>
      </c>
      <c r="I26" s="29">
        <v>0</v>
      </c>
      <c r="J26" s="56">
        <f>VLOOKUP(H26,ExpensesRecords!$L$2:$M$50,2)</f>
        <v>0</v>
      </c>
      <c r="K26" s="17">
        <f>I26-J26</f>
        <v>0</v>
      </c>
    </row>
    <row r="27" spans="1:21" ht="15.75" thickBot="1" x14ac:dyDescent="0.3">
      <c r="A27" s="3">
        <v>6</v>
      </c>
      <c r="B27" s="2" t="s">
        <v>74</v>
      </c>
      <c r="C27" s="29">
        <v>0</v>
      </c>
      <c r="D27" s="56">
        <f>VLOOKUP(B27,ExpensesRecords!$L$2:$M$50,2)</f>
        <v>0</v>
      </c>
      <c r="E27" s="41">
        <f t="shared" si="4"/>
        <v>0</v>
      </c>
      <c r="G27" s="4"/>
      <c r="H27" s="5" t="s">
        <v>52</v>
      </c>
      <c r="I27" s="19">
        <f>SUM(I23:I26)</f>
        <v>0</v>
      </c>
      <c r="J27" s="19">
        <f>SUM(J23:J26)</f>
        <v>0</v>
      </c>
      <c r="K27" s="20">
        <f>SUM(K23:K26)</f>
        <v>0</v>
      </c>
    </row>
    <row r="28" spans="1:21" ht="15.75" thickBot="1" x14ac:dyDescent="0.3">
      <c r="A28" s="4"/>
      <c r="B28" s="5" t="s">
        <v>52</v>
      </c>
      <c r="C28" s="19">
        <f>SUM(C22:C27)</f>
        <v>90</v>
      </c>
      <c r="D28" s="19">
        <f>SUM(D22:D27)</f>
        <v>0</v>
      </c>
      <c r="E28" s="20">
        <f>SUM(E22:E27)</f>
        <v>90</v>
      </c>
      <c r="I28" s="6"/>
      <c r="J28" s="6"/>
      <c r="K28" s="6"/>
    </row>
    <row r="29" spans="1:21" ht="15.75" thickBot="1" x14ac:dyDescent="0.3">
      <c r="G29" s="91" t="s">
        <v>85</v>
      </c>
      <c r="H29" s="92"/>
      <c r="I29" s="15" t="s">
        <v>3</v>
      </c>
      <c r="J29" s="15" t="s">
        <v>4</v>
      </c>
      <c r="K29" s="16" t="s">
        <v>1</v>
      </c>
    </row>
    <row r="30" spans="1:21" x14ac:dyDescent="0.25">
      <c r="A30" s="91" t="s">
        <v>10</v>
      </c>
      <c r="B30" s="92"/>
      <c r="C30" s="45" t="s">
        <v>3</v>
      </c>
      <c r="D30" s="45" t="s">
        <v>4</v>
      </c>
      <c r="E30" s="46" t="s">
        <v>1</v>
      </c>
      <c r="G30" s="3">
        <v>1</v>
      </c>
      <c r="H30" s="2" t="s">
        <v>39</v>
      </c>
      <c r="I30" s="29">
        <v>0</v>
      </c>
      <c r="J30" s="56">
        <f>VLOOKUP(H30,ExpensesRecords!$L$2:$M$50,2)</f>
        <v>0</v>
      </c>
      <c r="K30" s="17">
        <f>I30-J30</f>
        <v>0</v>
      </c>
    </row>
    <row r="31" spans="1:21" ht="15.75" thickBot="1" x14ac:dyDescent="0.3">
      <c r="A31" s="3">
        <v>1</v>
      </c>
      <c r="B31" s="2" t="s">
        <v>0</v>
      </c>
      <c r="C31" s="29">
        <v>300</v>
      </c>
      <c r="D31" s="56">
        <f>VLOOKUP(B31,ExpensesRecords!$L$2:$M$50,2)</f>
        <v>210</v>
      </c>
      <c r="E31" s="41">
        <f>C31-D31</f>
        <v>90</v>
      </c>
      <c r="G31" s="3">
        <v>2</v>
      </c>
      <c r="H31" s="2" t="s">
        <v>38</v>
      </c>
      <c r="I31" s="29">
        <v>0</v>
      </c>
      <c r="J31" s="56">
        <f>VLOOKUP(H31,ExpensesRecords!$L$2:$M$50,2)</f>
        <v>0</v>
      </c>
      <c r="K31" s="17">
        <f t="shared" ref="K31:K33" si="6">I31-J31</f>
        <v>0</v>
      </c>
    </row>
    <row r="32" spans="1:21" x14ac:dyDescent="0.25">
      <c r="A32" s="3">
        <v>2</v>
      </c>
      <c r="B32" s="2" t="s">
        <v>9</v>
      </c>
      <c r="C32" s="29">
        <v>150</v>
      </c>
      <c r="D32" s="56">
        <f>VLOOKUP(B32,ExpensesRecords!$L$2:$M$50,2)</f>
        <v>20</v>
      </c>
      <c r="E32" s="41">
        <f t="shared" ref="E32:E34" si="7">C32-D32</f>
        <v>130</v>
      </c>
      <c r="G32" s="3">
        <v>3</v>
      </c>
      <c r="H32" s="2" t="s">
        <v>40</v>
      </c>
      <c r="I32" s="29">
        <v>0</v>
      </c>
      <c r="J32" s="56">
        <f>VLOOKUP(H32,ExpensesRecords!$L$2:$M$50,2)</f>
        <v>0</v>
      </c>
      <c r="K32" s="17">
        <f t="shared" si="6"/>
        <v>0</v>
      </c>
      <c r="O32" s="119" t="str">
        <f>CONCATENATE("Total monthly income is ", IF($O$10&lt;$O$11, "unable", "able"), " to cover the monthly expenses.")</f>
        <v>Total monthly income is able to cover the monthly expenses.</v>
      </c>
      <c r="P32" s="120"/>
      <c r="Q32" s="120"/>
      <c r="R32" s="120"/>
      <c r="S32" s="120"/>
      <c r="T32" s="120"/>
      <c r="U32" s="121"/>
    </row>
    <row r="33" spans="1:21" ht="15.75" thickBot="1" x14ac:dyDescent="0.3">
      <c r="A33" s="3">
        <v>3</v>
      </c>
      <c r="B33" s="2" t="s">
        <v>17</v>
      </c>
      <c r="C33" s="29">
        <v>500</v>
      </c>
      <c r="D33" s="56">
        <f>VLOOKUP(B33,ExpensesRecords!$L$2:$M$50,2)</f>
        <v>400</v>
      </c>
      <c r="E33" s="41">
        <f t="shared" si="7"/>
        <v>100</v>
      </c>
      <c r="G33" s="3">
        <v>4</v>
      </c>
      <c r="H33" s="2" t="s">
        <v>83</v>
      </c>
      <c r="I33" s="29">
        <v>0</v>
      </c>
      <c r="J33" s="56">
        <f>VLOOKUP(H33,ExpensesRecords!$L$2:$M$50,2)</f>
        <v>0</v>
      </c>
      <c r="K33" s="17">
        <f t="shared" si="6"/>
        <v>0</v>
      </c>
      <c r="O33" s="122"/>
      <c r="P33" s="123"/>
      <c r="Q33" s="123"/>
      <c r="R33" s="123"/>
      <c r="S33" s="123"/>
      <c r="T33" s="123"/>
      <c r="U33" s="124"/>
    </row>
    <row r="34" spans="1:21" ht="15.75" thickBot="1" x14ac:dyDescent="0.3">
      <c r="A34" s="3">
        <v>4</v>
      </c>
      <c r="B34" s="2" t="s">
        <v>75</v>
      </c>
      <c r="C34" s="29">
        <v>0</v>
      </c>
      <c r="D34" s="56">
        <f>VLOOKUP(B34,ExpensesRecords!$L$2:$M$50,2)</f>
        <v>0</v>
      </c>
      <c r="E34" s="41">
        <f t="shared" si="7"/>
        <v>0</v>
      </c>
      <c r="G34" s="4"/>
      <c r="H34" s="5" t="s">
        <v>52</v>
      </c>
      <c r="I34" s="19">
        <f>SUM(I30:I33)</f>
        <v>0</v>
      </c>
      <c r="J34" s="19">
        <f>SUM(J30:J33)</f>
        <v>0</v>
      </c>
      <c r="K34" s="20">
        <f>SUM(K30:K33)</f>
        <v>0</v>
      </c>
    </row>
    <row r="35" spans="1:21" ht="15.75" thickBot="1" x14ac:dyDescent="0.3">
      <c r="A35" s="4"/>
      <c r="B35" s="5" t="s">
        <v>52</v>
      </c>
      <c r="C35" s="19">
        <f>SUM(C31:C34)</f>
        <v>950</v>
      </c>
      <c r="D35" s="19">
        <f>SUM(D31:D34)</f>
        <v>630</v>
      </c>
      <c r="E35" s="20">
        <f>SUM(E31:E34)</f>
        <v>320</v>
      </c>
    </row>
    <row r="36" spans="1:21" ht="15.75" thickBot="1" x14ac:dyDescent="0.3">
      <c r="G36" s="33"/>
      <c r="H36" s="34" t="s">
        <v>54</v>
      </c>
      <c r="I36" s="34" t="s">
        <v>56</v>
      </c>
      <c r="J36" s="34" t="s">
        <v>62</v>
      </c>
      <c r="K36" s="37" t="s">
        <v>61</v>
      </c>
      <c r="L36" s="40" t="s">
        <v>63</v>
      </c>
    </row>
    <row r="37" spans="1:21" x14ac:dyDescent="0.25">
      <c r="A37" s="94" t="s">
        <v>12</v>
      </c>
      <c r="B37" s="95"/>
      <c r="C37" s="21" t="s">
        <v>3</v>
      </c>
      <c r="D37" s="21" t="s">
        <v>4</v>
      </c>
      <c r="E37" s="22" t="s">
        <v>1</v>
      </c>
      <c r="G37" s="3">
        <v>1</v>
      </c>
      <c r="H37" s="2" t="s">
        <v>53</v>
      </c>
      <c r="I37" s="35">
        <f>D19+D28+D35+D42</f>
        <v>1180</v>
      </c>
      <c r="J37" s="52">
        <f>IFERROR(I37/$O$11,"-")</f>
        <v>7.2039072039072033E-2</v>
      </c>
      <c r="K37" s="38">
        <v>0.5</v>
      </c>
      <c r="L37" s="54" t="str">
        <f>IFERROR(CONCATENATE(IF(J37&gt;K37,"More than ", "Less than or equal to "), "the expected for ",FIXED(ABS(K37-J37)*100), "%"),"-")</f>
        <v>Less than or equal to the expected for 42.80%</v>
      </c>
    </row>
    <row r="38" spans="1:21" x14ac:dyDescent="0.25">
      <c r="A38" s="11">
        <v>1</v>
      </c>
      <c r="B38" s="10" t="s">
        <v>11</v>
      </c>
      <c r="C38" s="31">
        <v>0</v>
      </c>
      <c r="D38" s="57">
        <f>VLOOKUP(B38,ExpensesRecords!$L$2:$M$50,2)</f>
        <v>0</v>
      </c>
      <c r="E38" s="23">
        <f>C38-D38</f>
        <v>0</v>
      </c>
      <c r="G38" s="3">
        <v>2</v>
      </c>
      <c r="H38" s="2" t="s">
        <v>55</v>
      </c>
      <c r="I38" s="35">
        <f>D50+D59+D65</f>
        <v>200</v>
      </c>
      <c r="J38" s="52">
        <f t="shared" ref="J38:J39" si="8">IFERROR(I38/$O$11,"-")</f>
        <v>1.221001221001221E-2</v>
      </c>
      <c r="K38" s="38">
        <v>0.3</v>
      </c>
      <c r="L38" s="54" t="str">
        <f t="shared" ref="L38:L39" si="9">IFERROR(CONCATENATE(IF(J38&gt;K38,"More than ", "Less than or equal to "), "the expected for ",FIXED(ABS(K38-J38)*100), "%"),"-")</f>
        <v>Less than or equal to the expected for 28.78%</v>
      </c>
    </row>
    <row r="39" spans="1:21" ht="15.75" thickBot="1" x14ac:dyDescent="0.3">
      <c r="A39" s="11">
        <v>2</v>
      </c>
      <c r="B39" s="10" t="s">
        <v>26</v>
      </c>
      <c r="C39" s="31">
        <v>0</v>
      </c>
      <c r="D39" s="57">
        <f>VLOOKUP(B39,ExpensesRecords!$L$2:$M$50,2)</f>
        <v>0</v>
      </c>
      <c r="E39" s="23">
        <f t="shared" ref="E39:E41" si="10">C39-D39</f>
        <v>0</v>
      </c>
      <c r="G39" s="4">
        <v>3</v>
      </c>
      <c r="H39" s="5" t="s">
        <v>60</v>
      </c>
      <c r="I39" s="36">
        <f>J13+J20+J27+J34</f>
        <v>15000</v>
      </c>
      <c r="J39" s="53">
        <f t="shared" si="8"/>
        <v>0.91575091575091572</v>
      </c>
      <c r="K39" s="39">
        <v>0.2</v>
      </c>
      <c r="L39" s="55" t="str">
        <f t="shared" si="9"/>
        <v>More than the expected for 71.58%</v>
      </c>
    </row>
    <row r="40" spans="1:21" x14ac:dyDescent="0.25">
      <c r="A40" s="11">
        <v>3</v>
      </c>
      <c r="B40" s="10" t="s">
        <v>27</v>
      </c>
      <c r="C40" s="31">
        <v>0</v>
      </c>
      <c r="D40" s="57">
        <f>VLOOKUP(B40,ExpensesRecords!$L$2:$M$50,2)</f>
        <v>0</v>
      </c>
      <c r="E40" s="23">
        <f t="shared" si="10"/>
        <v>0</v>
      </c>
    </row>
    <row r="41" spans="1:21" x14ac:dyDescent="0.25">
      <c r="A41" s="11">
        <v>4</v>
      </c>
      <c r="B41" s="10" t="s">
        <v>76</v>
      </c>
      <c r="C41" s="31">
        <v>0</v>
      </c>
      <c r="D41" s="57">
        <f>VLOOKUP(B41,ExpensesRecords!$L$2:$M$50,2)</f>
        <v>0</v>
      </c>
      <c r="E41" s="28">
        <f t="shared" si="10"/>
        <v>0</v>
      </c>
    </row>
    <row r="42" spans="1:21" ht="15.75" thickBot="1" x14ac:dyDescent="0.3">
      <c r="A42" s="12"/>
      <c r="B42" s="5" t="s">
        <v>52</v>
      </c>
      <c r="C42" s="24">
        <f>SUM(C38:C41)</f>
        <v>0</v>
      </c>
      <c r="D42" s="27">
        <f>SUM(D38:D41)</f>
        <v>0</v>
      </c>
      <c r="E42" s="25">
        <f>SUM(E38:E41)</f>
        <v>0</v>
      </c>
    </row>
    <row r="43" spans="1:21" x14ac:dyDescent="0.25">
      <c r="A43" s="13"/>
      <c r="B43" s="13"/>
      <c r="C43" s="26"/>
      <c r="D43" s="26"/>
      <c r="E43" s="26"/>
    </row>
    <row r="44" spans="1:21" ht="15.75" thickBot="1" x14ac:dyDescent="0.3">
      <c r="A44" s="86" t="s">
        <v>42</v>
      </c>
      <c r="B44" s="86"/>
      <c r="C44" s="86"/>
      <c r="D44" s="86"/>
      <c r="E44" s="86"/>
    </row>
    <row r="45" spans="1:21" x14ac:dyDescent="0.25">
      <c r="A45" s="91" t="s">
        <v>57</v>
      </c>
      <c r="B45" s="92"/>
      <c r="C45" s="15" t="s">
        <v>3</v>
      </c>
      <c r="D45" s="15" t="s">
        <v>4</v>
      </c>
      <c r="E45" s="16" t="s">
        <v>1</v>
      </c>
    </row>
    <row r="46" spans="1:21" x14ac:dyDescent="0.25">
      <c r="A46" s="3">
        <v>1</v>
      </c>
      <c r="B46" s="2" t="s">
        <v>29</v>
      </c>
      <c r="C46" s="29">
        <v>130</v>
      </c>
      <c r="D46" s="56">
        <f>VLOOKUP(B46,ExpensesRecords!$L$2:$M$50,2)</f>
        <v>0</v>
      </c>
      <c r="E46" s="17">
        <f>C46-D46</f>
        <v>130</v>
      </c>
    </row>
    <row r="47" spans="1:21" x14ac:dyDescent="0.25">
      <c r="A47" s="3">
        <v>2</v>
      </c>
      <c r="B47" s="2" t="s">
        <v>30</v>
      </c>
      <c r="C47" s="29">
        <v>50</v>
      </c>
      <c r="D47" s="56">
        <f>VLOOKUP(B47,ExpensesRecords!$L$2:$M$50,2)</f>
        <v>0</v>
      </c>
      <c r="E47" s="17">
        <f t="shared" ref="E47:E49" si="11">C47-D47</f>
        <v>50</v>
      </c>
    </row>
    <row r="48" spans="1:21" x14ac:dyDescent="0.25">
      <c r="A48" s="3">
        <v>3</v>
      </c>
      <c r="B48" s="2" t="s">
        <v>31</v>
      </c>
      <c r="C48" s="29">
        <v>0</v>
      </c>
      <c r="D48" s="56">
        <f>VLOOKUP(B48,ExpensesRecords!$L$2:$M$50,2)</f>
        <v>0</v>
      </c>
      <c r="E48" s="17">
        <f t="shared" si="11"/>
        <v>0</v>
      </c>
    </row>
    <row r="49" spans="1:10" x14ac:dyDescent="0.25">
      <c r="A49" s="3">
        <v>4</v>
      </c>
      <c r="B49" s="2" t="s">
        <v>77</v>
      </c>
      <c r="C49" s="29">
        <v>0</v>
      </c>
      <c r="D49" s="56">
        <f>VLOOKUP(B49,ExpensesRecords!$L$2:$M$50,2)</f>
        <v>0</v>
      </c>
      <c r="E49" s="17">
        <f t="shared" si="11"/>
        <v>0</v>
      </c>
      <c r="G49" s="32"/>
      <c r="H49" s="32"/>
      <c r="I49" s="32"/>
      <c r="J49" s="32"/>
    </row>
    <row r="50" spans="1:10" ht="15.75" thickBot="1" x14ac:dyDescent="0.3">
      <c r="A50" s="4"/>
      <c r="B50" s="5" t="s">
        <v>52</v>
      </c>
      <c r="C50" s="19">
        <f>SUM(C46:C49)</f>
        <v>180</v>
      </c>
      <c r="D50" s="19">
        <f>SUM(D46:D49)</f>
        <v>0</v>
      </c>
      <c r="E50" s="20">
        <f>SUM(E46:E49)</f>
        <v>180</v>
      </c>
      <c r="G50" s="32"/>
      <c r="H50" s="32"/>
      <c r="I50" s="32"/>
      <c r="J50" s="32"/>
    </row>
    <row r="51" spans="1:10" ht="15.75" thickBot="1" x14ac:dyDescent="0.3">
      <c r="G51" s="32"/>
      <c r="H51" s="32"/>
      <c r="I51" s="32"/>
      <c r="J51" s="32"/>
    </row>
    <row r="52" spans="1:10" x14ac:dyDescent="0.25">
      <c r="A52" s="91" t="s">
        <v>58</v>
      </c>
      <c r="B52" s="92"/>
      <c r="C52" s="42" t="s">
        <v>3</v>
      </c>
      <c r="D52" s="42" t="s">
        <v>4</v>
      </c>
      <c r="E52" s="43" t="s">
        <v>1</v>
      </c>
      <c r="G52" s="32"/>
      <c r="H52" s="32"/>
      <c r="I52" s="32"/>
      <c r="J52" s="32"/>
    </row>
    <row r="53" spans="1:10" x14ac:dyDescent="0.25">
      <c r="A53" s="3">
        <v>1</v>
      </c>
      <c r="B53" s="2" t="s">
        <v>13</v>
      </c>
      <c r="C53" s="29">
        <v>0</v>
      </c>
      <c r="D53" s="56">
        <f>VLOOKUP(B53,ExpensesRecords!$L$2:$M$50,2)</f>
        <v>0</v>
      </c>
      <c r="E53" s="41">
        <f>C53-D53</f>
        <v>0</v>
      </c>
      <c r="G53" s="32"/>
      <c r="H53" s="32"/>
      <c r="I53" s="32"/>
      <c r="J53" s="32"/>
    </row>
    <row r="54" spans="1:10" x14ac:dyDescent="0.25">
      <c r="A54" s="3">
        <v>2</v>
      </c>
      <c r="B54" s="2" t="s">
        <v>14</v>
      </c>
      <c r="C54" s="29">
        <v>0</v>
      </c>
      <c r="D54" s="56">
        <f>VLOOKUP(B54,ExpensesRecords!$L$2:$M$50,2)</f>
        <v>0</v>
      </c>
      <c r="E54" s="41">
        <f t="shared" ref="E54:E58" si="12">C54-D54</f>
        <v>0</v>
      </c>
    </row>
    <row r="55" spans="1:10" x14ac:dyDescent="0.25">
      <c r="A55" s="3">
        <v>3</v>
      </c>
      <c r="B55" s="2" t="s">
        <v>32</v>
      </c>
      <c r="C55" s="29">
        <v>0</v>
      </c>
      <c r="D55" s="56">
        <f>VLOOKUP(B55,ExpensesRecords!$L$2:$M$50,2)</f>
        <v>200</v>
      </c>
      <c r="E55" s="41">
        <f t="shared" si="12"/>
        <v>-200</v>
      </c>
    </row>
    <row r="56" spans="1:10" x14ac:dyDescent="0.25">
      <c r="A56" s="3">
        <v>4</v>
      </c>
      <c r="B56" s="2" t="s">
        <v>33</v>
      </c>
      <c r="C56" s="29">
        <v>0</v>
      </c>
      <c r="D56" s="56">
        <f>VLOOKUP(B56,ExpensesRecords!$L$2:$M$50,2)</f>
        <v>0</v>
      </c>
      <c r="E56" s="41">
        <f t="shared" si="12"/>
        <v>0</v>
      </c>
    </row>
    <row r="57" spans="1:10" x14ac:dyDescent="0.25">
      <c r="A57" s="3">
        <v>5</v>
      </c>
      <c r="B57" s="2" t="s">
        <v>34</v>
      </c>
      <c r="C57" s="29">
        <v>0</v>
      </c>
      <c r="D57" s="56">
        <f>VLOOKUP(B57,ExpensesRecords!$L$2:$M$50,2)</f>
        <v>0</v>
      </c>
      <c r="E57" s="41">
        <f t="shared" si="12"/>
        <v>0</v>
      </c>
    </row>
    <row r="58" spans="1:10" x14ac:dyDescent="0.25">
      <c r="A58" s="3">
        <v>6</v>
      </c>
      <c r="B58" s="2" t="s">
        <v>78</v>
      </c>
      <c r="C58" s="29">
        <v>0</v>
      </c>
      <c r="D58" s="56">
        <f>VLOOKUP(B58,ExpensesRecords!$L$2:$M$50,2)</f>
        <v>0</v>
      </c>
      <c r="E58" s="41">
        <f t="shared" si="12"/>
        <v>0</v>
      </c>
    </row>
    <row r="59" spans="1:10" ht="15.75" thickBot="1" x14ac:dyDescent="0.3">
      <c r="A59" s="4"/>
      <c r="B59" s="5" t="s">
        <v>52</v>
      </c>
      <c r="C59" s="19">
        <f>SUM(C53:C58)</f>
        <v>0</v>
      </c>
      <c r="D59" s="19">
        <f>SUM(D53:D58)</f>
        <v>200</v>
      </c>
      <c r="E59" s="20">
        <f>SUM(E53:E58)</f>
        <v>-200</v>
      </c>
    </row>
    <row r="60" spans="1:10" ht="15.75" thickBot="1" x14ac:dyDescent="0.3"/>
    <row r="61" spans="1:10" x14ac:dyDescent="0.25">
      <c r="A61" s="93" t="s">
        <v>49</v>
      </c>
      <c r="B61" s="87"/>
      <c r="C61" s="15" t="s">
        <v>3</v>
      </c>
      <c r="D61" s="15" t="s">
        <v>4</v>
      </c>
      <c r="E61" s="16" t="s">
        <v>1</v>
      </c>
    </row>
    <row r="62" spans="1:10" x14ac:dyDescent="0.25">
      <c r="A62" s="3">
        <v>1</v>
      </c>
      <c r="B62" s="2" t="s">
        <v>50</v>
      </c>
      <c r="C62" s="29">
        <v>0</v>
      </c>
      <c r="D62" s="56">
        <f>VLOOKUP(B62,ExpensesRecords!$L$2:$M$50,2)</f>
        <v>0</v>
      </c>
      <c r="E62" s="17">
        <f>C62-D62</f>
        <v>0</v>
      </c>
    </row>
    <row r="63" spans="1:10" x14ac:dyDescent="0.25">
      <c r="A63" s="3">
        <v>2</v>
      </c>
      <c r="B63" s="2" t="s">
        <v>51</v>
      </c>
      <c r="C63" s="29">
        <v>0</v>
      </c>
      <c r="D63" s="56">
        <f>VLOOKUP(B63,ExpensesRecords!$L$2:$M$50,2)</f>
        <v>0</v>
      </c>
      <c r="E63" s="17">
        <f t="shared" ref="E63:E64" si="13">C63-D63</f>
        <v>0</v>
      </c>
    </row>
    <row r="64" spans="1:10" x14ac:dyDescent="0.25">
      <c r="A64" s="3">
        <v>3</v>
      </c>
      <c r="B64" s="2" t="s">
        <v>79</v>
      </c>
      <c r="C64" s="29">
        <v>0</v>
      </c>
      <c r="D64" s="56">
        <f>VLOOKUP(B64,ExpensesRecords!$L$2:$M$50,2)</f>
        <v>0</v>
      </c>
      <c r="E64" s="17">
        <f t="shared" si="13"/>
        <v>0</v>
      </c>
    </row>
    <row r="65" spans="1:5" ht="15.75" thickBot="1" x14ac:dyDescent="0.3">
      <c r="A65" s="4"/>
      <c r="B65" s="5" t="s">
        <v>52</v>
      </c>
      <c r="C65" s="19">
        <f>SUM(C62:C64)</f>
        <v>0</v>
      </c>
      <c r="D65" s="19">
        <f>SUM(D62:D64)</f>
        <v>0</v>
      </c>
      <c r="E65" s="20">
        <f>SUM(E62:E64)</f>
        <v>0</v>
      </c>
    </row>
  </sheetData>
  <sheetProtection sheet="1" objects="1" scenarios="1"/>
  <protectedRanges>
    <protectedRange sqref="I30:I33" name="Insurance"/>
    <protectedRange sqref="I23:I26" name="Loans"/>
    <protectedRange sqref="I16:I19" name="Investment"/>
    <protectedRange sqref="I11:I12" name="Savings"/>
    <protectedRange sqref="C62:C64" name="Donation"/>
    <protectedRange sqref="C53:C58" name="Personal Care"/>
    <protectedRange sqref="C46:C49" name="Entertainment"/>
    <protectedRange sqref="C38:C41" name="Taxes"/>
    <protectedRange sqref="C31:C34" name="Consumption"/>
    <protectedRange sqref="C22:C27" name="Transportation"/>
    <protectedRange sqref="C11:C18" name="Housing"/>
    <protectedRange sqref="D5:D6" name="Income"/>
  </protectedRanges>
  <mergeCells count="29">
    <mergeCell ref="O32:U33"/>
    <mergeCell ref="M14:P15"/>
    <mergeCell ref="M11:N11"/>
    <mergeCell ref="M13:N13"/>
    <mergeCell ref="O11:P11"/>
    <mergeCell ref="O13:P13"/>
    <mergeCell ref="A1:P3"/>
    <mergeCell ref="A5:C5"/>
    <mergeCell ref="A10:B10"/>
    <mergeCell ref="A21:B21"/>
    <mergeCell ref="A9:E9"/>
    <mergeCell ref="G9:K9"/>
    <mergeCell ref="O12:P12"/>
    <mergeCell ref="O10:P10"/>
    <mergeCell ref="M9:P9"/>
    <mergeCell ref="G10:H10"/>
    <mergeCell ref="A6:C6"/>
    <mergeCell ref="A7:C7"/>
    <mergeCell ref="M12:N12"/>
    <mergeCell ref="M10:N10"/>
    <mergeCell ref="A45:B45"/>
    <mergeCell ref="A52:B52"/>
    <mergeCell ref="G29:H29"/>
    <mergeCell ref="G15:H15"/>
    <mergeCell ref="A61:B61"/>
    <mergeCell ref="A44:E44"/>
    <mergeCell ref="A37:B37"/>
    <mergeCell ref="A30:B30"/>
    <mergeCell ref="G22:H22"/>
  </mergeCells>
  <conditionalFormatting sqref="P5">
    <cfRule type="iconSet" priority="32">
      <iconSet>
        <cfvo type="percent" val="0"/>
        <cfvo type="percent" val="33"/>
        <cfvo type="percent" val="67"/>
      </iconSet>
    </cfRule>
  </conditionalFormatting>
  <conditionalFormatting sqref="O1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9">
    <cfRule type="iconSet" priority="21">
      <iconSet>
        <cfvo type="percent" val="0"/>
        <cfvo type="num" val="0"/>
        <cfvo type="num" val="0" gte="0"/>
      </iconSet>
    </cfRule>
    <cfRule type="cellIs" dxfId="17" priority="34" operator="lessThan">
      <formula>0</formula>
    </cfRule>
    <cfRule type="iconSet" priority="35">
      <iconSet>
        <cfvo type="percent" val="0"/>
        <cfvo type="percent" val="33"/>
        <cfvo type="percent" val="67"/>
      </iconSet>
    </cfRule>
  </conditionalFormatting>
  <conditionalFormatting sqref="E22:E28">
    <cfRule type="iconSet" priority="20">
      <iconSet>
        <cfvo type="percent" val="0"/>
        <cfvo type="num" val="0"/>
        <cfvo type="num" val="0" gte="0"/>
      </iconSet>
    </cfRule>
  </conditionalFormatting>
  <conditionalFormatting sqref="K23:K27 E62:E65 E22:E28 E31:E35 E38:E42 E46:E50 E53:E58 K30:K34 K11:K13 K16:K20">
    <cfRule type="cellIs" dxfId="16" priority="18" operator="lessThan">
      <formula>0</formula>
    </cfRule>
    <cfRule type="iconSet" priority="19">
      <iconSet>
        <cfvo type="percent" val="0"/>
        <cfvo type="num" val="0"/>
        <cfvo type="num" val="0" gte="0"/>
      </iconSet>
    </cfRule>
  </conditionalFormatting>
  <conditionalFormatting sqref="O11:O1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{2F2B3CB4-4606-4B37-8F0C-C9D16B0C0428}</x14:id>
        </ext>
      </extLst>
    </cfRule>
  </conditionalFormatting>
  <conditionalFormatting sqref="O13">
    <cfRule type="cellIs" dxfId="15" priority="14" operator="lessThan">
      <formula>0</formula>
    </cfRule>
  </conditionalFormatting>
  <conditionalFormatting sqref="L37:L39">
    <cfRule type="containsText" dxfId="14" priority="9" operator="containsText" text="Less">
      <formula>NOT(ISERROR(SEARCH("Less",L37)))</formula>
    </cfRule>
    <cfRule type="containsText" dxfId="13" priority="10" operator="containsText" text="More">
      <formula>NOT(ISERROR(SEARCH("More",L37)))</formula>
    </cfRule>
  </conditionalFormatting>
  <conditionalFormatting sqref="M14">
    <cfRule type="containsText" dxfId="12" priority="7" operator="containsText" text="lower">
      <formula>NOT(ISERROR(SEARCH("lower",M14)))</formula>
    </cfRule>
    <cfRule type="containsText" dxfId="11" priority="8" operator="containsText" text="higher">
      <formula>NOT(ISERROR(SEARCH("higher",M14)))</formula>
    </cfRule>
  </conditionalFormatting>
  <conditionalFormatting sqref="O32:U33">
    <cfRule type="containsText" dxfId="10" priority="1" operator="containsText" text="is unable to">
      <formula>NOT(ISERROR(SEARCH("is unable to",O32)))</formula>
    </cfRule>
    <cfRule type="containsText" dxfId="9" priority="2" operator="containsText" text="is able to">
      <formula>NOT(ISERROR(SEARCH("is able to",O32)))</formula>
    </cfRule>
  </conditionalFormatting>
  <dataValidations count="4">
    <dataValidation type="decimal" operator="greaterThanOrEqual" allowBlank="1" showInputMessage="1" showErrorMessage="1" errorTitle="Invalid Income" error="Please make sure you have fill in the correct monthly income." promptTitle="Enter Your Income" prompt="Please enter your monthly income" sqref="D5">
      <formula1>0</formula1>
    </dataValidation>
    <dataValidation type="decimal" operator="greaterThanOrEqual" allowBlank="1" showInputMessage="1" showErrorMessage="1" sqref="E11:E19">
      <formula1>0</formula1>
    </dataValidation>
    <dataValidation type="decimal" operator="greaterThanOrEqual" allowBlank="1" showInputMessage="1" showErrorMessage="1" errorTitle="Invalid Input" error="Please enter a valid input." promptTitle="Subincome" prompt="Enter your subincome if have any" sqref="D6">
      <formula1>0</formula1>
    </dataValidation>
    <dataValidation type="decimal" operator="greaterThanOrEqual" allowBlank="1" showInputMessage="1" showErrorMessage="1" errorTitle="Invalid Input!" error="Please enter a valid number." promptTitle="Expected Budgets" prompt="Enter your expected budget." sqref="C11:C18 C22:C27 C31:C34 C38:C41 C46:C49 C53:C58 C62:C64 I11:I12 I16:I19 I23:I26 I30:I33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B3CB4-4606-4B37-8F0C-C9D16B0C0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selection activeCell="C17" sqref="C17"/>
    </sheetView>
  </sheetViews>
  <sheetFormatPr defaultRowHeight="15" x14ac:dyDescent="0.25"/>
  <cols>
    <col min="1" max="1" width="23.28515625" style="61" customWidth="1"/>
    <col min="2" max="2" width="41" customWidth="1"/>
    <col min="3" max="3" width="33" style="64" customWidth="1"/>
    <col min="8" max="8" width="11.42578125" hidden="1" customWidth="1"/>
    <col min="9" max="9" width="11.140625" hidden="1" customWidth="1"/>
    <col min="10" max="10" width="13.140625" bestFit="1" customWidth="1"/>
    <col min="11" max="11" width="9.140625" customWidth="1"/>
    <col min="12" max="12" width="31.7109375" hidden="1" customWidth="1"/>
    <col min="13" max="13" width="9.140625" hidden="1" customWidth="1"/>
    <col min="14" max="17" width="9.140625" customWidth="1"/>
  </cols>
  <sheetData>
    <row r="1" spans="1:13" ht="15.75" thickBot="1" x14ac:dyDescent="0.3">
      <c r="A1" s="131" t="str">
        <f>CONCATENATE("EXPENSES RECORDS FOR ", VLOOKUP(MONTH($A$4),H2:I13,2,FALSE))</f>
        <v>EXPENSES RECORDS FOR FEBRUARY</v>
      </c>
      <c r="B1" s="132"/>
      <c r="C1" s="133"/>
      <c r="H1" s="79" t="s">
        <v>89</v>
      </c>
      <c r="I1" s="60" t="s">
        <v>88</v>
      </c>
      <c r="L1" s="60" t="s">
        <v>72</v>
      </c>
      <c r="M1" s="67" t="s">
        <v>87</v>
      </c>
    </row>
    <row r="2" spans="1:13" ht="15.75" thickBot="1" x14ac:dyDescent="0.3">
      <c r="A2" s="134"/>
      <c r="B2" s="135"/>
      <c r="C2" s="136"/>
      <c r="H2" s="65">
        <v>1</v>
      </c>
      <c r="I2" s="58" t="s">
        <v>90</v>
      </c>
      <c r="L2" s="58" t="s">
        <v>33</v>
      </c>
      <c r="M2" s="32">
        <f t="shared" ref="M2:M33" si="0">SUMIF($B$4:$B$15,$L$2:$L$50,$C$4:$C$25)</f>
        <v>0</v>
      </c>
    </row>
    <row r="3" spans="1:13" ht="19.5" thickBot="1" x14ac:dyDescent="0.3">
      <c r="A3" s="69" t="s">
        <v>71</v>
      </c>
      <c r="B3" s="70" t="s">
        <v>72</v>
      </c>
      <c r="C3" s="71" t="s">
        <v>86</v>
      </c>
      <c r="H3" s="66">
        <v>2</v>
      </c>
      <c r="I3" s="58" t="s">
        <v>91</v>
      </c>
      <c r="L3" s="58" t="s">
        <v>27</v>
      </c>
      <c r="M3" s="32">
        <f t="shared" si="0"/>
        <v>0</v>
      </c>
    </row>
    <row r="4" spans="1:13" x14ac:dyDescent="0.25">
      <c r="A4" s="81">
        <v>44228</v>
      </c>
      <c r="B4" s="82" t="s">
        <v>0</v>
      </c>
      <c r="C4" s="83">
        <v>30</v>
      </c>
      <c r="H4" s="65">
        <v>3</v>
      </c>
      <c r="I4" s="58" t="s">
        <v>92</v>
      </c>
      <c r="L4" s="58" t="s">
        <v>13</v>
      </c>
      <c r="M4" s="32">
        <f t="shared" si="0"/>
        <v>0</v>
      </c>
    </row>
    <row r="5" spans="1:13" x14ac:dyDescent="0.25">
      <c r="A5" s="72">
        <v>44229</v>
      </c>
      <c r="B5" s="58" t="s">
        <v>9</v>
      </c>
      <c r="C5" s="62">
        <v>20</v>
      </c>
      <c r="H5" s="66">
        <v>4</v>
      </c>
      <c r="I5" s="58" t="s">
        <v>93</v>
      </c>
      <c r="L5" s="58" t="s">
        <v>9</v>
      </c>
      <c r="M5" s="32">
        <f t="shared" si="0"/>
        <v>20</v>
      </c>
    </row>
    <row r="6" spans="1:13" x14ac:dyDescent="0.25">
      <c r="A6" s="72">
        <v>44231</v>
      </c>
      <c r="B6" s="58" t="s">
        <v>5</v>
      </c>
      <c r="C6" s="62">
        <v>30</v>
      </c>
      <c r="H6" s="65">
        <v>5</v>
      </c>
      <c r="I6" s="58" t="s">
        <v>94</v>
      </c>
      <c r="L6" s="58" t="s">
        <v>47</v>
      </c>
      <c r="M6" s="32">
        <f t="shared" si="0"/>
        <v>0</v>
      </c>
    </row>
    <row r="7" spans="1:13" x14ac:dyDescent="0.25">
      <c r="A7" s="72">
        <v>44231</v>
      </c>
      <c r="B7" s="58" t="s">
        <v>2</v>
      </c>
      <c r="C7" s="62">
        <v>250</v>
      </c>
      <c r="H7" s="66">
        <v>6</v>
      </c>
      <c r="I7" s="58" t="s">
        <v>95</v>
      </c>
      <c r="L7" s="58" t="s">
        <v>35</v>
      </c>
      <c r="M7" s="32">
        <f t="shared" si="0"/>
        <v>0</v>
      </c>
    </row>
    <row r="8" spans="1:13" x14ac:dyDescent="0.25">
      <c r="A8" s="72">
        <v>44231</v>
      </c>
      <c r="B8" s="58" t="s">
        <v>6</v>
      </c>
      <c r="C8" s="62">
        <v>90</v>
      </c>
      <c r="H8" s="65">
        <v>7</v>
      </c>
      <c r="I8" s="58" t="s">
        <v>96</v>
      </c>
      <c r="L8" s="58" t="s">
        <v>50</v>
      </c>
      <c r="M8" s="32">
        <f t="shared" si="0"/>
        <v>0</v>
      </c>
    </row>
    <row r="9" spans="1:13" x14ac:dyDescent="0.25">
      <c r="A9" s="72">
        <v>44231</v>
      </c>
      <c r="B9" s="58" t="s">
        <v>7</v>
      </c>
      <c r="C9" s="62">
        <v>180</v>
      </c>
      <c r="H9" s="66">
        <v>8</v>
      </c>
      <c r="I9" s="58" t="s">
        <v>97</v>
      </c>
      <c r="L9" s="58" t="s">
        <v>32</v>
      </c>
      <c r="M9" s="32">
        <f t="shared" si="0"/>
        <v>200</v>
      </c>
    </row>
    <row r="10" spans="1:13" x14ac:dyDescent="0.25">
      <c r="A10" s="72">
        <v>44237</v>
      </c>
      <c r="B10" s="58" t="s">
        <v>0</v>
      </c>
      <c r="C10" s="62">
        <v>80</v>
      </c>
      <c r="H10" s="65">
        <v>9</v>
      </c>
      <c r="I10" s="58" t="s">
        <v>98</v>
      </c>
      <c r="L10" s="58" t="s">
        <v>14</v>
      </c>
      <c r="M10" s="32">
        <f t="shared" si="0"/>
        <v>0</v>
      </c>
    </row>
    <row r="11" spans="1:13" x14ac:dyDescent="0.25">
      <c r="A11" s="72">
        <v>44240</v>
      </c>
      <c r="B11" s="58" t="s">
        <v>32</v>
      </c>
      <c r="C11" s="62">
        <v>200</v>
      </c>
      <c r="H11" s="66">
        <v>10</v>
      </c>
      <c r="I11" s="58" t="s">
        <v>99</v>
      </c>
      <c r="L11" s="58" t="s">
        <v>37</v>
      </c>
      <c r="M11" s="32">
        <f t="shared" si="0"/>
        <v>0</v>
      </c>
    </row>
    <row r="12" spans="1:13" x14ac:dyDescent="0.25">
      <c r="A12" s="72">
        <v>44242</v>
      </c>
      <c r="B12" s="58" t="s">
        <v>0</v>
      </c>
      <c r="C12" s="62">
        <v>100</v>
      </c>
      <c r="H12" s="65">
        <v>11</v>
      </c>
      <c r="I12" s="58" t="s">
        <v>100</v>
      </c>
      <c r="L12" s="58" t="s">
        <v>17</v>
      </c>
      <c r="M12" s="32">
        <f t="shared" si="0"/>
        <v>400</v>
      </c>
    </row>
    <row r="13" spans="1:13" ht="15.75" thickBot="1" x14ac:dyDescent="0.3">
      <c r="A13" s="72">
        <v>44247</v>
      </c>
      <c r="B13" s="58" t="s">
        <v>17</v>
      </c>
      <c r="C13" s="62">
        <v>400</v>
      </c>
      <c r="H13" s="74">
        <v>12</v>
      </c>
      <c r="I13" s="59" t="s">
        <v>101</v>
      </c>
      <c r="L13" s="58" t="s">
        <v>2</v>
      </c>
      <c r="M13" s="32">
        <f t="shared" si="0"/>
        <v>250</v>
      </c>
    </row>
    <row r="14" spans="1:13" ht="15.75" thickBot="1" x14ac:dyDescent="0.3">
      <c r="A14" s="72">
        <v>44255</v>
      </c>
      <c r="B14" s="58" t="s">
        <v>45</v>
      </c>
      <c r="C14" s="62">
        <v>5000</v>
      </c>
      <c r="L14" s="58" t="s">
        <v>30</v>
      </c>
      <c r="M14" s="32">
        <f t="shared" si="0"/>
        <v>0</v>
      </c>
    </row>
    <row r="15" spans="1:13" ht="15.75" thickBot="1" x14ac:dyDescent="0.3">
      <c r="A15" s="72">
        <v>44255</v>
      </c>
      <c r="B15" s="58" t="s">
        <v>46</v>
      </c>
      <c r="C15" s="62">
        <v>10000</v>
      </c>
      <c r="H15" s="68" t="s">
        <v>112</v>
      </c>
      <c r="I15" s="78" t="s">
        <v>113</v>
      </c>
      <c r="L15" s="58" t="s">
        <v>46</v>
      </c>
      <c r="M15" s="32">
        <f t="shared" si="0"/>
        <v>10000</v>
      </c>
    </row>
    <row r="16" spans="1:13" ht="15.75" thickBot="1" x14ac:dyDescent="0.3">
      <c r="A16" s="72"/>
      <c r="B16" s="58"/>
      <c r="C16" s="62"/>
      <c r="H16" s="80">
        <f>EOMONTH(A4,-1)+1</f>
        <v>44228</v>
      </c>
      <c r="I16" s="80">
        <f>EOMONTH(A4,0)</f>
        <v>44255</v>
      </c>
      <c r="L16" s="58" t="s">
        <v>0</v>
      </c>
      <c r="M16" s="32">
        <f t="shared" si="0"/>
        <v>210</v>
      </c>
    </row>
    <row r="17" spans="1:13" x14ac:dyDescent="0.25">
      <c r="A17" s="72"/>
      <c r="B17" s="58"/>
      <c r="C17" s="62"/>
      <c r="L17" s="58" t="s">
        <v>21</v>
      </c>
      <c r="M17" s="32">
        <f t="shared" si="0"/>
        <v>0</v>
      </c>
    </row>
    <row r="18" spans="1:13" x14ac:dyDescent="0.25">
      <c r="A18" s="72"/>
      <c r="B18" s="58"/>
      <c r="C18" s="62"/>
      <c r="L18" s="58" t="s">
        <v>51</v>
      </c>
      <c r="M18" s="32">
        <f t="shared" si="0"/>
        <v>0</v>
      </c>
    </row>
    <row r="19" spans="1:13" x14ac:dyDescent="0.25">
      <c r="A19" s="72"/>
      <c r="B19" s="58"/>
      <c r="C19" s="62"/>
      <c r="L19" s="58" t="s">
        <v>34</v>
      </c>
      <c r="M19" s="32">
        <f t="shared" si="0"/>
        <v>0</v>
      </c>
    </row>
    <row r="20" spans="1:13" x14ac:dyDescent="0.25">
      <c r="A20" s="72"/>
      <c r="B20" s="58"/>
      <c r="C20" s="62"/>
      <c r="L20" s="58" t="s">
        <v>39</v>
      </c>
      <c r="M20" s="32">
        <f t="shared" si="0"/>
        <v>0</v>
      </c>
    </row>
    <row r="21" spans="1:13" x14ac:dyDescent="0.25">
      <c r="A21" s="72"/>
      <c r="B21" s="58"/>
      <c r="C21" s="62"/>
      <c r="L21" s="58" t="s">
        <v>11</v>
      </c>
      <c r="M21" s="32">
        <f t="shared" si="0"/>
        <v>0</v>
      </c>
    </row>
    <row r="22" spans="1:13" x14ac:dyDescent="0.25">
      <c r="A22" s="72"/>
      <c r="B22" s="58"/>
      <c r="C22" s="62"/>
      <c r="L22" s="58" t="s">
        <v>7</v>
      </c>
      <c r="M22" s="32">
        <f t="shared" si="0"/>
        <v>180</v>
      </c>
    </row>
    <row r="23" spans="1:13" x14ac:dyDescent="0.25">
      <c r="A23" s="72"/>
      <c r="B23" s="58"/>
      <c r="C23" s="62"/>
      <c r="L23" s="58" t="s">
        <v>26</v>
      </c>
      <c r="M23" s="32">
        <f t="shared" si="0"/>
        <v>0</v>
      </c>
    </row>
    <row r="24" spans="1:13" x14ac:dyDescent="0.25">
      <c r="A24" s="72"/>
      <c r="B24" s="58"/>
      <c r="C24" s="62"/>
      <c r="L24" s="58" t="s">
        <v>24</v>
      </c>
      <c r="M24" s="32">
        <f t="shared" si="0"/>
        <v>0</v>
      </c>
    </row>
    <row r="25" spans="1:13" x14ac:dyDescent="0.25">
      <c r="A25" s="72"/>
      <c r="B25" s="58"/>
      <c r="C25" s="62"/>
      <c r="L25" s="58" t="s">
        <v>38</v>
      </c>
      <c r="M25" s="32">
        <f t="shared" si="0"/>
        <v>0</v>
      </c>
    </row>
    <row r="26" spans="1:13" x14ac:dyDescent="0.25">
      <c r="A26" s="72"/>
      <c r="B26" s="58"/>
      <c r="C26" s="62"/>
      <c r="L26" s="58" t="s">
        <v>20</v>
      </c>
      <c r="M26" s="32">
        <f t="shared" si="0"/>
        <v>0</v>
      </c>
    </row>
    <row r="27" spans="1:13" x14ac:dyDescent="0.25">
      <c r="A27" s="72"/>
      <c r="B27" s="58"/>
      <c r="C27" s="62"/>
      <c r="L27" s="58" t="s">
        <v>19</v>
      </c>
      <c r="M27" s="32">
        <f t="shared" si="0"/>
        <v>0</v>
      </c>
    </row>
    <row r="28" spans="1:13" x14ac:dyDescent="0.25">
      <c r="A28" s="72"/>
      <c r="B28" s="58"/>
      <c r="C28" s="62"/>
      <c r="L28" s="58" t="s">
        <v>75</v>
      </c>
      <c r="M28" s="32">
        <f t="shared" si="0"/>
        <v>0</v>
      </c>
    </row>
    <row r="29" spans="1:13" x14ac:dyDescent="0.25">
      <c r="A29" s="72"/>
      <c r="B29" s="58"/>
      <c r="C29" s="62"/>
      <c r="L29" s="58" t="s">
        <v>79</v>
      </c>
      <c r="M29" s="32">
        <f t="shared" si="0"/>
        <v>0</v>
      </c>
    </row>
    <row r="30" spans="1:13" x14ac:dyDescent="0.25">
      <c r="A30" s="72"/>
      <c r="B30" s="58"/>
      <c r="C30" s="62"/>
      <c r="L30" s="58" t="s">
        <v>77</v>
      </c>
      <c r="M30" s="32">
        <f t="shared" si="0"/>
        <v>0</v>
      </c>
    </row>
    <row r="31" spans="1:13" x14ac:dyDescent="0.25">
      <c r="A31" s="72"/>
      <c r="B31" s="58"/>
      <c r="C31" s="62"/>
      <c r="L31" s="58" t="s">
        <v>73</v>
      </c>
      <c r="M31" s="32">
        <f t="shared" si="0"/>
        <v>0</v>
      </c>
    </row>
    <row r="32" spans="1:13" x14ac:dyDescent="0.25">
      <c r="A32" s="72"/>
      <c r="B32" s="58"/>
      <c r="C32" s="62"/>
      <c r="L32" s="58" t="s">
        <v>83</v>
      </c>
      <c r="M32" s="32">
        <f t="shared" si="0"/>
        <v>0</v>
      </c>
    </row>
    <row r="33" spans="1:13" x14ac:dyDescent="0.25">
      <c r="A33" s="72"/>
      <c r="B33" s="58"/>
      <c r="C33" s="62"/>
      <c r="L33" s="58" t="s">
        <v>81</v>
      </c>
      <c r="M33" s="32">
        <f t="shared" si="0"/>
        <v>0</v>
      </c>
    </row>
    <row r="34" spans="1:13" x14ac:dyDescent="0.25">
      <c r="A34" s="72"/>
      <c r="B34" s="58"/>
      <c r="C34" s="62"/>
      <c r="L34" s="58" t="s">
        <v>82</v>
      </c>
      <c r="M34" s="32">
        <f t="shared" ref="M34:M50" si="1">SUMIF($B$4:$B$15,$L$2:$L$50,$C$4:$C$25)</f>
        <v>0</v>
      </c>
    </row>
    <row r="35" spans="1:13" x14ac:dyDescent="0.25">
      <c r="A35" s="72"/>
      <c r="B35" s="58"/>
      <c r="C35" s="62"/>
      <c r="L35" s="58" t="s">
        <v>78</v>
      </c>
      <c r="M35" s="32">
        <f t="shared" si="1"/>
        <v>0</v>
      </c>
    </row>
    <row r="36" spans="1:13" x14ac:dyDescent="0.25">
      <c r="A36" s="72"/>
      <c r="B36" s="58"/>
      <c r="C36" s="62"/>
      <c r="L36" s="58" t="s">
        <v>80</v>
      </c>
      <c r="M36" s="32">
        <f t="shared" si="1"/>
        <v>0</v>
      </c>
    </row>
    <row r="37" spans="1:13" x14ac:dyDescent="0.25">
      <c r="A37" s="72"/>
      <c r="B37" s="58"/>
      <c r="C37" s="62"/>
      <c r="L37" s="58" t="s">
        <v>76</v>
      </c>
      <c r="M37" s="32">
        <f t="shared" si="1"/>
        <v>0</v>
      </c>
    </row>
    <row r="38" spans="1:13" x14ac:dyDescent="0.25">
      <c r="A38" s="72"/>
      <c r="B38" s="58"/>
      <c r="C38" s="62"/>
      <c r="L38" s="58" t="s">
        <v>74</v>
      </c>
      <c r="M38" s="32">
        <f t="shared" si="1"/>
        <v>0</v>
      </c>
    </row>
    <row r="39" spans="1:13" x14ac:dyDescent="0.25">
      <c r="A39" s="72"/>
      <c r="B39" s="58"/>
      <c r="C39" s="62"/>
      <c r="L39" s="58" t="s">
        <v>40</v>
      </c>
      <c r="M39" s="32">
        <f t="shared" si="1"/>
        <v>0</v>
      </c>
    </row>
    <row r="40" spans="1:13" x14ac:dyDescent="0.25">
      <c r="A40" s="72"/>
      <c r="B40" s="58"/>
      <c r="C40" s="62"/>
      <c r="L40" s="58" t="s">
        <v>45</v>
      </c>
      <c r="M40" s="32">
        <f t="shared" si="1"/>
        <v>5000</v>
      </c>
    </row>
    <row r="41" spans="1:13" x14ac:dyDescent="0.25">
      <c r="A41" s="72"/>
      <c r="B41" s="58"/>
      <c r="C41" s="62"/>
      <c r="L41" s="58" t="s">
        <v>22</v>
      </c>
      <c r="M41" s="32">
        <f t="shared" si="1"/>
        <v>0</v>
      </c>
    </row>
    <row r="42" spans="1:13" ht="15.75" thickBot="1" x14ac:dyDescent="0.3">
      <c r="A42" s="73"/>
      <c r="B42" s="59"/>
      <c r="C42" s="63"/>
      <c r="L42" s="58" t="s">
        <v>36</v>
      </c>
      <c r="M42" s="32">
        <f t="shared" si="1"/>
        <v>0</v>
      </c>
    </row>
    <row r="43" spans="1:13" x14ac:dyDescent="0.25">
      <c r="L43" s="58" t="s">
        <v>25</v>
      </c>
      <c r="M43" s="32">
        <f t="shared" si="1"/>
        <v>0</v>
      </c>
    </row>
    <row r="44" spans="1:13" x14ac:dyDescent="0.25">
      <c r="L44" s="58" t="s">
        <v>31</v>
      </c>
      <c r="M44" s="32">
        <f t="shared" si="1"/>
        <v>0</v>
      </c>
    </row>
    <row r="45" spans="1:13" x14ac:dyDescent="0.25">
      <c r="A45" s="61" t="s">
        <v>103</v>
      </c>
      <c r="L45" s="58" t="s">
        <v>48</v>
      </c>
      <c r="M45" s="32">
        <f t="shared" si="1"/>
        <v>0</v>
      </c>
    </row>
    <row r="46" spans="1:13" x14ac:dyDescent="0.25">
      <c r="A46" s="61" t="s">
        <v>104</v>
      </c>
      <c r="L46" s="58" t="s">
        <v>6</v>
      </c>
      <c r="M46" s="32">
        <f t="shared" si="1"/>
        <v>90</v>
      </c>
    </row>
    <row r="47" spans="1:13" x14ac:dyDescent="0.25">
      <c r="L47" s="58" t="s">
        <v>16</v>
      </c>
      <c r="M47" s="32">
        <f t="shared" si="1"/>
        <v>0</v>
      </c>
    </row>
    <row r="48" spans="1:13" x14ac:dyDescent="0.25">
      <c r="L48" s="58" t="s">
        <v>29</v>
      </c>
      <c r="M48" s="32">
        <f t="shared" si="1"/>
        <v>0</v>
      </c>
    </row>
    <row r="49" spans="12:13" x14ac:dyDescent="0.25">
      <c r="L49" s="58" t="s">
        <v>23</v>
      </c>
      <c r="M49" s="32">
        <f t="shared" si="1"/>
        <v>0</v>
      </c>
    </row>
    <row r="50" spans="12:13" ht="15.75" thickBot="1" x14ac:dyDescent="0.3">
      <c r="L50" s="59" t="s">
        <v>5</v>
      </c>
      <c r="M50" s="32">
        <f t="shared" si="1"/>
        <v>30</v>
      </c>
    </row>
  </sheetData>
  <sheetProtection sheet="1" objects="1" scenarios="1"/>
  <protectedRanges>
    <protectedRange sqref="C1:C1048576 A1:B42 A45:B46 A48:B1048576" name="Records"/>
  </protectedRanges>
  <sortState ref="L2:L50">
    <sortCondition ref="L1"/>
  </sortState>
  <dataConsolidate/>
  <mergeCells count="1">
    <mergeCell ref="A1:C2"/>
  </mergeCells>
  <dataValidations count="4">
    <dataValidation type="date" operator="greaterThanOrEqual" allowBlank="1" showInputMessage="1" showErrorMessage="1" errorTitle="Invalid Date!" error="Please enter a valid date." sqref="A4">
      <formula1>44197</formula1>
    </dataValidation>
    <dataValidation type="list" allowBlank="1" showInputMessage="1" showErrorMessage="1" sqref="B4:B42">
      <formula1>$L$2:$L$50</formula1>
    </dataValidation>
    <dataValidation type="date" allowBlank="1" showInputMessage="1" showErrorMessage="1" errorTitle="Invalid Date" error="Please enter the date in the same month only." sqref="A5:A42">
      <formula1>$H$16</formula1>
      <formula2>$I$16</formula2>
    </dataValidation>
    <dataValidation type="decimal" operator="greaterThanOrEqual" allowBlank="1" showInputMessage="1" showErrorMessage="1" errorTitle="Invalid input!" error="Please enter a valid value._x000a_" sqref="C1:C1048576">
      <formula1>0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Instruction</vt:lpstr>
      <vt:lpstr>PersonalMonthlyBudget</vt:lpstr>
      <vt:lpstr>ExpensesRecords</vt:lpstr>
      <vt:lpstr>A__HOUSING___UTILITIES</vt:lpstr>
      <vt:lpstr>A__SAVINGS</vt:lpstr>
      <vt:lpstr>B__INVESTMENT</vt:lpstr>
      <vt:lpstr>B_PERSONAL_CARE</vt:lpstr>
      <vt:lpstr>B_TRANSPORTATION</vt:lpstr>
      <vt:lpstr>C_DONATIONS</vt:lpstr>
      <vt:lpstr>C_LOANS</vt:lpstr>
      <vt:lpstr>D_INSURANCE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2021-09-03T15:22:18Z</dcterms:modified>
</cp:coreProperties>
</file>