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informatica\"/>
    </mc:Choice>
  </mc:AlternateContent>
  <xr:revisionPtr revIDLastSave="0" documentId="13_ncr:1_{4927B7D8-EF47-4797-A698-EA9E7744D23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RESTAMOS" sheetId="2" r:id="rId1"/>
    <sheet name="Hoja1" sheetId="1" r:id="rId2"/>
    <sheet name="Hoja2" sheetId="3" r:id="rId3"/>
    <sheet name="Hoja3" sheetId="4" r:id="rId4"/>
    <sheet name="Hoja4" sheetId="5" r:id="rId5"/>
    <sheet name="Hoja5" sheetId="6" r:id="rId6"/>
  </sheets>
  <externalReferences>
    <externalReference r:id="rId7"/>
  </externalReferences>
  <definedNames>
    <definedName name="Importe">[1]TIPOCUENTA!$F$2:$F$59</definedName>
    <definedName name="Tipo_Cta">[1]TIPOCUENTA!$D$2:$D$59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8" i="2"/>
  <c r="J4" i="3" l="1"/>
  <c r="E2" i="6"/>
  <c r="F2" i="6" s="1"/>
  <c r="H3" i="6"/>
  <c r="H4" i="6"/>
  <c r="H5" i="6"/>
  <c r="H2" i="5"/>
  <c r="H2" i="6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E2" i="5"/>
  <c r="F2" i="5" s="1"/>
  <c r="C2" i="4"/>
  <c r="C3" i="4"/>
  <c r="C4" i="4"/>
  <c r="C5" i="4"/>
  <c r="C6" i="4"/>
  <c r="C7" i="4"/>
  <c r="C8" i="4"/>
  <c r="C9" i="4"/>
  <c r="C10" i="4"/>
  <c r="D2" i="4"/>
  <c r="D3" i="4"/>
  <c r="D4" i="4"/>
  <c r="D5" i="4"/>
  <c r="D6" i="4"/>
  <c r="D7" i="4"/>
  <c r="D8" i="4"/>
  <c r="D9" i="4"/>
  <c r="D10" i="4"/>
  <c r="D1" i="4"/>
  <c r="C1" i="4"/>
  <c r="L2" i="3"/>
  <c r="K2" i="3"/>
  <c r="J2" i="3"/>
  <c r="I2" i="3"/>
  <c r="H3" i="3"/>
  <c r="H4" i="3"/>
  <c r="H2" i="3"/>
  <c r="M2" i="3" s="1"/>
  <c r="G3" i="3"/>
  <c r="F3" i="3"/>
  <c r="F4" i="3"/>
  <c r="F5" i="3"/>
  <c r="F6" i="3"/>
  <c r="F7" i="3"/>
  <c r="F8" i="3"/>
  <c r="F9" i="3"/>
  <c r="F10" i="3"/>
  <c r="F11" i="3"/>
  <c r="F2" i="3"/>
  <c r="E2" i="3"/>
  <c r="E3" i="3"/>
  <c r="E4" i="3"/>
  <c r="E5" i="3"/>
  <c r="E6" i="3"/>
  <c r="E7" i="3"/>
  <c r="E8" i="3"/>
  <c r="E9" i="3"/>
  <c r="E10" i="3"/>
  <c r="E11" i="3"/>
  <c r="C4" i="3"/>
  <c r="I4" i="3" s="1"/>
  <c r="C5" i="3"/>
  <c r="C6" i="3" s="1"/>
  <c r="C7" i="3" s="1"/>
  <c r="C8" i="3" s="1"/>
  <c r="C9" i="3" s="1"/>
  <c r="C10" i="3" s="1"/>
  <c r="C11" i="3" s="1"/>
  <c r="I11" i="3" s="1"/>
  <c r="C3" i="3"/>
  <c r="I3" i="3" s="1"/>
  <c r="A3" i="3"/>
  <c r="A4" i="3" s="1"/>
  <c r="A5" i="3" s="1"/>
  <c r="A6" i="3" s="1"/>
  <c r="A7" i="3" s="1"/>
  <c r="A8" i="3" s="1"/>
  <c r="A9" i="3" s="1"/>
  <c r="A10" i="3" s="1"/>
  <c r="A11" i="3" s="1"/>
  <c r="B5" i="1"/>
  <c r="D1" i="1" s="1"/>
  <c r="J1" i="1" s="1"/>
  <c r="G2" i="6" l="1"/>
  <c r="E3" i="6" s="1"/>
  <c r="M3" i="3"/>
  <c r="M4" i="3"/>
  <c r="J8" i="3"/>
  <c r="K10" i="3"/>
  <c r="N2" i="3"/>
  <c r="P2" i="3" s="1"/>
  <c r="H7" i="3"/>
  <c r="M7" i="3" s="1"/>
  <c r="I9" i="3"/>
  <c r="J11" i="3"/>
  <c r="J3" i="3"/>
  <c r="L3" i="3" s="1"/>
  <c r="K5" i="3"/>
  <c r="H8" i="3"/>
  <c r="M8" i="3" s="1"/>
  <c r="I10" i="3"/>
  <c r="K6" i="3"/>
  <c r="H6" i="3"/>
  <c r="I8" i="3"/>
  <c r="J10" i="3"/>
  <c r="K4" i="3"/>
  <c r="O2" i="3"/>
  <c r="G4" i="3"/>
  <c r="H5" i="3"/>
  <c r="I7" i="3"/>
  <c r="J9" i="3"/>
  <c r="K11" i="3"/>
  <c r="K3" i="3"/>
  <c r="H11" i="3"/>
  <c r="M11" i="3" s="1"/>
  <c r="I5" i="3"/>
  <c r="J7" i="3"/>
  <c r="K9" i="3"/>
  <c r="H10" i="3"/>
  <c r="J6" i="3"/>
  <c r="K8" i="3"/>
  <c r="I6" i="3"/>
  <c r="H9" i="3"/>
  <c r="M9" i="3" s="1"/>
  <c r="J5" i="3"/>
  <c r="K7" i="3"/>
  <c r="G2" i="5"/>
  <c r="E3" i="5" s="1"/>
  <c r="F3" i="6" l="1"/>
  <c r="G3" i="6" s="1"/>
  <c r="E4" i="6" s="1"/>
  <c r="F4" i="6" s="1"/>
  <c r="G4" i="6" s="1"/>
  <c r="E5" i="6" s="1"/>
  <c r="F5" i="6" s="1"/>
  <c r="G5" i="6" s="1"/>
  <c r="E6" i="6" s="1"/>
  <c r="P3" i="3"/>
  <c r="N3" i="3"/>
  <c r="O3" i="3" s="1"/>
  <c r="F3" i="5"/>
  <c r="G3" i="5" s="1"/>
  <c r="E4" i="5" s="1"/>
  <c r="F4" i="5" s="1"/>
  <c r="M10" i="3"/>
  <c r="M6" i="3"/>
  <c r="G5" i="3"/>
  <c r="L4" i="3"/>
  <c r="M5" i="3"/>
  <c r="G6" i="6" l="1"/>
  <c r="G4" i="5"/>
  <c r="E5" i="5" s="1"/>
  <c r="F5" i="5" s="1"/>
  <c r="G5" i="5" s="1"/>
  <c r="G6" i="3"/>
  <c r="L5" i="3"/>
  <c r="N4" i="3"/>
  <c r="O4" i="3" s="1"/>
  <c r="P4" i="3"/>
  <c r="N5" i="3" l="1"/>
  <c r="P5" i="3"/>
  <c r="O5" i="3"/>
  <c r="G7" i="3"/>
  <c r="L6" i="3"/>
  <c r="E6" i="5"/>
  <c r="F6" i="5" s="1"/>
  <c r="G6" i="5" s="1"/>
  <c r="N6" i="3" l="1"/>
  <c r="P6" i="3"/>
  <c r="O6" i="3"/>
  <c r="G8" i="3"/>
  <c r="L7" i="3"/>
  <c r="E7" i="5"/>
  <c r="N7" i="3" l="1"/>
  <c r="O7" i="3"/>
  <c r="P7" i="3"/>
  <c r="G9" i="3"/>
  <c r="L8" i="3"/>
  <c r="F7" i="5"/>
  <c r="G7" i="5" s="1"/>
  <c r="E8" i="5" s="1"/>
  <c r="N8" i="3" l="1"/>
  <c r="O8" i="3" s="1"/>
  <c r="P8" i="3"/>
  <c r="G10" i="3"/>
  <c r="L9" i="3"/>
  <c r="F8" i="5"/>
  <c r="G8" i="5" s="1"/>
  <c r="E9" i="5" s="1"/>
  <c r="P9" i="3" l="1"/>
  <c r="N9" i="3"/>
  <c r="O9" i="3" s="1"/>
  <c r="G11" i="3"/>
  <c r="L11" i="3" s="1"/>
  <c r="L10" i="3"/>
  <c r="F9" i="5"/>
  <c r="G9" i="5" s="1"/>
  <c r="E10" i="5" s="1"/>
  <c r="O10" i="3" l="1"/>
  <c r="N10" i="3"/>
  <c r="P10" i="3" s="1"/>
  <c r="N11" i="3"/>
  <c r="P11" i="3" s="1"/>
  <c r="F10" i="5"/>
  <c r="G10" i="5" s="1"/>
  <c r="E11" i="5" s="1"/>
  <c r="O11" i="3" l="1"/>
  <c r="F11" i="5"/>
  <c r="G11" i="5" s="1"/>
  <c r="E12" i="5" s="1"/>
  <c r="F12" i="5" l="1"/>
  <c r="G12" i="5" s="1"/>
  <c r="E13" i="5" s="1"/>
  <c r="F13" i="5" l="1"/>
  <c r="G13" i="5" s="1"/>
  <c r="E14" i="5" s="1"/>
  <c r="F14" i="5" l="1"/>
  <c r="G14" i="5" s="1"/>
  <c r="E15" i="5" s="1"/>
  <c r="F15" i="5" l="1"/>
  <c r="G15" i="5" s="1"/>
  <c r="E16" i="5" s="1"/>
  <c r="F16" i="5" l="1"/>
  <c r="G16" i="5" s="1"/>
  <c r="E17" i="5" s="1"/>
  <c r="F17" i="5" l="1"/>
  <c r="G17" i="5" s="1"/>
  <c r="E18" i="5" s="1"/>
  <c r="F18" i="5" l="1"/>
  <c r="G18" i="5" s="1"/>
  <c r="E19" i="5" s="1"/>
  <c r="F19" i="5" l="1"/>
  <c r="G19" i="5" s="1"/>
  <c r="E20" i="5" s="1"/>
  <c r="F20" i="5" l="1"/>
  <c r="G20" i="5" s="1"/>
  <c r="E21" i="5" s="1"/>
  <c r="F21" i="5" l="1"/>
  <c r="G21" i="5" s="1"/>
  <c r="E22" i="5" s="1"/>
  <c r="F22" i="5" l="1"/>
  <c r="G22" i="5" s="1"/>
  <c r="E23" i="5" s="1"/>
  <c r="F23" i="5" l="1"/>
  <c r="G23" i="5" s="1"/>
  <c r="E24" i="5" s="1"/>
  <c r="F24" i="5" l="1"/>
  <c r="G24" i="5" s="1"/>
  <c r="E25" i="5" s="1"/>
  <c r="F25" i="5" l="1"/>
  <c r="G25" i="5" s="1"/>
  <c r="E26" i="5" s="1"/>
  <c r="F26" i="5" l="1"/>
  <c r="G26" i="5" s="1"/>
  <c r="E27" i="5" s="1"/>
  <c r="F27" i="5" s="1"/>
  <c r="G27" i="5" l="1"/>
  <c r="E28" i="5" s="1"/>
  <c r="F28" i="5" l="1"/>
  <c r="G28" i="5" s="1"/>
  <c r="E29" i="5" s="1"/>
  <c r="F29" i="5" l="1"/>
  <c r="G29" i="5" s="1"/>
  <c r="E30" i="5" s="1"/>
  <c r="F30" i="5" l="1"/>
  <c r="G30" i="5" s="1"/>
  <c r="E31" i="5" s="1"/>
  <c r="F31" i="5" l="1"/>
  <c r="G31" i="5" s="1"/>
  <c r="E32" i="5" s="1"/>
  <c r="F32" i="5" l="1"/>
  <c r="G32" i="5" s="1"/>
  <c r="E33" i="5" s="1"/>
  <c r="F33" i="5" l="1"/>
  <c r="G33" i="5" s="1"/>
  <c r="E34" i="5" s="1"/>
  <c r="F34" i="5" l="1"/>
  <c r="G34" i="5" s="1"/>
  <c r="E35" i="5" s="1"/>
  <c r="F35" i="5" l="1"/>
  <c r="G35" i="5" s="1"/>
  <c r="E36" i="5" s="1"/>
  <c r="F36" i="5" l="1"/>
  <c r="G36" i="5" s="1"/>
  <c r="E37" i="5" s="1"/>
  <c r="F37" i="5" s="1"/>
  <c r="G37" i="5" s="1"/>
  <c r="G38" i="5" s="1"/>
  <c r="E38" i="5" l="1"/>
</calcChain>
</file>

<file path=xl/sharedStrings.xml><?xml version="1.0" encoding="utf-8"?>
<sst xmlns="http://schemas.openxmlformats.org/spreadsheetml/2006/main" count="61" uniqueCount="57">
  <si>
    <t>TIPOS DE CRÉDITO</t>
  </si>
  <si>
    <t>20.001 A 50.000</t>
  </si>
  <si>
    <t>HIPOTECARIO</t>
  </si>
  <si>
    <t>10.000 A 20.000</t>
  </si>
  <si>
    <t>QUIROGRAFARIO</t>
  </si>
  <si>
    <t>1.000 A 10.001</t>
  </si>
  <si>
    <t>PRENDARIO</t>
  </si>
  <si>
    <t>500 A 1001</t>
  </si>
  <si>
    <t>EMERGENTE</t>
  </si>
  <si>
    <t>MONTO CRÉDITO</t>
  </si>
  <si>
    <t>TIPO CREDITO</t>
  </si>
  <si>
    <t xml:space="preserve">capital </t>
  </si>
  <si>
    <t>tasa</t>
  </si>
  <si>
    <t>pagos</t>
  </si>
  <si>
    <t>Pagos:</t>
  </si>
  <si>
    <t>Juan</t>
  </si>
  <si>
    <t>Pedro</t>
  </si>
  <si>
    <t>Pablo</t>
  </si>
  <si>
    <t>Pati</t>
  </si>
  <si>
    <t>Susy</t>
  </si>
  <si>
    <t>Sesy</t>
  </si>
  <si>
    <t>Marco</t>
  </si>
  <si>
    <t>Apolo</t>
  </si>
  <si>
    <t>Aron</t>
  </si>
  <si>
    <t>Santiago</t>
  </si>
  <si>
    <t>Codigo</t>
  </si>
  <si>
    <t>Nombres</t>
  </si>
  <si>
    <t>Sueldo</t>
  </si>
  <si>
    <t>Hijos</t>
  </si>
  <si>
    <t>Bonos hijos</t>
  </si>
  <si>
    <t>Ventas</t>
  </si>
  <si>
    <t>Impuesto 5%</t>
  </si>
  <si>
    <t>Prestamo 2%</t>
  </si>
  <si>
    <t>Bono comisariato 3%</t>
  </si>
  <si>
    <t>Bono profesional 2%</t>
  </si>
  <si>
    <t>Total ingresos</t>
  </si>
  <si>
    <t>Total egreso</t>
  </si>
  <si>
    <t xml:space="preserve">Recibe </t>
  </si>
  <si>
    <t>Observacion</t>
  </si>
  <si>
    <t>Promedio</t>
  </si>
  <si>
    <t>Fuente: F2</t>
  </si>
  <si>
    <t>Elaborado: Samana</t>
  </si>
  <si>
    <t>Capital</t>
  </si>
  <si>
    <t>Tasa</t>
  </si>
  <si>
    <t>Pagos</t>
  </si>
  <si>
    <t>Numero</t>
  </si>
  <si>
    <t>Interes</t>
  </si>
  <si>
    <t>Capital pagado</t>
  </si>
  <si>
    <t xml:space="preserve">Pago </t>
  </si>
  <si>
    <t xml:space="preserve">Pagos </t>
  </si>
  <si>
    <t xml:space="preserve">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</si>
  <si>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</t>
  </si>
  <si>
    <t>numero</t>
  </si>
  <si>
    <t>capital</t>
  </si>
  <si>
    <t>interes</t>
  </si>
  <si>
    <t>capital pagado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</si>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</sst>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&quot;$&quot;\-#,##0.00"/>
    <numFmt numFmtId="44" formatCode="_ &quot;$&quot;* #,##0.00_ ;_ &quot;$&quot;* \-#,##0.00_ ;_ &quot;$&quot;* &quot;-&quot;??_ ;_ @_ 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44" fontId="0" fillId="0" borderId="7" xfId="1" applyFont="1" applyBorder="1"/>
    <xf numFmtId="0" fontId="0" fillId="0" borderId="7" xfId="0" applyBorder="1" applyAlignment="1">
      <alignment horizontal="center"/>
    </xf>
    <xf numFmtId="9" fontId="0" fillId="0" borderId="0" xfId="0" applyNumberFormat="1"/>
    <xf numFmtId="8" fontId="0" fillId="0" borderId="0" xfId="0" applyNumberFormat="1"/>
    <xf numFmtId="8" fontId="0" fillId="3" borderId="7" xfId="0" applyNumberFormat="1" applyFill="1" applyBorder="1"/>
    <xf numFmtId="0" fontId="0" fillId="3" borderId="7" xfId="0" applyFill="1" applyBorder="1"/>
    <xf numFmtId="9" fontId="0" fillId="4" borderId="7" xfId="2" applyFont="1" applyFill="1" applyBorder="1"/>
    <xf numFmtId="8" fontId="0" fillId="0" borderId="7" xfId="0" applyNumberFormat="1" applyBorder="1"/>
    <xf numFmtId="0" fontId="0" fillId="0" borderId="7" xfId="0" applyBorder="1"/>
    <xf numFmtId="0" fontId="0" fillId="6" borderId="7" xfId="0" applyFill="1" applyBorder="1"/>
    <xf numFmtId="0" fontId="0" fillId="5" borderId="7" xfId="0" applyFill="1" applyBorder="1"/>
    <xf numFmtId="0" fontId="0" fillId="5" borderId="8" xfId="0" applyFill="1" applyBorder="1"/>
    <xf numFmtId="2" fontId="0" fillId="0" borderId="7" xfId="0" applyNumberFormat="1" applyBorder="1"/>
    <xf numFmtId="2" fontId="0" fillId="0" borderId="0" xfId="0" applyNumberFormat="1"/>
    <xf numFmtId="164" fontId="0" fillId="0" borderId="7" xfId="0" applyNumberFormat="1" applyBorder="1"/>
    <xf numFmtId="16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0" fillId="3" borderId="0" xfId="0" applyFill="1" applyBorder="1"/>
  </cellXfs>
  <cellStyles count="3">
    <cellStyle name="Moneda 2" xfId="1" xr:uid="{00000000-0005-0000-0000-000000000000}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 sz="2000" b="1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/>
              </a:rPr>
              <a:t>Sueldos</a:t>
            </a:r>
            <a:r>
              <a:rPr lang="es-EC" sz="2000" b="1" cap="none" spc="0" baseline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/>
              </a:rPr>
              <a:t> del mes</a:t>
            </a:r>
            <a:endParaRPr lang="es-EC" sz="20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endParaRPr>
          </a:p>
        </c:rich>
      </c:tx>
      <c:layout>
        <c:manualLayout>
          <c:xMode val="edge"/>
          <c:yMode val="edge"/>
          <c:x val="0.35322900262467194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Hoja2!$C$1</c:f>
              <c:strCache>
                <c:ptCount val="1"/>
                <c:pt idx="0">
                  <c:v>Sueldo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  <a:sp3d/>
          </c:spPr>
          <c:invertIfNegative val="0"/>
          <c:cat>
            <c:strRef>
              <c:f>Hoja2!$B$2:$B$11</c:f>
              <c:strCache>
                <c:ptCount val="10"/>
                <c:pt idx="0">
                  <c:v>Juan</c:v>
                </c:pt>
                <c:pt idx="1">
                  <c:v>Pedro</c:v>
                </c:pt>
                <c:pt idx="2">
                  <c:v>Pablo</c:v>
                </c:pt>
                <c:pt idx="3">
                  <c:v>Pati</c:v>
                </c:pt>
                <c:pt idx="4">
                  <c:v>Susy</c:v>
                </c:pt>
                <c:pt idx="5">
                  <c:v>Sesy</c:v>
                </c:pt>
                <c:pt idx="6">
                  <c:v>Marco</c:v>
                </c:pt>
                <c:pt idx="7">
                  <c:v>Apolo</c:v>
                </c:pt>
                <c:pt idx="8">
                  <c:v>Aron</c:v>
                </c:pt>
                <c:pt idx="9">
                  <c:v>Santiago</c:v>
                </c:pt>
              </c:strCache>
            </c:strRef>
          </c:cat>
          <c:val>
            <c:numRef>
              <c:f>Hoja2!$C$2:$C$11</c:f>
              <c:numCache>
                <c:formatCode>General</c:formatCode>
                <c:ptCount val="10"/>
                <c:pt idx="0">
                  <c:v>1450</c:v>
                </c:pt>
                <c:pt idx="1">
                  <c:v>1835</c:v>
                </c:pt>
                <c:pt idx="2">
                  <c:v>2220</c:v>
                </c:pt>
                <c:pt idx="3">
                  <c:v>2605</c:v>
                </c:pt>
                <c:pt idx="4">
                  <c:v>2990</c:v>
                </c:pt>
                <c:pt idx="5">
                  <c:v>3375</c:v>
                </c:pt>
                <c:pt idx="6">
                  <c:v>3760</c:v>
                </c:pt>
                <c:pt idx="7">
                  <c:v>4145</c:v>
                </c:pt>
                <c:pt idx="8">
                  <c:v>4530</c:v>
                </c:pt>
                <c:pt idx="9">
                  <c:v>4915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93-461B-AD34-A89F5D267AE4}"/>
            </c:ext>
          </c:extLst>
        </c:ser>
        <c:ser>
          <c:idx val="1"/>
          <c:order val="1"/>
          <c:tx>
            <c:v>ventas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Hoja2!$G$1:$G$11</c:f>
              <c:numCache>
                <c:formatCode>General</c:formatCode>
                <c:ptCount val="11"/>
                <c:pt idx="0">
                  <c:v>0</c:v>
                </c:pt>
                <c:pt idx="1">
                  <c:v>2300</c:v>
                </c:pt>
                <c:pt idx="2">
                  <c:v>2950</c:v>
                </c:pt>
                <c:pt idx="3">
                  <c:v>3600</c:v>
                </c:pt>
                <c:pt idx="4">
                  <c:v>4250</c:v>
                </c:pt>
                <c:pt idx="5">
                  <c:v>4900</c:v>
                </c:pt>
                <c:pt idx="6">
                  <c:v>5550</c:v>
                </c:pt>
                <c:pt idx="7">
                  <c:v>6200</c:v>
                </c:pt>
                <c:pt idx="8">
                  <c:v>6850</c:v>
                </c:pt>
                <c:pt idx="9">
                  <c:v>7500</c:v>
                </c:pt>
                <c:pt idx="10">
                  <c:v>8150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93-461B-AD34-A89F5D267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98526064"/>
        <c:axId val="1398519824"/>
        <c:axId val="0"/>
      </c:bar3DChart>
      <c:catAx>
        <c:axId val="139852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 sz="1800" b="1" cap="none" spc="0">
                    <a:ln w="22225">
                      <a:solidFill>
                        <a:schemeClr val="accent6"/>
                      </a:solidFill>
                      <a:prstDash val="solid"/>
                    </a:ln>
                    <a:solidFill>
                      <a:schemeClr val="accent2">
                        <a:lumMod val="40000"/>
                        <a:lumOff val="60000"/>
                      </a:schemeClr>
                    </a:solidFill>
                    <a:effectLst/>
                  </a:rPr>
                  <a:t>Sueldo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398519824"/>
        <c:crosses val="autoZero"/>
        <c:auto val="1"/>
        <c:lblAlgn val="ctr"/>
        <c:lblOffset val="100"/>
        <c:noMultiLvlLbl val="0"/>
      </c:catAx>
      <c:valAx>
        <c:axId val="1398519824"/>
        <c:scaling>
          <c:orientation val="minMax"/>
        </c:scaling>
        <c:delete val="0"/>
        <c:axPos val="l"/>
        <c:majorGridlines>
          <c:spPr>
            <a:ln w="76200" cap="flat" cmpd="sng" algn="ctr">
              <a:solidFill>
                <a:schemeClr val="accent6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 sz="1800">
                    <a:ln>
                      <a:solidFill>
                        <a:srgbClr val="7030A0"/>
                      </a:solidFill>
                    </a:ln>
                  </a:rPr>
                  <a:t>Ventas</a:t>
                </a:r>
                <a:r>
                  <a:rPr lang="es-EC" baseline="0"/>
                  <a:t> </a:t>
                </a: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398526064"/>
        <c:crosses val="autoZero"/>
        <c:crossBetween val="between"/>
      </c:valAx>
      <c:spPr>
        <a:noFill/>
        <a:ln>
          <a:solidFill>
            <a:srgbClr val="7030A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76200" cap="flat" cmpd="sng" algn="ctr">
      <a:solidFill>
        <a:srgbClr val="7030A0"/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12</xdr:row>
      <xdr:rowOff>85725</xdr:rowOff>
    </xdr:from>
    <xdr:to>
      <xdr:col>9</xdr:col>
      <xdr:colOff>1295400</xdr:colOff>
      <xdr:row>26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OneDrive\Escritorio\base%20ejercicios%2020-12-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POCUENTA"/>
      <sheetName val="PRESTAMOESTADO"/>
      <sheetName val="PRESTAMOS"/>
      <sheetName val="DEPOSITOS"/>
      <sheetName val="INVERSIONES"/>
      <sheetName val="Hoja1"/>
      <sheetName val="AMORTIZA"/>
    </sheetNames>
    <sheetDataSet>
      <sheetData sheetId="0">
        <row r="2">
          <cell r="D2" t="str">
            <v>Corriente</v>
          </cell>
          <cell r="F2">
            <v>4570.4070512693552</v>
          </cell>
        </row>
        <row r="3">
          <cell r="D3" t="str">
            <v>Corriente</v>
          </cell>
          <cell r="F3">
            <v>9569.1311290809826</v>
          </cell>
        </row>
        <row r="4">
          <cell r="D4" t="str">
            <v>Fondo de Inversión</v>
          </cell>
          <cell r="F4">
            <v>7720.4398116367529</v>
          </cell>
        </row>
        <row r="5">
          <cell r="D5" t="str">
            <v>Corriente</v>
          </cell>
          <cell r="F5">
            <v>2888.7348848193615</v>
          </cell>
        </row>
        <row r="6">
          <cell r="D6" t="str">
            <v>Ahorro</v>
          </cell>
          <cell r="F6">
            <v>2593.5280548400201</v>
          </cell>
        </row>
        <row r="7">
          <cell r="D7" t="str">
            <v xml:space="preserve">Vivienda  </v>
          </cell>
          <cell r="F7">
            <v>907.86028710858409</v>
          </cell>
        </row>
        <row r="8">
          <cell r="D8" t="str">
            <v>Ahorro</v>
          </cell>
          <cell r="F8">
            <v>9382.9650859195535</v>
          </cell>
        </row>
        <row r="9">
          <cell r="D9" t="str">
            <v>Plan de  Jubilación</v>
          </cell>
          <cell r="F9">
            <v>14727.916499509169</v>
          </cell>
        </row>
        <row r="10">
          <cell r="D10" t="str">
            <v>Plan de  Jubilación</v>
          </cell>
          <cell r="F10">
            <v>1576.4961108312075</v>
          </cell>
        </row>
        <row r="11">
          <cell r="D11" t="str">
            <v>Plan de  Jubilación</v>
          </cell>
          <cell r="F11">
            <v>14833.973748842935</v>
          </cell>
        </row>
        <row r="12">
          <cell r="D12" t="str">
            <v>Fondo de Inversión</v>
          </cell>
          <cell r="F12">
            <v>10328.73907078206</v>
          </cell>
        </row>
        <row r="13">
          <cell r="D13" t="str">
            <v>Fondo de Inversión</v>
          </cell>
          <cell r="F13">
            <v>9427.6384806542501</v>
          </cell>
        </row>
        <row r="14">
          <cell r="D14" t="str">
            <v>Ahorro</v>
          </cell>
          <cell r="F14">
            <v>7608.4936065870861</v>
          </cell>
        </row>
        <row r="15">
          <cell r="D15" t="str">
            <v>Ahorro</v>
          </cell>
          <cell r="F15">
            <v>5510.94405803071</v>
          </cell>
        </row>
        <row r="16">
          <cell r="D16" t="str">
            <v>Plan de  Jubilación</v>
          </cell>
          <cell r="F16">
            <v>4436.1075880444823</v>
          </cell>
        </row>
        <row r="17">
          <cell r="D17" t="str">
            <v>Ahorro</v>
          </cell>
          <cell r="F17">
            <v>3974.4655539067148</v>
          </cell>
        </row>
        <row r="18">
          <cell r="D18" t="str">
            <v xml:space="preserve">Vivienda  </v>
          </cell>
          <cell r="F18">
            <v>3380.2521545980458</v>
          </cell>
        </row>
        <row r="19">
          <cell r="D19" t="str">
            <v xml:space="preserve">Vivienda </v>
          </cell>
          <cell r="F19">
            <v>10549.71360663467</v>
          </cell>
        </row>
        <row r="20">
          <cell r="D20" t="str">
            <v>Corriente</v>
          </cell>
          <cell r="F20">
            <v>10042.342666760369</v>
          </cell>
        </row>
        <row r="21">
          <cell r="D21" t="str">
            <v>Corriente</v>
          </cell>
          <cell r="F21">
            <v>9810.87650698383</v>
          </cell>
        </row>
        <row r="22">
          <cell r="D22" t="str">
            <v>Corriente</v>
          </cell>
          <cell r="F22">
            <v>7720.0789374850956</v>
          </cell>
        </row>
        <row r="23">
          <cell r="D23" t="str">
            <v xml:space="preserve">Vivienda  </v>
          </cell>
          <cell r="F23">
            <v>5491.6163561570356</v>
          </cell>
        </row>
        <row r="24">
          <cell r="D24" t="str">
            <v>Plan de  Jubilación</v>
          </cell>
          <cell r="F24">
            <v>4972.4255667849666</v>
          </cell>
        </row>
        <row r="25">
          <cell r="D25" t="str">
            <v xml:space="preserve">Vivienda  </v>
          </cell>
          <cell r="F25">
            <v>744.86915754390952</v>
          </cell>
        </row>
        <row r="26">
          <cell r="D26" t="str">
            <v>Ahorro</v>
          </cell>
          <cell r="F26">
            <v>8740.0525642104458</v>
          </cell>
        </row>
        <row r="27">
          <cell r="D27" t="str">
            <v xml:space="preserve">Vivienda   </v>
          </cell>
          <cell r="F27">
            <v>13413.721454760149</v>
          </cell>
        </row>
        <row r="28">
          <cell r="D28" t="str">
            <v>Corriente</v>
          </cell>
          <cell r="F28">
            <v>3498.3226354250655</v>
          </cell>
        </row>
        <row r="29">
          <cell r="D29" t="str">
            <v>Corriente</v>
          </cell>
          <cell r="F29">
            <v>1711.2229581585098</v>
          </cell>
        </row>
        <row r="30">
          <cell r="D30" t="str">
            <v xml:space="preserve">Vivienda </v>
          </cell>
          <cell r="F30">
            <v>8555.5437148276142</v>
          </cell>
        </row>
        <row r="31">
          <cell r="D31" t="str">
            <v>Plan de  Jubilación</v>
          </cell>
          <cell r="F31">
            <v>4959.8374680566749</v>
          </cell>
        </row>
        <row r="32">
          <cell r="D32" t="str">
            <v>Ahorro</v>
          </cell>
          <cell r="F32">
            <v>4552.129342926647</v>
          </cell>
        </row>
        <row r="33">
          <cell r="D33" t="str">
            <v xml:space="preserve">Vivienda  </v>
          </cell>
          <cell r="F33">
            <v>3968.1970604066346</v>
          </cell>
        </row>
        <row r="34">
          <cell r="D34" t="str">
            <v>Ahorro</v>
          </cell>
          <cell r="F34">
            <v>3863.531055851879</v>
          </cell>
        </row>
        <row r="35">
          <cell r="D35" t="str">
            <v>Fondo de Inversión</v>
          </cell>
          <cell r="F35">
            <v>14114.434078158934</v>
          </cell>
        </row>
        <row r="36">
          <cell r="D36" t="str">
            <v>Corriente</v>
          </cell>
          <cell r="F36">
            <v>12471.732982997559</v>
          </cell>
        </row>
        <row r="37">
          <cell r="D37" t="str">
            <v>Fondo de Inversión</v>
          </cell>
          <cell r="F37">
            <v>10496.363145067426</v>
          </cell>
        </row>
        <row r="38">
          <cell r="D38" t="str">
            <v>Plan de  Jubilación</v>
          </cell>
          <cell r="F38">
            <v>6260.8263803518175</v>
          </cell>
        </row>
        <row r="39">
          <cell r="D39" t="str">
            <v>Plan de  Jubilación</v>
          </cell>
          <cell r="F39">
            <v>10904.630183792178</v>
          </cell>
        </row>
        <row r="40">
          <cell r="D40" t="str">
            <v>Plan de  Jubilación</v>
          </cell>
          <cell r="F40">
            <v>9998.6894934528282</v>
          </cell>
        </row>
        <row r="41">
          <cell r="D41" t="str">
            <v>Corriente</v>
          </cell>
          <cell r="F41">
            <v>8555.0067101182576</v>
          </cell>
        </row>
        <row r="42">
          <cell r="D42" t="str">
            <v>Corriente</v>
          </cell>
          <cell r="F42">
            <v>8238.9375477649355</v>
          </cell>
        </row>
        <row r="43">
          <cell r="D43" t="str">
            <v>Plan de  Jubilación</v>
          </cell>
          <cell r="F43">
            <v>5669.0066519813836</v>
          </cell>
        </row>
        <row r="44">
          <cell r="D44" t="str">
            <v>Ahorro</v>
          </cell>
          <cell r="F44">
            <v>4330.8666529805669</v>
          </cell>
        </row>
        <row r="45">
          <cell r="D45" t="str">
            <v>Corriente</v>
          </cell>
          <cell r="F45">
            <v>10933.059056730399</v>
          </cell>
        </row>
        <row r="46">
          <cell r="D46" t="str">
            <v xml:space="preserve">Vivienda  </v>
          </cell>
          <cell r="F46">
            <v>4173.8096748716889</v>
          </cell>
        </row>
        <row r="47">
          <cell r="D47" t="str">
            <v>Plan de  Jubilación</v>
          </cell>
          <cell r="F47">
            <v>12600.852918081257</v>
          </cell>
        </row>
        <row r="48">
          <cell r="D48" t="str">
            <v xml:space="preserve">Vivienda </v>
          </cell>
          <cell r="F48">
            <v>11580.073166432952</v>
          </cell>
        </row>
        <row r="49">
          <cell r="D49" t="str">
            <v>Fondo de Inversión</v>
          </cell>
          <cell r="F49">
            <v>5868.4337370631229</v>
          </cell>
        </row>
        <row r="50">
          <cell r="D50" t="str">
            <v>Plan de  Jubilación</v>
          </cell>
          <cell r="F50">
            <v>5039.8298554347539</v>
          </cell>
        </row>
        <row r="51">
          <cell r="D51" t="str">
            <v>Corriente</v>
          </cell>
          <cell r="F51">
            <v>12243.475414335267</v>
          </cell>
        </row>
        <row r="52">
          <cell r="D52" t="str">
            <v>Ahorro</v>
          </cell>
          <cell r="F52">
            <v>7643.4464639401294</v>
          </cell>
        </row>
        <row r="53">
          <cell r="D53" t="str">
            <v xml:space="preserve">Vivienda  </v>
          </cell>
          <cell r="F53">
            <v>7354.0726871842107</v>
          </cell>
        </row>
        <row r="54">
          <cell r="D54" t="str">
            <v>Corriente</v>
          </cell>
          <cell r="F54">
            <v>11466.892869836969</v>
          </cell>
        </row>
        <row r="55">
          <cell r="D55" t="str">
            <v xml:space="preserve">Vivienda </v>
          </cell>
          <cell r="F55">
            <v>9792.9030549214895</v>
          </cell>
        </row>
        <row r="56">
          <cell r="D56" t="str">
            <v xml:space="preserve">Vivienda  </v>
          </cell>
          <cell r="F56">
            <v>7009.0677931186183</v>
          </cell>
        </row>
        <row r="57">
          <cell r="D57" t="str">
            <v xml:space="preserve">Vivienda  </v>
          </cell>
          <cell r="F57">
            <v>6763.2051914147905</v>
          </cell>
        </row>
        <row r="58">
          <cell r="D58" t="str">
            <v>Corriente</v>
          </cell>
          <cell r="F58">
            <v>4957.5393773021315</v>
          </cell>
        </row>
        <row r="59">
          <cell r="D59" t="str">
            <v>Corriente</v>
          </cell>
          <cell r="F59">
            <v>4944.3250719062635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7"/>
  <sheetViews>
    <sheetView workbookViewId="0">
      <selection activeCell="F11" sqref="F11"/>
    </sheetView>
  </sheetViews>
  <sheetFormatPr baseColWidth="10" defaultColWidth="11.44140625" defaultRowHeight="14.4" x14ac:dyDescent="0.3"/>
  <cols>
    <col min="2" max="2" width="15.5546875" bestFit="1" customWidth="1"/>
    <col min="3" max="3" width="19.109375" customWidth="1"/>
  </cols>
  <sheetData>
    <row r="1" spans="2:3" ht="34.950000000000003" customHeight="1" thickBot="1" x14ac:dyDescent="0.35">
      <c r="B1" s="24" t="s">
        <v>0</v>
      </c>
      <c r="C1" s="25"/>
    </row>
    <row r="2" spans="2:3" x14ac:dyDescent="0.3">
      <c r="B2" s="1" t="s">
        <v>1</v>
      </c>
      <c r="C2" s="2" t="s">
        <v>2</v>
      </c>
    </row>
    <row r="3" spans="2:3" x14ac:dyDescent="0.3">
      <c r="B3" s="3" t="s">
        <v>3</v>
      </c>
      <c r="C3" s="4" t="s">
        <v>4</v>
      </c>
    </row>
    <row r="4" spans="2:3" x14ac:dyDescent="0.3">
      <c r="B4" s="3" t="s">
        <v>5</v>
      </c>
      <c r="C4" s="4" t="s">
        <v>6</v>
      </c>
    </row>
    <row r="5" spans="2:3" ht="15" thickBot="1" x14ac:dyDescent="0.35">
      <c r="B5" s="5" t="s">
        <v>7</v>
      </c>
      <c r="C5" s="6" t="s">
        <v>8</v>
      </c>
    </row>
    <row r="7" spans="2:3" x14ac:dyDescent="0.3">
      <c r="B7" s="7" t="s">
        <v>9</v>
      </c>
      <c r="C7" s="7" t="s">
        <v>10</v>
      </c>
    </row>
    <row r="8" spans="2:3" x14ac:dyDescent="0.3">
      <c r="B8" s="8">
        <v>25000</v>
      </c>
      <c r="C8" s="9" t="str">
        <f>IF(B8&gt;20000,"HIPOTECARIO",IF(B8&gt;10000,"QUIROGRAFARIO",IF(B8&gt;1000,"PRENDARIO","EMERGENTE")))</f>
        <v>HIPOTECARIO</v>
      </c>
    </row>
    <row r="9" spans="2:3" x14ac:dyDescent="0.3">
      <c r="B9" s="8">
        <v>1000</v>
      </c>
      <c r="C9" s="9" t="str">
        <f t="shared" ref="C9:C47" si="0">IF(B9&gt;20000,"HIPOTECARIO",IF(B9&gt;10000,"QUIROGRAFARIO",IF(B9&gt;1000,"PRENDARIO","EMERGENTE")))</f>
        <v>EMERGENTE</v>
      </c>
    </row>
    <row r="10" spans="2:3" x14ac:dyDescent="0.3">
      <c r="B10" s="8">
        <v>300</v>
      </c>
      <c r="C10" s="9" t="str">
        <f t="shared" si="0"/>
        <v>EMERGENTE</v>
      </c>
    </row>
    <row r="11" spans="2:3" x14ac:dyDescent="0.3">
      <c r="B11" s="8">
        <v>4000</v>
      </c>
      <c r="C11" s="9" t="str">
        <f t="shared" si="0"/>
        <v>PRENDARIO</v>
      </c>
    </row>
    <row r="12" spans="2:3" x14ac:dyDescent="0.3">
      <c r="B12" s="8">
        <v>890</v>
      </c>
      <c r="C12" s="9" t="str">
        <f t="shared" si="0"/>
        <v>EMERGENTE</v>
      </c>
    </row>
    <row r="13" spans="2:3" x14ac:dyDescent="0.3">
      <c r="B13" s="8">
        <v>4200</v>
      </c>
      <c r="C13" s="9" t="str">
        <f t="shared" si="0"/>
        <v>PRENDARIO</v>
      </c>
    </row>
    <row r="14" spans="2:3" x14ac:dyDescent="0.3">
      <c r="B14" s="8">
        <v>5000</v>
      </c>
      <c r="C14" s="9" t="str">
        <f t="shared" si="0"/>
        <v>PRENDARIO</v>
      </c>
    </row>
    <row r="15" spans="2:3" x14ac:dyDescent="0.3">
      <c r="B15" s="8">
        <v>340</v>
      </c>
      <c r="C15" s="9" t="str">
        <f t="shared" si="0"/>
        <v>EMERGENTE</v>
      </c>
    </row>
    <row r="16" spans="2:3" x14ac:dyDescent="0.3">
      <c r="B16" s="8">
        <v>1690</v>
      </c>
      <c r="C16" s="9" t="str">
        <f t="shared" si="0"/>
        <v>PRENDARIO</v>
      </c>
    </row>
    <row r="17" spans="2:6" x14ac:dyDescent="0.3">
      <c r="B17" s="8">
        <v>14500</v>
      </c>
      <c r="C17" s="9" t="str">
        <f t="shared" si="0"/>
        <v>QUIROGRAFARIO</v>
      </c>
      <c r="E17" t="s">
        <v>51</v>
      </c>
      <c r="F17" t="s">
        <v>50</v>
      </c>
    </row>
    <row r="18" spans="2:6" x14ac:dyDescent="0.3">
      <c r="B18" s="8">
        <v>45000</v>
      </c>
      <c r="C18" s="9" t="str">
        <f t="shared" si="0"/>
        <v>HIPOTECARIO</v>
      </c>
    </row>
    <row r="19" spans="2:6" x14ac:dyDescent="0.3">
      <c r="B19" s="8">
        <v>12000</v>
      </c>
      <c r="C19" s="9" t="str">
        <f t="shared" si="0"/>
        <v>QUIROGRAFARIO</v>
      </c>
    </row>
    <row r="20" spans="2:6" x14ac:dyDescent="0.3">
      <c r="B20" s="8">
        <v>3500</v>
      </c>
      <c r="C20" s="9" t="str">
        <f t="shared" si="0"/>
        <v>PRENDARIO</v>
      </c>
    </row>
    <row r="21" spans="2:6" x14ac:dyDescent="0.3">
      <c r="B21" s="8">
        <v>1600</v>
      </c>
      <c r="C21" s="9" t="str">
        <f t="shared" si="0"/>
        <v>PRENDARIO</v>
      </c>
    </row>
    <row r="22" spans="2:6" x14ac:dyDescent="0.3">
      <c r="B22" s="8">
        <v>200</v>
      </c>
      <c r="C22" s="9" t="str">
        <f t="shared" si="0"/>
        <v>EMERGENTE</v>
      </c>
    </row>
    <row r="23" spans="2:6" x14ac:dyDescent="0.3">
      <c r="B23" s="8">
        <v>4780</v>
      </c>
      <c r="C23" s="9" t="str">
        <f t="shared" si="0"/>
        <v>PRENDARIO</v>
      </c>
    </row>
    <row r="24" spans="2:6" x14ac:dyDescent="0.3">
      <c r="B24" s="8">
        <v>9956</v>
      </c>
      <c r="C24" s="9" t="str">
        <f t="shared" si="0"/>
        <v>PRENDARIO</v>
      </c>
    </row>
    <row r="25" spans="2:6" x14ac:dyDescent="0.3">
      <c r="B25" s="8">
        <v>567</v>
      </c>
      <c r="C25" s="9" t="str">
        <f t="shared" si="0"/>
        <v>EMERGENTE</v>
      </c>
    </row>
    <row r="26" spans="2:6" x14ac:dyDescent="0.3">
      <c r="B26" s="8">
        <v>9000</v>
      </c>
      <c r="C26" s="9" t="str">
        <f t="shared" si="0"/>
        <v>PRENDARIO</v>
      </c>
    </row>
    <row r="27" spans="2:6" x14ac:dyDescent="0.3">
      <c r="B27" s="8">
        <v>1200</v>
      </c>
      <c r="C27" s="9" t="str">
        <f t="shared" si="0"/>
        <v>PRENDARIO</v>
      </c>
    </row>
    <row r="28" spans="2:6" x14ac:dyDescent="0.3">
      <c r="B28" s="8">
        <v>1600</v>
      </c>
      <c r="C28" s="9" t="str">
        <f t="shared" si="0"/>
        <v>PRENDARIO</v>
      </c>
    </row>
    <row r="29" spans="2:6" x14ac:dyDescent="0.3">
      <c r="B29" s="8">
        <v>200</v>
      </c>
      <c r="C29" s="9" t="str">
        <f t="shared" si="0"/>
        <v>EMERGENTE</v>
      </c>
    </row>
    <row r="30" spans="2:6" x14ac:dyDescent="0.3">
      <c r="B30" s="8">
        <v>4780</v>
      </c>
      <c r="C30" s="9" t="str">
        <f t="shared" si="0"/>
        <v>PRENDARIO</v>
      </c>
    </row>
    <row r="31" spans="2:6" x14ac:dyDescent="0.3">
      <c r="B31" s="8">
        <v>9956</v>
      </c>
      <c r="C31" s="9" t="str">
        <f t="shared" si="0"/>
        <v>PRENDARIO</v>
      </c>
    </row>
    <row r="32" spans="2:6" x14ac:dyDescent="0.3">
      <c r="B32" s="8">
        <v>567</v>
      </c>
      <c r="C32" s="9" t="str">
        <f t="shared" si="0"/>
        <v>EMERGENTE</v>
      </c>
    </row>
    <row r="33" spans="2:3" x14ac:dyDescent="0.3">
      <c r="B33" s="8">
        <v>9000</v>
      </c>
      <c r="C33" s="9" t="str">
        <f t="shared" si="0"/>
        <v>PRENDARIO</v>
      </c>
    </row>
    <row r="34" spans="2:3" x14ac:dyDescent="0.3">
      <c r="B34" s="8">
        <v>3500</v>
      </c>
      <c r="C34" s="9" t="str">
        <f t="shared" si="0"/>
        <v>PRENDARIO</v>
      </c>
    </row>
    <row r="35" spans="2:3" x14ac:dyDescent="0.3">
      <c r="B35" s="8">
        <v>1600</v>
      </c>
      <c r="C35" s="9" t="str">
        <f t="shared" si="0"/>
        <v>PRENDARIO</v>
      </c>
    </row>
    <row r="36" spans="2:3" x14ac:dyDescent="0.3">
      <c r="B36" s="8">
        <v>200</v>
      </c>
      <c r="C36" s="9" t="str">
        <f t="shared" si="0"/>
        <v>EMERGENTE</v>
      </c>
    </row>
    <row r="37" spans="2:3" x14ac:dyDescent="0.3">
      <c r="B37" s="8">
        <v>4780</v>
      </c>
      <c r="C37" s="9" t="str">
        <f t="shared" si="0"/>
        <v>PRENDARIO</v>
      </c>
    </row>
    <row r="38" spans="2:3" x14ac:dyDescent="0.3">
      <c r="B38" s="8">
        <v>9956</v>
      </c>
      <c r="C38" s="9" t="str">
        <f t="shared" si="0"/>
        <v>PRENDARIO</v>
      </c>
    </row>
    <row r="39" spans="2:3" x14ac:dyDescent="0.3">
      <c r="B39" s="8">
        <v>567</v>
      </c>
      <c r="C39" s="9" t="str">
        <f t="shared" si="0"/>
        <v>EMERGENTE</v>
      </c>
    </row>
    <row r="40" spans="2:3" x14ac:dyDescent="0.3">
      <c r="B40" s="8">
        <v>9000</v>
      </c>
      <c r="C40" s="9" t="str">
        <f t="shared" si="0"/>
        <v>PRENDARIO</v>
      </c>
    </row>
    <row r="41" spans="2:3" x14ac:dyDescent="0.3">
      <c r="B41" s="8">
        <v>3500</v>
      </c>
      <c r="C41" s="9" t="str">
        <f t="shared" si="0"/>
        <v>PRENDARIO</v>
      </c>
    </row>
    <row r="42" spans="2:3" x14ac:dyDescent="0.3">
      <c r="B42" s="8">
        <v>1600</v>
      </c>
      <c r="C42" s="9" t="str">
        <f t="shared" si="0"/>
        <v>PRENDARIO</v>
      </c>
    </row>
    <row r="43" spans="2:3" x14ac:dyDescent="0.3">
      <c r="B43" s="8">
        <v>200</v>
      </c>
      <c r="C43" s="9" t="str">
        <f t="shared" si="0"/>
        <v>EMERGENTE</v>
      </c>
    </row>
    <row r="44" spans="2:3" x14ac:dyDescent="0.3">
      <c r="B44" s="8">
        <v>4780</v>
      </c>
      <c r="C44" s="9" t="str">
        <f t="shared" si="0"/>
        <v>PRENDARIO</v>
      </c>
    </row>
    <row r="45" spans="2:3" x14ac:dyDescent="0.3">
      <c r="B45" s="8">
        <v>9956</v>
      </c>
      <c r="C45" s="9" t="str">
        <f t="shared" si="0"/>
        <v>PRENDARIO</v>
      </c>
    </row>
    <row r="46" spans="2:3" x14ac:dyDescent="0.3">
      <c r="B46" s="8">
        <v>567</v>
      </c>
      <c r="C46" s="9" t="str">
        <f t="shared" si="0"/>
        <v>EMERGENTE</v>
      </c>
    </row>
    <row r="47" spans="2:3" x14ac:dyDescent="0.3">
      <c r="B47" s="8">
        <v>9000</v>
      </c>
      <c r="C47" s="9" t="str">
        <f t="shared" si="0"/>
        <v>PRENDARIO</v>
      </c>
    </row>
  </sheetData>
  <mergeCells count="1">
    <mergeCell ref="B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>
      <selection activeCell="E2" sqref="E2:H7"/>
    </sheetView>
  </sheetViews>
  <sheetFormatPr baseColWidth="10" defaultRowHeight="14.4" x14ac:dyDescent="0.3"/>
  <sheetData>
    <row r="1" spans="1:14" x14ac:dyDescent="0.3">
      <c r="A1" t="s">
        <v>11</v>
      </c>
      <c r="B1">
        <v>25000</v>
      </c>
      <c r="D1" s="12">
        <f>B5</f>
        <v>7325.2408736279722</v>
      </c>
      <c r="E1" s="13">
        <v>4</v>
      </c>
      <c r="F1" s="13">
        <v>6</v>
      </c>
      <c r="G1" s="13">
        <v>8</v>
      </c>
      <c r="H1" s="13">
        <v>10</v>
      </c>
      <c r="J1" s="11">
        <f>D1</f>
        <v>7325.2408736279722</v>
      </c>
      <c r="K1" s="27">
        <v>4</v>
      </c>
      <c r="L1" s="27">
        <v>6</v>
      </c>
      <c r="M1" s="27">
        <v>8</v>
      </c>
      <c r="N1" s="27">
        <v>10</v>
      </c>
    </row>
    <row r="2" spans="1:14" x14ac:dyDescent="0.3">
      <c r="A2" t="s">
        <v>12</v>
      </c>
      <c r="B2" s="10">
        <v>0.8</v>
      </c>
      <c r="D2" s="14">
        <v>0.08</v>
      </c>
      <c r="E2" s="15">
        <f t="dataTable" ref="E2:H7" dt2D="1" dtr="1" r1="B3" r2="B2"/>
        <v>6354.5127322709623</v>
      </c>
      <c r="F2" s="15">
        <v>4264.4272052402503</v>
      </c>
      <c r="G2" s="15">
        <v>3219.4767121025379</v>
      </c>
      <c r="H2" s="15">
        <v>2592.5802233978807</v>
      </c>
      <c r="J2" s="10">
        <v>0.08</v>
      </c>
    </row>
    <row r="3" spans="1:14" x14ac:dyDescent="0.3">
      <c r="A3" t="s">
        <v>13</v>
      </c>
      <c r="B3">
        <v>4</v>
      </c>
      <c r="D3" s="14">
        <v>0.09</v>
      </c>
      <c r="E3" s="15">
        <v>6367.625306443927</v>
      </c>
      <c r="F3" s="15">
        <v>4276.7226862392299</v>
      </c>
      <c r="G3" s="15">
        <v>3231.3881024714865</v>
      </c>
      <c r="H3" s="15">
        <v>2604.2807186826171</v>
      </c>
      <c r="J3" s="10">
        <v>0.09</v>
      </c>
    </row>
    <row r="4" spans="1:14" x14ac:dyDescent="0.3">
      <c r="D4" s="14">
        <v>0.1</v>
      </c>
      <c r="E4" s="15">
        <v>6380.7486094324704</v>
      </c>
      <c r="F4" s="15">
        <v>4289.0348546397954</v>
      </c>
      <c r="G4" s="15">
        <v>3243.3220173043437</v>
      </c>
      <c r="H4" s="15">
        <v>2616.009524734714</v>
      </c>
      <c r="J4" s="10">
        <v>0.1</v>
      </c>
    </row>
    <row r="5" spans="1:14" x14ac:dyDescent="0.3">
      <c r="A5" t="s">
        <v>14</v>
      </c>
      <c r="B5" s="11">
        <f>PMT(B2/12,B3,-B1,0,0)</f>
        <v>7325.2408736279722</v>
      </c>
      <c r="D5" s="14">
        <v>0.11</v>
      </c>
      <c r="E5" s="15">
        <v>6393.8826277191056</v>
      </c>
      <c r="F5" s="15">
        <v>4301.3636889825211</v>
      </c>
      <c r="G5" s="15">
        <v>3255.2784268142727</v>
      </c>
      <c r="H5" s="15">
        <v>2627.7666027885848</v>
      </c>
      <c r="J5" s="10">
        <v>0.11</v>
      </c>
    </row>
    <row r="6" spans="1:14" x14ac:dyDescent="0.3">
      <c r="D6" s="14">
        <v>0.12</v>
      </c>
      <c r="E6" s="15">
        <v>6407.0273477915107</v>
      </c>
      <c r="F6" s="15">
        <v>4313.7091677720355</v>
      </c>
      <c r="G6" s="15">
        <v>3267.2573010828842</v>
      </c>
      <c r="H6" s="15">
        <v>2639.5519137792835</v>
      </c>
      <c r="J6" s="10">
        <v>0.12</v>
      </c>
    </row>
    <row r="7" spans="1:14" x14ac:dyDescent="0.3">
      <c r="D7" s="14">
        <v>0.13</v>
      </c>
      <c r="E7" s="15">
        <v>6420.1827561425926</v>
      </c>
      <c r="F7" s="15">
        <v>4326.0712694774011</v>
      </c>
      <c r="G7" s="15">
        <v>3279.2586100613212</v>
      </c>
      <c r="H7" s="15">
        <v>2651.3654183448298</v>
      </c>
      <c r="J7" s="10">
        <v>0.13</v>
      </c>
    </row>
  </sheetData>
  <scenarios current="0" show="0" sqref="J1 E2 F2 G2 H2 E3 F3 G3 H3 E4 F4 G4 H4 E5 F5 G5 H5 E6 F6 G6 H6 E7 F7 G7 H7">
    <scenario name="Prestamo1" locked="1" count="2" user="Samanta Berenice" comment="Creado por Samanta Berenice el 28/2/2024">
      <inputCells r="B2" val="0,8" numFmtId="9"/>
      <inputCells r="B3" val="4"/>
    </scenario>
    <scenario name="prestamo2" locked="1" count="2" user="Samanta Berenice" comment="Creado por Samanta Berenice el 28/2/2024">
      <inputCells r="B2" val="0,09" numFmtId="9"/>
      <inputCells r="B3" val="6"/>
    </scenario>
    <scenario name="prestamo 3" locked="1" count="2" user="Samanta Berenice" comment="Creado por Samanta Berenice el 28/2/2024">
      <inputCells r="B2" val="0,1" numFmtId="9"/>
      <inputCells r="B3" val="8"/>
    </scenario>
    <scenario name="prestamo4" locked="1" count="2" user="Samanta Berenice" comment="Creado por Samanta Berenice el 28/2/2024">
      <inputCells r="B2" val="0,11" numFmtId="9"/>
      <inputCells r="B3" val="8"/>
    </scenario>
    <scenario name="prestmos 5" locked="1" count="2" user="Samanta Berenice" comment="Creado por Samanta Berenice el 28/2/2024">
      <inputCells r="B2" val="0,12" numFmtId="9"/>
      <inputCells r="B3" val="10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P5" sqref="P5"/>
    </sheetView>
  </sheetViews>
  <sheetFormatPr baseColWidth="10" defaultRowHeight="14.4" x14ac:dyDescent="0.3"/>
  <cols>
    <col min="6" max="6" width="11.88671875" bestFit="1" customWidth="1"/>
    <col min="8" max="8" width="12.6640625" customWidth="1"/>
    <col min="9" max="9" width="13.5546875" customWidth="1"/>
    <col min="10" max="10" width="19.6640625" customWidth="1"/>
    <col min="11" max="11" width="19.5546875" customWidth="1"/>
    <col min="12" max="12" width="12.6640625" customWidth="1"/>
    <col min="13" max="13" width="12.44140625" customWidth="1"/>
  </cols>
  <sheetData>
    <row r="1" spans="1:16" x14ac:dyDescent="0.3">
      <c r="A1" s="18" t="s">
        <v>25</v>
      </c>
      <c r="B1" s="18" t="s">
        <v>26</v>
      </c>
      <c r="C1" s="18" t="s">
        <v>27</v>
      </c>
      <c r="D1" s="18" t="s">
        <v>28</v>
      </c>
      <c r="E1" s="18" t="s">
        <v>29</v>
      </c>
      <c r="F1" s="18" t="s">
        <v>38</v>
      </c>
      <c r="G1" s="18" t="s">
        <v>30</v>
      </c>
      <c r="H1" s="18" t="s">
        <v>31</v>
      </c>
      <c r="I1" s="18" t="s">
        <v>32</v>
      </c>
      <c r="J1" s="18" t="s">
        <v>33</v>
      </c>
      <c r="K1" s="18" t="s">
        <v>34</v>
      </c>
      <c r="L1" s="18" t="s">
        <v>35</v>
      </c>
      <c r="M1" s="18" t="s">
        <v>36</v>
      </c>
      <c r="N1" s="18" t="s">
        <v>37</v>
      </c>
      <c r="O1" s="19" t="s">
        <v>39</v>
      </c>
      <c r="P1" s="19" t="s">
        <v>39</v>
      </c>
    </row>
    <row r="2" spans="1:16" x14ac:dyDescent="0.3">
      <c r="A2" s="17">
        <v>100</v>
      </c>
      <c r="B2" s="16" t="s">
        <v>15</v>
      </c>
      <c r="C2" s="16">
        <v>1450</v>
      </c>
      <c r="D2" s="16">
        <v>1</v>
      </c>
      <c r="E2" s="16">
        <f>IF(D2&gt;=3,500,200)</f>
        <v>200</v>
      </c>
      <c r="F2" s="16" t="str">
        <f>IF(D2&gt;=3,"Bono","No bono")</f>
        <v>No bono</v>
      </c>
      <c r="G2" s="16">
        <v>2300</v>
      </c>
      <c r="H2" s="16">
        <f>(C2*5%)</f>
        <v>72.5</v>
      </c>
      <c r="I2" s="16">
        <f>(C2*2%)</f>
        <v>29</v>
      </c>
      <c r="J2" s="16">
        <f>(C2*3%)</f>
        <v>43.5</v>
      </c>
      <c r="K2" s="16">
        <f>(C2*2%)</f>
        <v>29</v>
      </c>
      <c r="L2" s="16">
        <f>(C2+E2+G2+J2+K2)</f>
        <v>4022.5</v>
      </c>
      <c r="M2" s="16">
        <f>(H2+I2)</f>
        <v>101.5</v>
      </c>
      <c r="N2" s="16">
        <f>(L2-M2)</f>
        <v>3921</v>
      </c>
      <c r="O2" s="20">
        <f>AVERAGE(L2:N2)</f>
        <v>2681.6666666666665</v>
      </c>
      <c r="P2" s="16">
        <f>AVERAGE(L2,N2)</f>
        <v>3971.75</v>
      </c>
    </row>
    <row r="3" spans="1:16" x14ac:dyDescent="0.3">
      <c r="A3" s="17">
        <f>A2+100</f>
        <v>200</v>
      </c>
      <c r="B3" s="16" t="s">
        <v>16</v>
      </c>
      <c r="C3" s="16">
        <f>(C2+385)</f>
        <v>1835</v>
      </c>
      <c r="D3" s="16">
        <v>2</v>
      </c>
      <c r="E3" s="16">
        <f t="shared" ref="E3:E11" si="0">IF(D3&gt;=3,500,200)</f>
        <v>200</v>
      </c>
      <c r="F3" s="16" t="str">
        <f t="shared" ref="F3:F11" si="1">IF(D3&gt;=3,"Bono","No bono")</f>
        <v>No bono</v>
      </c>
      <c r="G3" s="16">
        <f>G2+650</f>
        <v>2950</v>
      </c>
      <c r="H3" s="16">
        <f t="shared" ref="H3:H11" si="2">(C3*5%)</f>
        <v>91.75</v>
      </c>
      <c r="I3" s="16">
        <f t="shared" ref="I3:I11" si="3">(C3*2%)</f>
        <v>36.700000000000003</v>
      </c>
      <c r="J3" s="16">
        <f t="shared" ref="J3:J11" si="4">(C3*3%)</f>
        <v>55.05</v>
      </c>
      <c r="K3" s="16">
        <f t="shared" ref="K3:K11" si="5">(C3*2%)</f>
        <v>36.700000000000003</v>
      </c>
      <c r="L3" s="16">
        <f t="shared" ref="L3:L11" si="6">(C3+E3+G3+J3+K3)</f>
        <v>5076.75</v>
      </c>
      <c r="M3" s="16">
        <f t="shared" ref="M3:M11" si="7">(H3+I3)</f>
        <v>128.44999999999999</v>
      </c>
      <c r="N3" s="16">
        <f t="shared" ref="N3:N11" si="8">(L3-M3)</f>
        <v>4948.3</v>
      </c>
      <c r="O3" s="20">
        <f t="shared" ref="O3:O11" si="9">AVERAGE(L3:N3)</f>
        <v>3384.5</v>
      </c>
      <c r="P3" s="16">
        <f t="shared" ref="P3:P11" si="10">AVERAGE(L3,N3)</f>
        <v>5012.5249999999996</v>
      </c>
    </row>
    <row r="4" spans="1:16" x14ac:dyDescent="0.3">
      <c r="A4" s="17">
        <f t="shared" ref="A4:A11" si="11">A3+100</f>
        <v>300</v>
      </c>
      <c r="B4" s="16" t="s">
        <v>17</v>
      </c>
      <c r="C4" s="16">
        <f t="shared" ref="C4:C11" si="12">(C3+385)</f>
        <v>2220</v>
      </c>
      <c r="D4" s="16">
        <v>3</v>
      </c>
      <c r="E4" s="16">
        <f t="shared" si="0"/>
        <v>500</v>
      </c>
      <c r="F4" s="16" t="str">
        <f t="shared" si="1"/>
        <v>Bono</v>
      </c>
      <c r="G4" s="16">
        <f t="shared" ref="G4:G11" si="13">G3+650</f>
        <v>3600</v>
      </c>
      <c r="H4" s="16">
        <f t="shared" si="2"/>
        <v>111</v>
      </c>
      <c r="I4" s="16">
        <f t="shared" si="3"/>
        <v>44.4</v>
      </c>
      <c r="J4" s="16">
        <f t="shared" si="4"/>
        <v>66.599999999999994</v>
      </c>
      <c r="K4" s="16">
        <f t="shared" si="5"/>
        <v>44.4</v>
      </c>
      <c r="L4" s="16">
        <f t="shared" si="6"/>
        <v>6431</v>
      </c>
      <c r="M4" s="16">
        <f t="shared" si="7"/>
        <v>155.4</v>
      </c>
      <c r="N4" s="16">
        <f t="shared" si="8"/>
        <v>6275.6</v>
      </c>
      <c r="O4" s="20">
        <f t="shared" si="9"/>
        <v>4287.333333333333</v>
      </c>
      <c r="P4" s="16">
        <f t="shared" si="10"/>
        <v>6353.3</v>
      </c>
    </row>
    <row r="5" spans="1:16" x14ac:dyDescent="0.3">
      <c r="A5" s="17">
        <f t="shared" si="11"/>
        <v>400</v>
      </c>
      <c r="B5" s="16" t="s">
        <v>18</v>
      </c>
      <c r="C5" s="16">
        <f t="shared" si="12"/>
        <v>2605</v>
      </c>
      <c r="D5" s="16">
        <v>4</v>
      </c>
      <c r="E5" s="16">
        <f t="shared" si="0"/>
        <v>500</v>
      </c>
      <c r="F5" s="16" t="str">
        <f t="shared" si="1"/>
        <v>Bono</v>
      </c>
      <c r="G5" s="16">
        <f t="shared" si="13"/>
        <v>4250</v>
      </c>
      <c r="H5" s="16">
        <f t="shared" si="2"/>
        <v>130.25</v>
      </c>
      <c r="I5" s="16">
        <f t="shared" si="3"/>
        <v>52.1</v>
      </c>
      <c r="J5" s="16">
        <f t="shared" si="4"/>
        <v>78.149999999999991</v>
      </c>
      <c r="K5" s="16">
        <f t="shared" si="5"/>
        <v>52.1</v>
      </c>
      <c r="L5" s="16">
        <f t="shared" si="6"/>
        <v>7485.25</v>
      </c>
      <c r="M5" s="16">
        <f t="shared" si="7"/>
        <v>182.35</v>
      </c>
      <c r="N5" s="16">
        <f t="shared" si="8"/>
        <v>7302.9</v>
      </c>
      <c r="O5" s="20">
        <f t="shared" si="9"/>
        <v>4990.166666666667</v>
      </c>
      <c r="P5" s="16">
        <f t="shared" si="10"/>
        <v>7394.0749999999998</v>
      </c>
    </row>
    <row r="6" spans="1:16" x14ac:dyDescent="0.3">
      <c r="A6" s="17">
        <f t="shared" si="11"/>
        <v>500</v>
      </c>
      <c r="B6" s="16" t="s">
        <v>19</v>
      </c>
      <c r="C6" s="16">
        <f t="shared" si="12"/>
        <v>2990</v>
      </c>
      <c r="D6" s="16">
        <v>1</v>
      </c>
      <c r="E6" s="16">
        <f t="shared" si="0"/>
        <v>200</v>
      </c>
      <c r="F6" s="16" t="str">
        <f t="shared" si="1"/>
        <v>No bono</v>
      </c>
      <c r="G6" s="16">
        <f t="shared" si="13"/>
        <v>4900</v>
      </c>
      <c r="H6" s="16">
        <f t="shared" si="2"/>
        <v>149.5</v>
      </c>
      <c r="I6" s="16">
        <f t="shared" si="3"/>
        <v>59.800000000000004</v>
      </c>
      <c r="J6" s="16">
        <f t="shared" si="4"/>
        <v>89.7</v>
      </c>
      <c r="K6" s="16">
        <f t="shared" si="5"/>
        <v>59.800000000000004</v>
      </c>
      <c r="L6" s="16">
        <f t="shared" si="6"/>
        <v>8239.5</v>
      </c>
      <c r="M6" s="16">
        <f t="shared" si="7"/>
        <v>209.3</v>
      </c>
      <c r="N6" s="16">
        <f t="shared" si="8"/>
        <v>8030.2</v>
      </c>
      <c r="O6" s="20">
        <f t="shared" si="9"/>
        <v>5493</v>
      </c>
      <c r="P6" s="16">
        <f t="shared" si="10"/>
        <v>8134.85</v>
      </c>
    </row>
    <row r="7" spans="1:16" x14ac:dyDescent="0.3">
      <c r="A7" s="17">
        <f t="shared" si="11"/>
        <v>600</v>
      </c>
      <c r="B7" s="16" t="s">
        <v>20</v>
      </c>
      <c r="C7" s="16">
        <f t="shared" si="12"/>
        <v>3375</v>
      </c>
      <c r="D7" s="16">
        <v>2</v>
      </c>
      <c r="E7" s="16">
        <f t="shared" si="0"/>
        <v>200</v>
      </c>
      <c r="F7" s="16" t="str">
        <f t="shared" si="1"/>
        <v>No bono</v>
      </c>
      <c r="G7" s="16">
        <f t="shared" si="13"/>
        <v>5550</v>
      </c>
      <c r="H7" s="16">
        <f t="shared" si="2"/>
        <v>168.75</v>
      </c>
      <c r="I7" s="16">
        <f t="shared" si="3"/>
        <v>67.5</v>
      </c>
      <c r="J7" s="16">
        <f t="shared" si="4"/>
        <v>101.25</v>
      </c>
      <c r="K7" s="16">
        <f t="shared" si="5"/>
        <v>67.5</v>
      </c>
      <c r="L7" s="16">
        <f t="shared" si="6"/>
        <v>9293.75</v>
      </c>
      <c r="M7" s="16">
        <f t="shared" si="7"/>
        <v>236.25</v>
      </c>
      <c r="N7" s="16">
        <f t="shared" si="8"/>
        <v>9057.5</v>
      </c>
      <c r="O7" s="20">
        <f t="shared" si="9"/>
        <v>6195.833333333333</v>
      </c>
      <c r="P7" s="16">
        <f t="shared" si="10"/>
        <v>9175.625</v>
      </c>
    </row>
    <row r="8" spans="1:16" x14ac:dyDescent="0.3">
      <c r="A8" s="17">
        <f t="shared" si="11"/>
        <v>700</v>
      </c>
      <c r="B8" s="16" t="s">
        <v>21</v>
      </c>
      <c r="C8" s="16">
        <f t="shared" si="12"/>
        <v>3760</v>
      </c>
      <c r="D8" s="16">
        <v>3</v>
      </c>
      <c r="E8" s="16">
        <f t="shared" si="0"/>
        <v>500</v>
      </c>
      <c r="F8" s="16" t="str">
        <f t="shared" si="1"/>
        <v>Bono</v>
      </c>
      <c r="G8" s="16">
        <f t="shared" si="13"/>
        <v>6200</v>
      </c>
      <c r="H8" s="16">
        <f t="shared" si="2"/>
        <v>188</v>
      </c>
      <c r="I8" s="16">
        <f t="shared" si="3"/>
        <v>75.2</v>
      </c>
      <c r="J8" s="16">
        <f t="shared" si="4"/>
        <v>112.8</v>
      </c>
      <c r="K8" s="16">
        <f t="shared" si="5"/>
        <v>75.2</v>
      </c>
      <c r="L8" s="16">
        <f t="shared" si="6"/>
        <v>10648</v>
      </c>
      <c r="M8" s="16">
        <f t="shared" si="7"/>
        <v>263.2</v>
      </c>
      <c r="N8" s="16">
        <f t="shared" si="8"/>
        <v>10384.799999999999</v>
      </c>
      <c r="O8" s="20">
        <f t="shared" si="9"/>
        <v>7098.666666666667</v>
      </c>
      <c r="P8" s="16">
        <f t="shared" si="10"/>
        <v>10516.4</v>
      </c>
    </row>
    <row r="9" spans="1:16" x14ac:dyDescent="0.3">
      <c r="A9" s="17">
        <f t="shared" si="11"/>
        <v>800</v>
      </c>
      <c r="B9" s="16" t="s">
        <v>22</v>
      </c>
      <c r="C9" s="16">
        <f t="shared" si="12"/>
        <v>4145</v>
      </c>
      <c r="D9" s="16">
        <v>4</v>
      </c>
      <c r="E9" s="16">
        <f t="shared" si="0"/>
        <v>500</v>
      </c>
      <c r="F9" s="16" t="str">
        <f t="shared" si="1"/>
        <v>Bono</v>
      </c>
      <c r="G9" s="16">
        <f t="shared" si="13"/>
        <v>6850</v>
      </c>
      <c r="H9" s="16">
        <f t="shared" si="2"/>
        <v>207.25</v>
      </c>
      <c r="I9" s="16">
        <f t="shared" si="3"/>
        <v>82.9</v>
      </c>
      <c r="J9" s="16">
        <f t="shared" si="4"/>
        <v>124.35</v>
      </c>
      <c r="K9" s="16">
        <f t="shared" si="5"/>
        <v>82.9</v>
      </c>
      <c r="L9" s="16">
        <f t="shared" si="6"/>
        <v>11702.25</v>
      </c>
      <c r="M9" s="16">
        <f t="shared" si="7"/>
        <v>290.14999999999998</v>
      </c>
      <c r="N9" s="16">
        <f t="shared" si="8"/>
        <v>11412.1</v>
      </c>
      <c r="O9" s="20">
        <f t="shared" si="9"/>
        <v>7801.5</v>
      </c>
      <c r="P9" s="16">
        <f t="shared" si="10"/>
        <v>11557.174999999999</v>
      </c>
    </row>
    <row r="10" spans="1:16" x14ac:dyDescent="0.3">
      <c r="A10" s="17">
        <f t="shared" si="11"/>
        <v>900</v>
      </c>
      <c r="B10" s="16" t="s">
        <v>23</v>
      </c>
      <c r="C10" s="16">
        <f t="shared" si="12"/>
        <v>4530</v>
      </c>
      <c r="D10" s="16">
        <v>1</v>
      </c>
      <c r="E10" s="16">
        <f t="shared" si="0"/>
        <v>200</v>
      </c>
      <c r="F10" s="16" t="str">
        <f t="shared" si="1"/>
        <v>No bono</v>
      </c>
      <c r="G10" s="16">
        <f t="shared" si="13"/>
        <v>7500</v>
      </c>
      <c r="H10" s="16">
        <f t="shared" si="2"/>
        <v>226.5</v>
      </c>
      <c r="I10" s="16">
        <f t="shared" si="3"/>
        <v>90.600000000000009</v>
      </c>
      <c r="J10" s="16">
        <f t="shared" si="4"/>
        <v>135.9</v>
      </c>
      <c r="K10" s="16">
        <f t="shared" si="5"/>
        <v>90.600000000000009</v>
      </c>
      <c r="L10" s="16">
        <f t="shared" si="6"/>
        <v>12456.5</v>
      </c>
      <c r="M10" s="16">
        <f t="shared" si="7"/>
        <v>317.10000000000002</v>
      </c>
      <c r="N10" s="16">
        <f t="shared" si="8"/>
        <v>12139.4</v>
      </c>
      <c r="O10" s="20">
        <f t="shared" si="9"/>
        <v>8304.3333333333339</v>
      </c>
      <c r="P10" s="16">
        <f t="shared" si="10"/>
        <v>12297.95</v>
      </c>
    </row>
    <row r="11" spans="1:16" x14ac:dyDescent="0.3">
      <c r="A11" s="17">
        <f t="shared" si="11"/>
        <v>1000</v>
      </c>
      <c r="B11" s="16" t="s">
        <v>24</v>
      </c>
      <c r="C11" s="16">
        <f t="shared" si="12"/>
        <v>4915</v>
      </c>
      <c r="D11" s="16">
        <v>2</v>
      </c>
      <c r="E11" s="16">
        <f t="shared" si="0"/>
        <v>200</v>
      </c>
      <c r="F11" s="16" t="str">
        <f t="shared" si="1"/>
        <v>No bono</v>
      </c>
      <c r="G11" s="16">
        <f t="shared" si="13"/>
        <v>8150</v>
      </c>
      <c r="H11" s="16">
        <f t="shared" si="2"/>
        <v>245.75</v>
      </c>
      <c r="I11" s="16">
        <f t="shared" si="3"/>
        <v>98.3</v>
      </c>
      <c r="J11" s="16">
        <f t="shared" si="4"/>
        <v>147.44999999999999</v>
      </c>
      <c r="K11" s="16">
        <f t="shared" si="5"/>
        <v>98.3</v>
      </c>
      <c r="L11" s="16">
        <f t="shared" si="6"/>
        <v>13510.75</v>
      </c>
      <c r="M11" s="16">
        <f t="shared" si="7"/>
        <v>344.05</v>
      </c>
      <c r="N11" s="16">
        <f t="shared" si="8"/>
        <v>13166.7</v>
      </c>
      <c r="O11" s="20">
        <f t="shared" si="9"/>
        <v>9007.1666666666661</v>
      </c>
      <c r="P11" s="16">
        <f t="shared" si="10"/>
        <v>13338.725</v>
      </c>
    </row>
    <row r="28" spans="6:7" x14ac:dyDescent="0.3">
      <c r="F28" s="26" t="s">
        <v>40</v>
      </c>
      <c r="G28" s="26"/>
    </row>
    <row r="29" spans="6:7" x14ac:dyDescent="0.3">
      <c r="F29" s="26" t="s">
        <v>41</v>
      </c>
      <c r="G29" s="26"/>
    </row>
  </sheetData>
  <mergeCells count="2">
    <mergeCell ref="F28:G28"/>
    <mergeCell ref="F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D1" sqref="D1"/>
    </sheetView>
  </sheetViews>
  <sheetFormatPr baseColWidth="10" defaultRowHeight="14.4" x14ac:dyDescent="0.3"/>
  <cols>
    <col min="4" max="4" width="11.88671875" bestFit="1" customWidth="1"/>
  </cols>
  <sheetData>
    <row r="1" spans="1:4" x14ac:dyDescent="0.3">
      <c r="A1">
        <v>20</v>
      </c>
      <c r="B1">
        <v>1</v>
      </c>
      <c r="C1">
        <f>A1*B1</f>
        <v>20</v>
      </c>
      <c r="D1">
        <f>$A$1*B1</f>
        <v>20</v>
      </c>
    </row>
    <row r="2" spans="1:4" x14ac:dyDescent="0.3">
      <c r="B2">
        <v>2</v>
      </c>
      <c r="C2">
        <f t="shared" ref="C2:C10" si="0">A2*B2</f>
        <v>0</v>
      </c>
      <c r="D2">
        <f t="shared" ref="D2:D10" si="1">$A$1*B2</f>
        <v>40</v>
      </c>
    </row>
    <row r="3" spans="1:4" x14ac:dyDescent="0.3">
      <c r="B3">
        <v>3</v>
      </c>
      <c r="C3">
        <f t="shared" si="0"/>
        <v>0</v>
      </c>
      <c r="D3">
        <f t="shared" si="1"/>
        <v>60</v>
      </c>
    </row>
    <row r="4" spans="1:4" x14ac:dyDescent="0.3">
      <c r="B4">
        <v>4</v>
      </c>
      <c r="C4">
        <f t="shared" si="0"/>
        <v>0</v>
      </c>
      <c r="D4">
        <f t="shared" si="1"/>
        <v>80</v>
      </c>
    </row>
    <row r="5" spans="1:4" x14ac:dyDescent="0.3">
      <c r="B5">
        <v>5</v>
      </c>
      <c r="C5">
        <f t="shared" si="0"/>
        <v>0</v>
      </c>
      <c r="D5">
        <f t="shared" si="1"/>
        <v>100</v>
      </c>
    </row>
    <row r="6" spans="1:4" x14ac:dyDescent="0.3">
      <c r="B6">
        <v>6</v>
      </c>
      <c r="C6">
        <f t="shared" si="0"/>
        <v>0</v>
      </c>
      <c r="D6">
        <f t="shared" si="1"/>
        <v>120</v>
      </c>
    </row>
    <row r="7" spans="1:4" x14ac:dyDescent="0.3">
      <c r="B7">
        <v>7</v>
      </c>
      <c r="C7">
        <f t="shared" si="0"/>
        <v>0</v>
      </c>
      <c r="D7">
        <f t="shared" si="1"/>
        <v>140</v>
      </c>
    </row>
    <row r="8" spans="1:4" x14ac:dyDescent="0.3">
      <c r="B8">
        <v>8</v>
      </c>
      <c r="C8">
        <f t="shared" si="0"/>
        <v>0</v>
      </c>
      <c r="D8">
        <f t="shared" si="1"/>
        <v>160</v>
      </c>
    </row>
    <row r="9" spans="1:4" x14ac:dyDescent="0.3">
      <c r="B9">
        <v>9</v>
      </c>
      <c r="C9">
        <f t="shared" si="0"/>
        <v>0</v>
      </c>
      <c r="D9">
        <f t="shared" si="1"/>
        <v>180</v>
      </c>
    </row>
    <row r="10" spans="1:4" x14ac:dyDescent="0.3">
      <c r="B10">
        <v>10</v>
      </c>
      <c r="C10">
        <f t="shared" si="0"/>
        <v>0</v>
      </c>
      <c r="D10">
        <f t="shared" si="1"/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9"/>
  <sheetViews>
    <sheetView tabSelected="1" workbookViewId="0">
      <selection activeCell="J1" sqref="J1:N38"/>
    </sheetView>
  </sheetViews>
  <sheetFormatPr baseColWidth="10" defaultRowHeight="14.4" x14ac:dyDescent="0.3"/>
  <cols>
    <col min="7" max="7" width="16.33203125" customWidth="1"/>
  </cols>
  <sheetData>
    <row r="1" spans="1:8" x14ac:dyDescent="0.3">
      <c r="A1" t="s">
        <v>42</v>
      </c>
      <c r="B1">
        <v>35000</v>
      </c>
      <c r="D1" s="17" t="s">
        <v>45</v>
      </c>
      <c r="E1" s="17" t="s">
        <v>42</v>
      </c>
      <c r="F1" s="17" t="s">
        <v>46</v>
      </c>
      <c r="G1" s="17" t="s">
        <v>47</v>
      </c>
      <c r="H1" s="17" t="s">
        <v>48</v>
      </c>
    </row>
    <row r="2" spans="1:8" x14ac:dyDescent="0.3">
      <c r="A2" t="s">
        <v>43</v>
      </c>
      <c r="B2" s="10">
        <v>0.04</v>
      </c>
      <c r="D2" s="16">
        <v>1</v>
      </c>
      <c r="E2" s="16">
        <f>B1</f>
        <v>35000</v>
      </c>
      <c r="F2" s="20">
        <f>E2*$B$2/12</f>
        <v>116.66666666666667</v>
      </c>
      <c r="G2" s="22">
        <f>H2-F2</f>
        <v>916.67280857286244</v>
      </c>
      <c r="H2" s="15">
        <f>PMT($B$2/12,$B$3,-$B$1)</f>
        <v>1033.3394752395291</v>
      </c>
    </row>
    <row r="3" spans="1:8" x14ac:dyDescent="0.3">
      <c r="A3" t="s">
        <v>44</v>
      </c>
      <c r="B3">
        <v>36</v>
      </c>
      <c r="D3" s="16">
        <v>2</v>
      </c>
      <c r="E3" s="22">
        <f>E2-G2</f>
        <v>34083.327191427139</v>
      </c>
      <c r="F3" s="20">
        <f t="shared" ref="F3:F37" si="0">E3*$B$2/12</f>
        <v>113.61109063809046</v>
      </c>
      <c r="G3" s="22">
        <f t="shared" ref="G3:G37" si="1">H3-F3</f>
        <v>919.72838460143862</v>
      </c>
      <c r="H3" s="15">
        <f t="shared" ref="H3:H37" si="2">PMT($B$2/12,$B$3,-$B$1)</f>
        <v>1033.3394752395291</v>
      </c>
    </row>
    <row r="4" spans="1:8" x14ac:dyDescent="0.3">
      <c r="D4" s="16">
        <v>3</v>
      </c>
      <c r="E4" s="22">
        <f t="shared" ref="E4:E37" si="3">E3-G3</f>
        <v>33163.598806825699</v>
      </c>
      <c r="F4" s="20">
        <f>E4*$B$2/12</f>
        <v>110.54532935608567</v>
      </c>
      <c r="G4" s="22">
        <f t="shared" si="1"/>
        <v>922.79414588344343</v>
      </c>
      <c r="H4" s="15">
        <f t="shared" si="2"/>
        <v>1033.3394752395291</v>
      </c>
    </row>
    <row r="5" spans="1:8" x14ac:dyDescent="0.3">
      <c r="A5" s="11"/>
      <c r="D5" s="16">
        <v>4</v>
      </c>
      <c r="E5" s="22">
        <f t="shared" si="3"/>
        <v>32240.804660942256</v>
      </c>
      <c r="F5" s="20">
        <f t="shared" si="0"/>
        <v>107.46934886980752</v>
      </c>
      <c r="G5" s="22">
        <f t="shared" si="1"/>
        <v>925.87012636972156</v>
      </c>
      <c r="H5" s="15">
        <f t="shared" si="2"/>
        <v>1033.3394752395291</v>
      </c>
    </row>
    <row r="6" spans="1:8" x14ac:dyDescent="0.3">
      <c r="D6" s="16">
        <v>5</v>
      </c>
      <c r="E6" s="22">
        <f t="shared" si="3"/>
        <v>31314.934534572534</v>
      </c>
      <c r="F6" s="20">
        <f t="shared" si="0"/>
        <v>104.38311511524178</v>
      </c>
      <c r="G6" s="22">
        <f t="shared" si="1"/>
        <v>928.95636012428724</v>
      </c>
      <c r="H6" s="15">
        <f t="shared" si="2"/>
        <v>1033.3394752395291</v>
      </c>
    </row>
    <row r="7" spans="1:8" x14ac:dyDescent="0.3">
      <c r="D7" s="16">
        <v>6</v>
      </c>
      <c r="E7" s="22">
        <f t="shared" si="3"/>
        <v>30385.978174448246</v>
      </c>
      <c r="F7" s="20">
        <f t="shared" si="0"/>
        <v>101.28659391482749</v>
      </c>
      <c r="G7" s="22">
        <f t="shared" si="1"/>
        <v>932.05288132470162</v>
      </c>
      <c r="H7" s="15">
        <f t="shared" si="2"/>
        <v>1033.3394752395291</v>
      </c>
    </row>
    <row r="8" spans="1:8" x14ac:dyDescent="0.3">
      <c r="D8" s="16">
        <v>7</v>
      </c>
      <c r="E8" s="22">
        <f t="shared" si="3"/>
        <v>29453.925293123546</v>
      </c>
      <c r="F8" s="20">
        <f t="shared" si="0"/>
        <v>98.179750977078484</v>
      </c>
      <c r="G8" s="22">
        <f t="shared" si="1"/>
        <v>935.1597242624506</v>
      </c>
      <c r="H8" s="15">
        <f t="shared" si="2"/>
        <v>1033.3394752395291</v>
      </c>
    </row>
    <row r="9" spans="1:8" x14ac:dyDescent="0.3">
      <c r="D9" s="16">
        <v>8</v>
      </c>
      <c r="E9" s="22">
        <f t="shared" si="3"/>
        <v>28518.765568861094</v>
      </c>
      <c r="F9" s="20">
        <f t="shared" si="0"/>
        <v>95.062551896203658</v>
      </c>
      <c r="G9" s="22">
        <f t="shared" si="1"/>
        <v>938.27692334332539</v>
      </c>
      <c r="H9" s="15">
        <f t="shared" si="2"/>
        <v>1033.3394752395291</v>
      </c>
    </row>
    <row r="10" spans="1:8" x14ac:dyDescent="0.3">
      <c r="D10" s="16">
        <v>9</v>
      </c>
      <c r="E10" s="22">
        <f t="shared" si="3"/>
        <v>27580.488645517769</v>
      </c>
      <c r="F10" s="20">
        <f t="shared" si="0"/>
        <v>91.934962151725912</v>
      </c>
      <c r="G10" s="22">
        <f t="shared" si="1"/>
        <v>941.40451308780314</v>
      </c>
      <c r="H10" s="15">
        <f t="shared" si="2"/>
        <v>1033.3394752395291</v>
      </c>
    </row>
    <row r="11" spans="1:8" x14ac:dyDescent="0.3">
      <c r="D11" s="16">
        <v>10</v>
      </c>
      <c r="E11" s="22">
        <f t="shared" si="3"/>
        <v>26639.084132429965</v>
      </c>
      <c r="F11" s="20">
        <f t="shared" si="0"/>
        <v>88.7969471080999</v>
      </c>
      <c r="G11" s="22">
        <f t="shared" si="1"/>
        <v>944.54252813142921</v>
      </c>
      <c r="H11" s="15">
        <f t="shared" si="2"/>
        <v>1033.3394752395291</v>
      </c>
    </row>
    <row r="12" spans="1:8" x14ac:dyDescent="0.3">
      <c r="D12" s="16">
        <v>11</v>
      </c>
      <c r="E12" s="22">
        <f t="shared" si="3"/>
        <v>25694.541604298538</v>
      </c>
      <c r="F12" s="20">
        <f t="shared" si="0"/>
        <v>85.648472014328448</v>
      </c>
      <c r="G12" s="22">
        <f t="shared" si="1"/>
        <v>947.69100322520057</v>
      </c>
      <c r="H12" s="15">
        <f t="shared" si="2"/>
        <v>1033.3394752395291</v>
      </c>
    </row>
    <row r="13" spans="1:8" x14ac:dyDescent="0.3">
      <c r="D13" s="16">
        <v>12</v>
      </c>
      <c r="E13" s="22">
        <f t="shared" si="3"/>
        <v>24746.850601073336</v>
      </c>
      <c r="F13" s="20">
        <f t="shared" si="0"/>
        <v>82.489502003577783</v>
      </c>
      <c r="G13" s="22">
        <f t="shared" si="1"/>
        <v>950.84997323595132</v>
      </c>
      <c r="H13" s="15">
        <f t="shared" si="2"/>
        <v>1033.3394752395291</v>
      </c>
    </row>
    <row r="14" spans="1:8" x14ac:dyDescent="0.3">
      <c r="D14" s="16">
        <v>13</v>
      </c>
      <c r="E14" s="22">
        <f t="shared" si="3"/>
        <v>23796.000627837384</v>
      </c>
      <c r="F14" s="20">
        <f t="shared" si="0"/>
        <v>79.320002092791285</v>
      </c>
      <c r="G14" s="22">
        <f t="shared" si="1"/>
        <v>954.01947314673782</v>
      </c>
      <c r="H14" s="15">
        <f t="shared" si="2"/>
        <v>1033.3394752395291</v>
      </c>
    </row>
    <row r="15" spans="1:8" x14ac:dyDescent="0.3">
      <c r="D15" s="16">
        <v>14</v>
      </c>
      <c r="E15" s="22">
        <f t="shared" si="3"/>
        <v>22841.981154690646</v>
      </c>
      <c r="F15" s="20">
        <f t="shared" si="0"/>
        <v>76.139937182302148</v>
      </c>
      <c r="G15" s="22">
        <f t="shared" si="1"/>
        <v>957.19953805722696</v>
      </c>
      <c r="H15" s="15">
        <f t="shared" si="2"/>
        <v>1033.3394752395291</v>
      </c>
    </row>
    <row r="16" spans="1:8" x14ac:dyDescent="0.3">
      <c r="D16" s="16">
        <v>15</v>
      </c>
      <c r="E16" s="22">
        <f t="shared" si="3"/>
        <v>21884.78161663342</v>
      </c>
      <c r="F16" s="20">
        <f t="shared" si="0"/>
        <v>72.949272055444737</v>
      </c>
      <c r="G16" s="22">
        <f t="shared" si="1"/>
        <v>960.39020318408438</v>
      </c>
      <c r="H16" s="15">
        <f t="shared" si="2"/>
        <v>1033.3394752395291</v>
      </c>
    </row>
    <row r="17" spans="4:8" x14ac:dyDescent="0.3">
      <c r="D17" s="16">
        <v>16</v>
      </c>
      <c r="E17" s="22">
        <f t="shared" si="3"/>
        <v>20924.391413449335</v>
      </c>
      <c r="F17" s="20">
        <f t="shared" si="0"/>
        <v>69.747971378164451</v>
      </c>
      <c r="G17" s="22">
        <f t="shared" si="1"/>
        <v>963.59150386136457</v>
      </c>
      <c r="H17" s="15">
        <f t="shared" si="2"/>
        <v>1033.3394752395291</v>
      </c>
    </row>
    <row r="18" spans="4:8" x14ac:dyDescent="0.3">
      <c r="D18" s="16">
        <v>17</v>
      </c>
      <c r="E18" s="22">
        <f t="shared" si="3"/>
        <v>19960.799909587971</v>
      </c>
      <c r="F18" s="20">
        <f t="shared" si="0"/>
        <v>66.535999698626568</v>
      </c>
      <c r="G18" s="22">
        <f t="shared" si="1"/>
        <v>966.80347554090247</v>
      </c>
      <c r="H18" s="15">
        <f t="shared" si="2"/>
        <v>1033.3394752395291</v>
      </c>
    </row>
    <row r="19" spans="4:8" x14ac:dyDescent="0.3">
      <c r="D19" s="16">
        <v>18</v>
      </c>
      <c r="E19" s="22">
        <f t="shared" si="3"/>
        <v>18993.996434047069</v>
      </c>
      <c r="F19" s="20">
        <f t="shared" si="0"/>
        <v>63.313321446823558</v>
      </c>
      <c r="G19" s="22">
        <f t="shared" si="1"/>
        <v>970.02615379270549</v>
      </c>
      <c r="H19" s="15">
        <f t="shared" si="2"/>
        <v>1033.3394752395291</v>
      </c>
    </row>
    <row r="20" spans="4:8" x14ac:dyDescent="0.3">
      <c r="D20" s="16">
        <v>19</v>
      </c>
      <c r="E20" s="22">
        <f t="shared" si="3"/>
        <v>18023.970280254362</v>
      </c>
      <c r="F20" s="20">
        <f t="shared" si="0"/>
        <v>60.079900934181211</v>
      </c>
      <c r="G20" s="22">
        <f t="shared" si="1"/>
        <v>973.25957430534788</v>
      </c>
      <c r="H20" s="15">
        <f t="shared" si="2"/>
        <v>1033.3394752395291</v>
      </c>
    </row>
    <row r="21" spans="4:8" x14ac:dyDescent="0.3">
      <c r="D21" s="16">
        <v>20</v>
      </c>
      <c r="E21" s="22">
        <f t="shared" si="3"/>
        <v>17050.710705949015</v>
      </c>
      <c r="F21" s="20">
        <f t="shared" si="0"/>
        <v>56.835702353163384</v>
      </c>
      <c r="G21" s="22">
        <f t="shared" si="1"/>
        <v>976.50377288636571</v>
      </c>
      <c r="H21" s="15">
        <f t="shared" si="2"/>
        <v>1033.3394752395291</v>
      </c>
    </row>
    <row r="22" spans="4:8" x14ac:dyDescent="0.3">
      <c r="D22" s="16">
        <v>21</v>
      </c>
      <c r="E22" s="22">
        <f t="shared" si="3"/>
        <v>16074.206933062649</v>
      </c>
      <c r="F22" s="20">
        <f t="shared" si="0"/>
        <v>53.580689776875495</v>
      </c>
      <c r="G22" s="22">
        <f t="shared" si="1"/>
        <v>979.75878546265358</v>
      </c>
      <c r="H22" s="15">
        <f t="shared" si="2"/>
        <v>1033.3394752395291</v>
      </c>
    </row>
    <row r="23" spans="4:8" x14ac:dyDescent="0.3">
      <c r="D23" s="16">
        <v>22</v>
      </c>
      <c r="E23" s="22">
        <f t="shared" si="3"/>
        <v>15094.448147599996</v>
      </c>
      <c r="F23" s="20">
        <f t="shared" si="0"/>
        <v>50.314827158666652</v>
      </c>
      <c r="G23" s="22">
        <f t="shared" si="1"/>
        <v>983.02464808086245</v>
      </c>
      <c r="H23" s="15">
        <f t="shared" si="2"/>
        <v>1033.3394752395291</v>
      </c>
    </row>
    <row r="24" spans="4:8" x14ac:dyDescent="0.3">
      <c r="D24" s="16">
        <v>23</v>
      </c>
      <c r="E24" s="22">
        <f t="shared" si="3"/>
        <v>14111.423499519135</v>
      </c>
      <c r="F24" s="20">
        <f t="shared" si="0"/>
        <v>47.038078331730446</v>
      </c>
      <c r="G24" s="22">
        <f t="shared" si="1"/>
        <v>986.30139690779856</v>
      </c>
      <c r="H24" s="15">
        <f t="shared" si="2"/>
        <v>1033.3394752395291</v>
      </c>
    </row>
    <row r="25" spans="4:8" x14ac:dyDescent="0.3">
      <c r="D25" s="16">
        <v>24</v>
      </c>
      <c r="E25" s="22">
        <f t="shared" si="3"/>
        <v>13125.122102611336</v>
      </c>
      <c r="F25" s="20">
        <f t="shared" si="0"/>
        <v>43.750407008704457</v>
      </c>
      <c r="G25" s="22">
        <f t="shared" si="1"/>
        <v>989.58906823082464</v>
      </c>
      <c r="H25" s="15">
        <f t="shared" si="2"/>
        <v>1033.3394752395291</v>
      </c>
    </row>
    <row r="26" spans="4:8" x14ac:dyDescent="0.3">
      <c r="D26" s="16">
        <v>25</v>
      </c>
      <c r="E26" s="22">
        <f t="shared" si="3"/>
        <v>12135.533034380511</v>
      </c>
      <c r="F26" s="20">
        <f t="shared" si="0"/>
        <v>40.451776781268372</v>
      </c>
      <c r="G26" s="22">
        <f t="shared" si="1"/>
        <v>992.88769845826073</v>
      </c>
      <c r="H26" s="15">
        <f t="shared" si="2"/>
        <v>1033.3394752395291</v>
      </c>
    </row>
    <row r="27" spans="4:8" x14ac:dyDescent="0.3">
      <c r="D27" s="16">
        <v>26</v>
      </c>
      <c r="E27" s="22">
        <f t="shared" si="3"/>
        <v>11142.645335922251</v>
      </c>
      <c r="F27" s="20">
        <f>E27*$B$2/12</f>
        <v>37.142151119740838</v>
      </c>
      <c r="G27" s="22">
        <f t="shared" si="1"/>
        <v>996.19732411978828</v>
      </c>
      <c r="H27" s="15">
        <f t="shared" si="2"/>
        <v>1033.3394752395291</v>
      </c>
    </row>
    <row r="28" spans="4:8" x14ac:dyDescent="0.3">
      <c r="D28" s="16">
        <v>27</v>
      </c>
      <c r="E28" s="22">
        <f t="shared" si="3"/>
        <v>10146.448011802462</v>
      </c>
      <c r="F28" s="20">
        <f t="shared" si="0"/>
        <v>33.821493372674873</v>
      </c>
      <c r="G28" s="22">
        <f t="shared" si="1"/>
        <v>999.51798186685414</v>
      </c>
      <c r="H28" s="15">
        <f t="shared" si="2"/>
        <v>1033.3394752395291</v>
      </c>
    </row>
    <row r="29" spans="4:8" x14ac:dyDescent="0.3">
      <c r="D29" s="16">
        <v>28</v>
      </c>
      <c r="E29" s="22">
        <f t="shared" si="3"/>
        <v>9146.9300299356073</v>
      </c>
      <c r="F29" s="20">
        <f t="shared" si="0"/>
        <v>30.489766766452025</v>
      </c>
      <c r="G29" s="22">
        <f t="shared" si="1"/>
        <v>1002.849708473077</v>
      </c>
      <c r="H29" s="15">
        <f t="shared" si="2"/>
        <v>1033.3394752395291</v>
      </c>
    </row>
    <row r="30" spans="4:8" x14ac:dyDescent="0.3">
      <c r="D30" s="16">
        <v>29</v>
      </c>
      <c r="E30" s="22">
        <f t="shared" si="3"/>
        <v>8144.0803214625303</v>
      </c>
      <c r="F30" s="20">
        <f t="shared" si="0"/>
        <v>27.1469344048751</v>
      </c>
      <c r="G30" s="22">
        <f t="shared" si="1"/>
        <v>1006.192540834654</v>
      </c>
      <c r="H30" s="15">
        <f t="shared" si="2"/>
        <v>1033.3394752395291</v>
      </c>
    </row>
    <row r="31" spans="4:8" x14ac:dyDescent="0.3">
      <c r="D31" s="16">
        <v>30</v>
      </c>
      <c r="E31" s="22">
        <f t="shared" si="3"/>
        <v>7137.8877806278761</v>
      </c>
      <c r="F31" s="20">
        <f t="shared" si="0"/>
        <v>23.792959268759589</v>
      </c>
      <c r="G31" s="22">
        <f t="shared" si="1"/>
        <v>1009.5465159707695</v>
      </c>
      <c r="H31" s="15">
        <f t="shared" si="2"/>
        <v>1033.3394752395291</v>
      </c>
    </row>
    <row r="32" spans="4:8" x14ac:dyDescent="0.3">
      <c r="D32" s="16">
        <v>31</v>
      </c>
      <c r="E32" s="22">
        <f t="shared" si="3"/>
        <v>6128.3412646571069</v>
      </c>
      <c r="F32" s="20">
        <f t="shared" si="0"/>
        <v>20.42780421552369</v>
      </c>
      <c r="G32" s="22">
        <f t="shared" si="1"/>
        <v>1012.9116710240054</v>
      </c>
      <c r="H32" s="15">
        <f t="shared" si="2"/>
        <v>1033.3394752395291</v>
      </c>
    </row>
    <row r="33" spans="4:8" x14ac:dyDescent="0.3">
      <c r="D33" s="16">
        <v>32</v>
      </c>
      <c r="E33" s="22">
        <f t="shared" si="3"/>
        <v>5115.4295936331018</v>
      </c>
      <c r="F33" s="20">
        <f t="shared" si="0"/>
        <v>17.051431978777007</v>
      </c>
      <c r="G33" s="22">
        <f t="shared" si="1"/>
        <v>1016.288043260752</v>
      </c>
      <c r="H33" s="15">
        <f t="shared" si="2"/>
        <v>1033.3394752395291</v>
      </c>
    </row>
    <row r="34" spans="4:8" x14ac:dyDescent="0.3">
      <c r="D34" s="16">
        <v>33</v>
      </c>
      <c r="E34" s="22">
        <f t="shared" si="3"/>
        <v>4099.1415503723501</v>
      </c>
      <c r="F34" s="20">
        <f t="shared" si="0"/>
        <v>13.663805167907833</v>
      </c>
      <c r="G34" s="22">
        <f t="shared" si="1"/>
        <v>1019.6756700716212</v>
      </c>
      <c r="H34" s="15">
        <f t="shared" si="2"/>
        <v>1033.3394752395291</v>
      </c>
    </row>
    <row r="35" spans="4:8" x14ac:dyDescent="0.3">
      <c r="D35" s="16">
        <v>34</v>
      </c>
      <c r="E35" s="22">
        <f t="shared" si="3"/>
        <v>3079.4658803007287</v>
      </c>
      <c r="F35" s="20">
        <f t="shared" si="0"/>
        <v>10.264886267669096</v>
      </c>
      <c r="G35" s="22">
        <f t="shared" si="1"/>
        <v>1023.07458897186</v>
      </c>
      <c r="H35" s="15">
        <f t="shared" si="2"/>
        <v>1033.3394752395291</v>
      </c>
    </row>
    <row r="36" spans="4:8" x14ac:dyDescent="0.3">
      <c r="D36" s="16">
        <v>35</v>
      </c>
      <c r="E36" s="22">
        <f t="shared" si="3"/>
        <v>2056.3912913288686</v>
      </c>
      <c r="F36" s="20">
        <f t="shared" si="0"/>
        <v>6.8546376377628953</v>
      </c>
      <c r="G36" s="22">
        <f t="shared" si="1"/>
        <v>1026.4848376017662</v>
      </c>
      <c r="H36" s="15">
        <f t="shared" si="2"/>
        <v>1033.3394752395291</v>
      </c>
    </row>
    <row r="37" spans="4:8" x14ac:dyDescent="0.3">
      <c r="D37" s="16">
        <v>36</v>
      </c>
      <c r="E37" s="22">
        <f t="shared" si="3"/>
        <v>1029.9064537271024</v>
      </c>
      <c r="F37" s="20">
        <f t="shared" si="0"/>
        <v>3.4330215124236747</v>
      </c>
      <c r="G37" s="22">
        <f t="shared" si="1"/>
        <v>1029.9064537271054</v>
      </c>
      <c r="H37" s="15">
        <f t="shared" si="2"/>
        <v>1033.3394752395291</v>
      </c>
    </row>
    <row r="38" spans="4:8" x14ac:dyDescent="0.3">
      <c r="E38" s="22">
        <f t="shared" ref="E38" si="4">E37-G37</f>
        <v>-2.9558577807620168E-12</v>
      </c>
      <c r="F38" s="21"/>
      <c r="G38" s="23">
        <f>SUM(G2:G37)</f>
        <v>35000</v>
      </c>
    </row>
    <row r="39" spans="4:8" x14ac:dyDescent="0.3">
      <c r="F39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zoomScale="112" zoomScaleNormal="112" workbookViewId="0">
      <selection activeCell="E9" sqref="E9:I14"/>
    </sheetView>
  </sheetViews>
  <sheetFormatPr baseColWidth="10" defaultRowHeight="14.4" x14ac:dyDescent="0.3"/>
  <cols>
    <col min="7" max="7" width="14.77734375" customWidth="1"/>
  </cols>
  <sheetData>
    <row r="1" spans="1:8" x14ac:dyDescent="0.3">
      <c r="A1" t="s">
        <v>42</v>
      </c>
      <c r="B1">
        <v>15000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3">
      <c r="A2" t="s">
        <v>43</v>
      </c>
      <c r="B2" s="10">
        <v>0.08</v>
      </c>
      <c r="D2">
        <v>1</v>
      </c>
      <c r="E2">
        <f>B1</f>
        <v>15000</v>
      </c>
      <c r="F2">
        <f>E2*$B$2/12</f>
        <v>100</v>
      </c>
      <c r="G2" s="21">
        <f>H2-F2</f>
        <v>3712.7076393625771</v>
      </c>
      <c r="H2" s="11">
        <f>PMT($B$2/12,$B$3,-$B$1,0)</f>
        <v>3812.7076393625771</v>
      </c>
    </row>
    <row r="3" spans="1:8" x14ac:dyDescent="0.3">
      <c r="A3" t="s">
        <v>49</v>
      </c>
      <c r="B3">
        <v>4</v>
      </c>
      <c r="D3">
        <v>2</v>
      </c>
      <c r="E3" s="21">
        <f>E2-G2</f>
        <v>11287.292360637422</v>
      </c>
      <c r="F3" s="21">
        <f t="shared" ref="F3:F5" si="0">E3*$B$2/12</f>
        <v>75.248615737582824</v>
      </c>
      <c r="G3" s="21">
        <f t="shared" ref="G3:G5" si="1">H3-F3</f>
        <v>3737.4590236249942</v>
      </c>
      <c r="H3" s="11">
        <f t="shared" ref="H3:H5" si="2">PMT($B$2/12,$B$3,-$B$1,0)</f>
        <v>3812.7076393625771</v>
      </c>
    </row>
    <row r="4" spans="1:8" x14ac:dyDescent="0.3">
      <c r="D4">
        <v>3</v>
      </c>
      <c r="E4" s="21">
        <f t="shared" ref="E4:E6" si="3">E3-G3</f>
        <v>7549.8333370124283</v>
      </c>
      <c r="F4" s="21">
        <f t="shared" si="0"/>
        <v>50.332222246749524</v>
      </c>
      <c r="G4" s="21">
        <f t="shared" si="1"/>
        <v>3762.3754171158275</v>
      </c>
      <c r="H4" s="11">
        <f t="shared" si="2"/>
        <v>3812.7076393625771</v>
      </c>
    </row>
    <row r="5" spans="1:8" x14ac:dyDescent="0.3">
      <c r="D5">
        <v>4</v>
      </c>
      <c r="E5" s="21">
        <f t="shared" si="3"/>
        <v>3787.4579198966007</v>
      </c>
      <c r="F5" s="21">
        <f t="shared" si="0"/>
        <v>25.249719465977339</v>
      </c>
      <c r="G5" s="21">
        <f t="shared" si="1"/>
        <v>3787.4579198965998</v>
      </c>
      <c r="H5" s="11">
        <f t="shared" si="2"/>
        <v>3812.7076393625771</v>
      </c>
    </row>
    <row r="6" spans="1:8" x14ac:dyDescent="0.3">
      <c r="E6" s="21">
        <f t="shared" si="3"/>
        <v>0</v>
      </c>
      <c r="G6" s="21">
        <f>SUM(G2:G5)</f>
        <v>14999.999999999998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PRESTAMOS</vt:lpstr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SAMANTA BERENICE YUCAILLA NINABANDA</cp:lastModifiedBy>
  <dcterms:created xsi:type="dcterms:W3CDTF">2023-11-23T10:59:38Z</dcterms:created>
  <dcterms:modified xsi:type="dcterms:W3CDTF">2024-02-29T04:38:14Z</dcterms:modified>
</cp:coreProperties>
</file>