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informatica\"/>
    </mc:Choice>
  </mc:AlternateContent>
  <xr:revisionPtr revIDLastSave="0" documentId="13_ncr:1_{57D6F3AE-28A0-49A5-9178-9440F224ED7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TERESES" sheetId="1" r:id="rId1"/>
    <sheet name="Hoja1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3" l="1"/>
  <c r="L14" i="3"/>
  <c r="L4" i="3"/>
  <c r="M4" i="3" s="1"/>
  <c r="N4" i="3" s="1"/>
  <c r="L5" i="3" s="1"/>
  <c r="L3" i="3"/>
  <c r="M3" i="3" s="1"/>
  <c r="N3" i="3" s="1"/>
  <c r="O3" i="3"/>
  <c r="O4" i="3"/>
  <c r="O5" i="3"/>
  <c r="O6" i="3"/>
  <c r="O7" i="3"/>
  <c r="O8" i="3"/>
  <c r="O9" i="3"/>
  <c r="O10" i="3"/>
  <c r="O11" i="3"/>
  <c r="O12" i="3"/>
  <c r="O13" i="3"/>
  <c r="O2" i="3"/>
  <c r="N2" i="3" s="1"/>
  <c r="M2" i="3"/>
  <c r="L2" i="3"/>
  <c r="O18" i="2"/>
  <c r="M18" i="2"/>
  <c r="M4" i="2"/>
  <c r="M3" i="2"/>
  <c r="N3" i="2" s="1"/>
  <c r="O3" i="2" s="1"/>
  <c r="N4" i="2" s="1"/>
  <c r="O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N2" i="2"/>
  <c r="M2" i="2"/>
  <c r="E9" i="1"/>
  <c r="M5" i="3" l="1"/>
  <c r="N5" i="3" s="1"/>
  <c r="L6" i="3" s="1"/>
  <c r="M5" i="2"/>
  <c r="O2" i="2"/>
  <c r="M6" i="3" l="1"/>
  <c r="N6" i="3" s="1"/>
  <c r="L7" i="3" s="1"/>
  <c r="N5" i="2"/>
  <c r="O5" i="2" s="1"/>
  <c r="M7" i="3" l="1"/>
  <c r="N7" i="3" s="1"/>
  <c r="L8" i="3"/>
  <c r="M6" i="2"/>
  <c r="I3" i="3"/>
  <c r="I4" i="3"/>
  <c r="I5" i="3"/>
  <c r="I6" i="3"/>
  <c r="I7" i="3"/>
  <c r="I8" i="3"/>
  <c r="I9" i="3"/>
  <c r="I10" i="3"/>
  <c r="I11" i="3"/>
  <c r="I12" i="3"/>
  <c r="I13" i="3"/>
  <c r="I2" i="3"/>
  <c r="F2" i="3"/>
  <c r="G2" i="3" s="1"/>
  <c r="B6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F2" i="2"/>
  <c r="G2" i="2" s="1"/>
  <c r="B7" i="2"/>
  <c r="E10" i="1"/>
  <c r="E11" i="1"/>
  <c r="E12" i="1"/>
  <c r="E13" i="1"/>
  <c r="E14" i="1"/>
  <c r="E15" i="1"/>
  <c r="E16" i="1"/>
  <c r="E17" i="1"/>
  <c r="E8" i="1"/>
  <c r="M8" i="3" l="1"/>
  <c r="N8" i="3" s="1"/>
  <c r="L9" i="3"/>
  <c r="N6" i="2"/>
  <c r="O6" i="2" s="1"/>
  <c r="H2" i="3"/>
  <c r="H2" i="2"/>
  <c r="F3" i="2" s="1"/>
  <c r="G3" i="2" s="1"/>
  <c r="H3" i="2" s="1"/>
  <c r="M9" i="3" l="1"/>
  <c r="N9" i="3" s="1"/>
  <c r="L10" i="3" s="1"/>
  <c r="M7" i="2"/>
  <c r="F3" i="3"/>
  <c r="G3" i="3" s="1"/>
  <c r="H3" i="3" s="1"/>
  <c r="F4" i="3" s="1"/>
  <c r="G4" i="3" s="1"/>
  <c r="H4" i="3" s="1"/>
  <c r="F5" i="3" s="1"/>
  <c r="G5" i="3" s="1"/>
  <c r="H5" i="3" s="1"/>
  <c r="F6" i="3" s="1"/>
  <c r="F4" i="2"/>
  <c r="M10" i="3" l="1"/>
  <c r="N10" i="3" s="1"/>
  <c r="L11" i="3" s="1"/>
  <c r="N7" i="2"/>
  <c r="O7" i="2" s="1"/>
  <c r="G6" i="3"/>
  <c r="H6" i="3" s="1"/>
  <c r="F7" i="3" s="1"/>
  <c r="G4" i="2"/>
  <c r="H4" i="2" s="1"/>
  <c r="M11" i="3" l="1"/>
  <c r="N11" i="3" s="1"/>
  <c r="L12" i="3"/>
  <c r="M8" i="2"/>
  <c r="G7" i="3"/>
  <c r="H7" i="3" s="1"/>
  <c r="F8" i="3" s="1"/>
  <c r="F5" i="2"/>
  <c r="M12" i="3" l="1"/>
  <c r="N12" i="3" s="1"/>
  <c r="L13" i="3"/>
  <c r="M13" i="3" s="1"/>
  <c r="N13" i="3" s="1"/>
  <c r="N8" i="2"/>
  <c r="O8" i="2" s="1"/>
  <c r="G8" i="3"/>
  <c r="H8" i="3" s="1"/>
  <c r="F9" i="3" s="1"/>
  <c r="G5" i="2"/>
  <c r="H5" i="2" s="1"/>
  <c r="M9" i="2" l="1"/>
  <c r="G9" i="3"/>
  <c r="H9" i="3" s="1"/>
  <c r="F10" i="3" s="1"/>
  <c r="F6" i="2"/>
  <c r="N9" i="2" l="1"/>
  <c r="O9" i="2" s="1"/>
  <c r="G10" i="3"/>
  <c r="H10" i="3" s="1"/>
  <c r="F11" i="3" s="1"/>
  <c r="G6" i="2"/>
  <c r="H6" i="2" s="1"/>
  <c r="M10" i="2" l="1"/>
  <c r="G11" i="3"/>
  <c r="H11" i="3" s="1"/>
  <c r="F12" i="3" s="1"/>
  <c r="F7" i="2"/>
  <c r="N10" i="2" l="1"/>
  <c r="O10" i="2" s="1"/>
  <c r="G12" i="3"/>
  <c r="H12" i="3" s="1"/>
  <c r="F13" i="3" s="1"/>
  <c r="F8" i="2"/>
  <c r="G7" i="2"/>
  <c r="H7" i="2" s="1"/>
  <c r="M11" i="2" l="1"/>
  <c r="G13" i="3"/>
  <c r="H13" i="3" s="1"/>
  <c r="H14" i="3" s="1"/>
  <c r="F9" i="2"/>
  <c r="G8" i="2"/>
  <c r="H8" i="2" s="1"/>
  <c r="N11" i="2" l="1"/>
  <c r="O11" i="2" s="1"/>
  <c r="F14" i="3"/>
  <c r="G9" i="2"/>
  <c r="H9" i="2" s="1"/>
  <c r="F10" i="2" s="1"/>
  <c r="M12" i="2" l="1"/>
  <c r="F11" i="2"/>
  <c r="G10" i="2"/>
  <c r="H10" i="2" s="1"/>
  <c r="N12" i="2" l="1"/>
  <c r="O12" i="2" s="1"/>
  <c r="G11" i="2"/>
  <c r="H11" i="2" s="1"/>
  <c r="F12" i="2" s="1"/>
  <c r="M13" i="2" l="1"/>
  <c r="G12" i="2"/>
  <c r="H12" i="2" s="1"/>
  <c r="F13" i="2" s="1"/>
  <c r="N13" i="2" l="1"/>
  <c r="O13" i="2" s="1"/>
  <c r="G13" i="2"/>
  <c r="H13" i="2" s="1"/>
  <c r="F14" i="2" s="1"/>
  <c r="M14" i="2" l="1"/>
  <c r="G14" i="2"/>
  <c r="H14" i="2" s="1"/>
  <c r="F15" i="2" s="1"/>
  <c r="N14" i="2" l="1"/>
  <c r="O14" i="2" s="1"/>
  <c r="G15" i="2"/>
  <c r="H15" i="2" s="1"/>
  <c r="F16" i="2" s="1"/>
  <c r="M15" i="2" l="1"/>
  <c r="G16" i="2"/>
  <c r="H16" i="2" s="1"/>
  <c r="F17" i="2" s="1"/>
  <c r="N15" i="2" l="1"/>
  <c r="O15" i="2" s="1"/>
  <c r="G17" i="2"/>
  <c r="H17" i="2" s="1"/>
  <c r="H18" i="2" s="1"/>
  <c r="M16" i="2" l="1"/>
  <c r="F18" i="2"/>
  <c r="N16" i="2" l="1"/>
  <c r="O16" i="2" s="1"/>
  <c r="M17" i="2" l="1"/>
  <c r="N17" i="2" s="1"/>
  <c r="O17" i="2" s="1"/>
</calcChain>
</file>

<file path=xl/sharedStrings.xml><?xml version="1.0" encoding="utf-8"?>
<sst xmlns="http://schemas.openxmlformats.org/spreadsheetml/2006/main" count="55" uniqueCount="34">
  <si>
    <t>Condiciones para asignar el Interés de un PRÉSTAMO</t>
  </si>
  <si>
    <t>1.-</t>
  </si>
  <si>
    <t>Si el monto del encaje esta entre 9.500 y 10.000, el préstamo tiene un 11 % de INTERES</t>
  </si>
  <si>
    <t>2.-</t>
  </si>
  <si>
    <t>Si el monto del encaje esta entre 8.500 y 9.400, el préstamo tiene un 14 % de INTERES</t>
  </si>
  <si>
    <t>3.-</t>
  </si>
  <si>
    <t>Si el monto del encaje esta entre 8.000 y 8.400, el préstamo tiene un  9 % de INTERES</t>
  </si>
  <si>
    <t>4.-</t>
  </si>
  <si>
    <t>Si el monto final del encaje es menor 7.900 el Préstamos es negado</t>
  </si>
  <si>
    <t>CÓDIGO</t>
  </si>
  <si>
    <t>SOCIO</t>
  </si>
  <si>
    <t>MONTO   DEL ENCAJE</t>
  </si>
  <si>
    <t>PORCENTAJE DEL INTERES</t>
  </si>
  <si>
    <t>ING. JUAN CASTRO</t>
  </si>
  <si>
    <t>TEC. PEDRO AUZ</t>
  </si>
  <si>
    <t>ARQ. LUIS VERNAZA</t>
  </si>
  <si>
    <t>ING. PABLO VELOZ</t>
  </si>
  <si>
    <t>DRA. PATY VERDEZOTO</t>
  </si>
  <si>
    <t>MGS. ANITA TAPIA</t>
  </si>
  <si>
    <t>LCD. LUCIA TOBAR</t>
  </si>
  <si>
    <t>ABG. VICTORIA URRESTA</t>
  </si>
  <si>
    <t>ING. MONCA TROYA</t>
  </si>
  <si>
    <t>DRA. PILAR TORRES</t>
  </si>
  <si>
    <t>Capital</t>
  </si>
  <si>
    <t>tasa</t>
  </si>
  <si>
    <t>pagos</t>
  </si>
  <si>
    <t>años</t>
  </si>
  <si>
    <t xml:space="preserve">Trimestrales </t>
  </si>
  <si>
    <t>Pago</t>
  </si>
  <si>
    <t>numero</t>
  </si>
  <si>
    <t>Interes</t>
  </si>
  <si>
    <t>Capital pagado</t>
  </si>
  <si>
    <t>Semestrales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</si>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</sst>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&quot;$&quot;\-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9" fontId="0" fillId="0" borderId="0" xfId="1" applyFont="1"/>
    <xf numFmtId="9" fontId="3" fillId="0" borderId="1" xfId="1" applyFont="1" applyBorder="1" applyAlignment="1">
      <alignment horizontal="center" vertical="center" wrapText="1"/>
    </xf>
    <xf numFmtId="9" fontId="4" fillId="0" borderId="0" xfId="1" applyFont="1" applyFill="1" applyAlignment="1">
      <alignment vertical="center"/>
    </xf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justify"/>
    </xf>
    <xf numFmtId="9" fontId="1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9"/>
  <sheetViews>
    <sheetView zoomScaleNormal="100" workbookViewId="0">
      <selection activeCell="G8" sqref="G8:G17"/>
    </sheetView>
  </sheetViews>
  <sheetFormatPr baseColWidth="10" defaultRowHeight="14.4" x14ac:dyDescent="0.3"/>
  <cols>
    <col min="1" max="1" width="1.88671875" customWidth="1"/>
    <col min="2" max="2" width="7.5546875" customWidth="1"/>
    <col min="3" max="3" width="24.44140625" customWidth="1"/>
    <col min="4" max="4" width="12.5546875" customWidth="1"/>
    <col min="5" max="5" width="14.6640625" style="6" customWidth="1"/>
    <col min="6" max="6" width="16" customWidth="1"/>
    <col min="7" max="7" width="42" customWidth="1"/>
  </cols>
  <sheetData>
    <row r="1" spans="2:7" ht="21" x14ac:dyDescent="0.3">
      <c r="C1" s="14" t="s">
        <v>0</v>
      </c>
      <c r="D1" s="14"/>
      <c r="E1" s="14"/>
      <c r="F1" s="14"/>
      <c r="G1" s="14"/>
    </row>
    <row r="2" spans="2:7" ht="21" x14ac:dyDescent="0.4">
      <c r="B2" t="s">
        <v>1</v>
      </c>
      <c r="C2" s="15" t="s">
        <v>2</v>
      </c>
      <c r="D2" s="15"/>
      <c r="E2" s="15"/>
      <c r="F2" s="15"/>
      <c r="G2" s="15"/>
    </row>
    <row r="3" spans="2:7" ht="21" x14ac:dyDescent="0.4">
      <c r="B3" t="s">
        <v>3</v>
      </c>
      <c r="C3" s="15" t="s">
        <v>4</v>
      </c>
      <c r="D3" s="15"/>
      <c r="E3" s="15"/>
      <c r="F3" s="15"/>
      <c r="G3" s="15"/>
    </row>
    <row r="4" spans="2:7" ht="21" x14ac:dyDescent="0.4">
      <c r="B4" t="s">
        <v>5</v>
      </c>
      <c r="C4" s="15" t="s">
        <v>6</v>
      </c>
      <c r="D4" s="15"/>
      <c r="E4" s="15"/>
      <c r="F4" s="15"/>
      <c r="G4" s="15"/>
    </row>
    <row r="5" spans="2:7" ht="21" x14ac:dyDescent="0.4">
      <c r="B5" t="s">
        <v>7</v>
      </c>
      <c r="C5" s="15" t="s">
        <v>8</v>
      </c>
      <c r="D5" s="15"/>
      <c r="E5" s="15"/>
      <c r="F5" s="15"/>
      <c r="G5" s="15"/>
    </row>
    <row r="6" spans="2:7" ht="9.75" customHeight="1" x14ac:dyDescent="0.3"/>
    <row r="7" spans="2:7" ht="33" customHeight="1" x14ac:dyDescent="0.3">
      <c r="B7" s="16" t="s">
        <v>9</v>
      </c>
      <c r="C7" s="16" t="s">
        <v>10</v>
      </c>
      <c r="D7" s="17" t="s">
        <v>11</v>
      </c>
      <c r="E7" s="18" t="s">
        <v>12</v>
      </c>
      <c r="F7" s="1"/>
      <c r="G7" s="1"/>
    </row>
    <row r="8" spans="2:7" ht="37.5" customHeight="1" x14ac:dyDescent="0.3">
      <c r="B8" s="2">
        <v>100</v>
      </c>
      <c r="C8" s="3" t="s">
        <v>13</v>
      </c>
      <c r="D8" s="4">
        <v>7500</v>
      </c>
      <c r="E8" s="7" t="str">
        <f>IF(D8&gt;9500,"11%",IF(D8&gt;8500,"14%",IF(D8&gt;8000,"9%","negado")))</f>
        <v>negado</v>
      </c>
    </row>
    <row r="9" spans="2:7" ht="15.6" x14ac:dyDescent="0.3">
      <c r="B9" s="2">
        <v>200</v>
      </c>
      <c r="C9" s="3" t="s">
        <v>14</v>
      </c>
      <c r="D9" s="4">
        <v>8500</v>
      </c>
      <c r="E9" s="7" t="str">
        <f>IF(D9&gt;9500,"11%",IF(D9&gt;8500,"14%",IF(D9&gt;8000,"9%","negado")))</f>
        <v>9%</v>
      </c>
    </row>
    <row r="10" spans="2:7" ht="15.6" x14ac:dyDescent="0.3">
      <c r="B10" s="2">
        <v>300</v>
      </c>
      <c r="C10" s="3" t="s">
        <v>15</v>
      </c>
      <c r="D10" s="4">
        <v>9000</v>
      </c>
      <c r="E10" s="7" t="str">
        <f t="shared" ref="E10:E17" si="0">IF(D10&gt;9500,"11%",IF(D10&gt;8500,"14%",IF(D10&gt;8000,"9%","negado")))</f>
        <v>14%</v>
      </c>
    </row>
    <row r="11" spans="2:7" ht="15.6" x14ac:dyDescent="0.3">
      <c r="B11" s="2">
        <v>400</v>
      </c>
      <c r="C11" s="3" t="s">
        <v>16</v>
      </c>
      <c r="D11" s="4">
        <v>9500</v>
      </c>
      <c r="E11" s="7" t="str">
        <f t="shared" si="0"/>
        <v>14%</v>
      </c>
    </row>
    <row r="12" spans="2:7" ht="15.6" x14ac:dyDescent="0.3">
      <c r="B12" s="2">
        <v>500</v>
      </c>
      <c r="C12" s="3" t="s">
        <v>17</v>
      </c>
      <c r="D12" s="4">
        <v>8000</v>
      </c>
      <c r="E12" s="7" t="str">
        <f t="shared" si="0"/>
        <v>negado</v>
      </c>
    </row>
    <row r="13" spans="2:7" ht="15.6" x14ac:dyDescent="0.3">
      <c r="B13" s="2">
        <v>600</v>
      </c>
      <c r="C13" s="3" t="s">
        <v>18</v>
      </c>
      <c r="D13" s="4">
        <v>7000</v>
      </c>
      <c r="E13" s="7" t="str">
        <f t="shared" si="0"/>
        <v>negado</v>
      </c>
    </row>
    <row r="14" spans="2:7" ht="15.6" x14ac:dyDescent="0.3">
      <c r="B14" s="2">
        <v>700</v>
      </c>
      <c r="C14" s="3" t="s">
        <v>19</v>
      </c>
      <c r="D14" s="4">
        <v>8000</v>
      </c>
      <c r="E14" s="7" t="str">
        <f t="shared" si="0"/>
        <v>negado</v>
      </c>
    </row>
    <row r="15" spans="2:7" ht="15.6" x14ac:dyDescent="0.3">
      <c r="B15" s="2">
        <v>800</v>
      </c>
      <c r="C15" s="3" t="s">
        <v>20</v>
      </c>
      <c r="D15" s="4">
        <v>9000</v>
      </c>
      <c r="E15" s="7" t="str">
        <f t="shared" si="0"/>
        <v>14%</v>
      </c>
    </row>
    <row r="16" spans="2:7" ht="15.6" x14ac:dyDescent="0.3">
      <c r="B16" s="2">
        <v>900</v>
      </c>
      <c r="C16" s="3" t="s">
        <v>21</v>
      </c>
      <c r="D16" s="4">
        <v>8000</v>
      </c>
      <c r="E16" s="7" t="str">
        <f t="shared" si="0"/>
        <v>negado</v>
      </c>
    </row>
    <row r="17" spans="2:10" ht="27" customHeight="1" x14ac:dyDescent="0.3">
      <c r="B17" s="2">
        <v>1000</v>
      </c>
      <c r="C17" s="3" t="s">
        <v>22</v>
      </c>
      <c r="D17" s="4">
        <v>7500</v>
      </c>
      <c r="E17" s="7" t="str">
        <f t="shared" si="0"/>
        <v>negado</v>
      </c>
    </row>
    <row r="18" spans="2:10" ht="9.75" customHeight="1" x14ac:dyDescent="0.3"/>
    <row r="19" spans="2:10" ht="19.95" customHeight="1" x14ac:dyDescent="0.3">
      <c r="B19" s="5"/>
      <c r="C19" s="5"/>
      <c r="D19" s="5"/>
      <c r="E19" s="8"/>
      <c r="F19" s="5"/>
      <c r="G19" s="5"/>
      <c r="H19" s="5"/>
      <c r="I19" s="5"/>
      <c r="J19" s="5"/>
    </row>
  </sheetData>
  <mergeCells count="5">
    <mergeCell ref="C1:G1"/>
    <mergeCell ref="C2:G2"/>
    <mergeCell ref="C3:G3"/>
    <mergeCell ref="C4:G4"/>
    <mergeCell ref="C5:G5"/>
  </mergeCells>
  <pageMargins left="0" right="0" top="0" bottom="0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>
      <selection activeCell="O19" sqref="O19"/>
    </sheetView>
  </sheetViews>
  <sheetFormatPr baseColWidth="10" defaultRowHeight="14.4" x14ac:dyDescent="0.3"/>
  <cols>
    <col min="5" max="5" width="11.44140625"/>
    <col min="8" max="8" width="13.88671875" customWidth="1"/>
  </cols>
  <sheetData>
    <row r="1" spans="1:16" x14ac:dyDescent="0.3">
      <c r="A1" t="s">
        <v>23</v>
      </c>
      <c r="B1">
        <v>15000</v>
      </c>
      <c r="E1" t="s">
        <v>29</v>
      </c>
      <c r="F1" t="s">
        <v>23</v>
      </c>
      <c r="G1" t="s">
        <v>30</v>
      </c>
      <c r="H1" t="s">
        <v>31</v>
      </c>
      <c r="I1" t="s">
        <v>28</v>
      </c>
      <c r="L1" t="s">
        <v>29</v>
      </c>
      <c r="M1" t="s">
        <v>23</v>
      </c>
      <c r="N1" t="s">
        <v>30</v>
      </c>
      <c r="O1" t="s">
        <v>31</v>
      </c>
      <c r="P1" t="s">
        <v>28</v>
      </c>
    </row>
    <row r="2" spans="1:16" x14ac:dyDescent="0.3">
      <c r="A2" t="s">
        <v>24</v>
      </c>
      <c r="B2" s="9">
        <v>0.04</v>
      </c>
      <c r="E2">
        <v>1</v>
      </c>
      <c r="F2" s="11">
        <f>B1</f>
        <v>15000</v>
      </c>
      <c r="G2" s="11">
        <f>F2*($B$2/4)</f>
        <v>150</v>
      </c>
      <c r="H2" s="11">
        <f>I2-G2</f>
        <v>869.16895231341539</v>
      </c>
      <c r="I2" s="11">
        <f>PMT($B$2/4,$B$3*4,-$B$1)</f>
        <v>1019.1689523134154</v>
      </c>
      <c r="L2">
        <v>1</v>
      </c>
      <c r="M2" s="11">
        <f>B1</f>
        <v>15000</v>
      </c>
      <c r="N2" s="11">
        <f>M2*$B$2/4</f>
        <v>150</v>
      </c>
      <c r="O2" s="11">
        <f>P2-N2</f>
        <v>869.16895231341539</v>
      </c>
      <c r="P2" s="11">
        <f>PMT($B$2/4,$B$3*4,-$B$1,0)</f>
        <v>1019.1689523134154</v>
      </c>
    </row>
    <row r="3" spans="1:16" x14ac:dyDescent="0.3">
      <c r="A3" t="s">
        <v>25</v>
      </c>
      <c r="B3">
        <v>4</v>
      </c>
      <c r="C3" t="s">
        <v>26</v>
      </c>
      <c r="E3">
        <v>2</v>
      </c>
      <c r="F3" s="11">
        <f>F2-H2</f>
        <v>14130.831047686584</v>
      </c>
      <c r="G3" s="11">
        <f t="shared" ref="G3:G17" si="0">F3*($B$2/4)</f>
        <v>141.30831047686584</v>
      </c>
      <c r="H3" s="11">
        <f t="shared" ref="H3:H17" si="1">I3-G3</f>
        <v>877.86064183654958</v>
      </c>
      <c r="I3" s="11">
        <f t="shared" ref="I3:I17" si="2">PMT($B$2/4,$B$3*4,-$B$1)</f>
        <v>1019.1689523134154</v>
      </c>
      <c r="L3">
        <v>2</v>
      </c>
      <c r="M3" s="11">
        <f>M2-O2</f>
        <v>14130.831047686584</v>
      </c>
      <c r="N3" s="11">
        <f t="shared" ref="N3:N17" si="3">M3*$B$2/4</f>
        <v>141.30831047686584</v>
      </c>
      <c r="O3" s="11">
        <f t="shared" ref="O3:O17" si="4">P3-N3</f>
        <v>877.86064183654958</v>
      </c>
      <c r="P3" s="11">
        <f t="shared" ref="P3:P17" si="5">PMT($B$2/4,$B$3*4,-$B$1,0)</f>
        <v>1019.1689523134154</v>
      </c>
    </row>
    <row r="4" spans="1:16" x14ac:dyDescent="0.3">
      <c r="E4">
        <v>3</v>
      </c>
      <c r="F4" s="11">
        <f t="shared" ref="F4:F18" si="6">F3-H3</f>
        <v>13252.970405850036</v>
      </c>
      <c r="G4" s="11">
        <f t="shared" si="0"/>
        <v>132.52970405850036</v>
      </c>
      <c r="H4" s="11">
        <f t="shared" si="1"/>
        <v>886.63924825491506</v>
      </c>
      <c r="I4" s="11">
        <f t="shared" si="2"/>
        <v>1019.1689523134154</v>
      </c>
      <c r="L4">
        <v>3</v>
      </c>
      <c r="M4" s="11">
        <f t="shared" ref="M4:M17" si="7">M3-O3</f>
        <v>13252.970405850036</v>
      </c>
      <c r="N4" s="11">
        <f t="shared" si="3"/>
        <v>132.52970405850036</v>
      </c>
      <c r="O4" s="11">
        <f t="shared" si="4"/>
        <v>886.63924825491506</v>
      </c>
      <c r="P4" s="11">
        <f t="shared" si="5"/>
        <v>1019.1689523134154</v>
      </c>
    </row>
    <row r="5" spans="1:16" x14ac:dyDescent="0.3">
      <c r="A5" t="s">
        <v>27</v>
      </c>
      <c r="E5">
        <v>4</v>
      </c>
      <c r="F5" s="11">
        <f t="shared" si="6"/>
        <v>12366.331157595121</v>
      </c>
      <c r="G5" s="11">
        <f t="shared" si="0"/>
        <v>123.66331157595121</v>
      </c>
      <c r="H5" s="11">
        <f t="shared" si="1"/>
        <v>895.5056407374642</v>
      </c>
      <c r="I5" s="11">
        <f t="shared" si="2"/>
        <v>1019.1689523134154</v>
      </c>
      <c r="L5">
        <v>4</v>
      </c>
      <c r="M5" s="11">
        <f t="shared" si="7"/>
        <v>12366.331157595121</v>
      </c>
      <c r="N5" s="11">
        <f t="shared" si="3"/>
        <v>123.66331157595121</v>
      </c>
      <c r="O5" s="11">
        <f t="shared" si="4"/>
        <v>895.5056407374642</v>
      </c>
      <c r="P5" s="11">
        <f t="shared" si="5"/>
        <v>1019.1689523134154</v>
      </c>
    </row>
    <row r="6" spans="1:16" x14ac:dyDescent="0.3">
      <c r="E6">
        <v>5</v>
      </c>
      <c r="F6" s="11">
        <f>F5-H5</f>
        <v>11470.825516857656</v>
      </c>
      <c r="G6" s="11">
        <f t="shared" si="0"/>
        <v>114.70825516857656</v>
      </c>
      <c r="H6" s="11">
        <f t="shared" si="1"/>
        <v>904.46069714483883</v>
      </c>
      <c r="I6" s="11">
        <f t="shared" si="2"/>
        <v>1019.1689523134154</v>
      </c>
      <c r="L6">
        <v>5</v>
      </c>
      <c r="M6" s="11">
        <f t="shared" si="7"/>
        <v>11470.825516857656</v>
      </c>
      <c r="N6" s="11">
        <f t="shared" si="3"/>
        <v>114.70825516857656</v>
      </c>
      <c r="O6" s="11">
        <f t="shared" si="4"/>
        <v>904.46069714483883</v>
      </c>
      <c r="P6" s="11">
        <f t="shared" si="5"/>
        <v>1019.1689523134154</v>
      </c>
    </row>
    <row r="7" spans="1:16" x14ac:dyDescent="0.3">
      <c r="A7" t="s">
        <v>28</v>
      </c>
      <c r="B7" s="10">
        <f>PMT(B2/4,B3*4,-B1)</f>
        <v>1019.1689523134154</v>
      </c>
      <c r="E7">
        <v>6</v>
      </c>
      <c r="F7" s="11">
        <f t="shared" si="6"/>
        <v>10566.364819712817</v>
      </c>
      <c r="G7" s="11">
        <f t="shared" si="0"/>
        <v>105.66364819712817</v>
      </c>
      <c r="H7" s="11">
        <f t="shared" si="1"/>
        <v>913.50530411628722</v>
      </c>
      <c r="I7" s="11">
        <f t="shared" si="2"/>
        <v>1019.1689523134154</v>
      </c>
      <c r="L7">
        <v>6</v>
      </c>
      <c r="M7" s="11">
        <f t="shared" si="7"/>
        <v>10566.364819712817</v>
      </c>
      <c r="N7" s="11">
        <f t="shared" si="3"/>
        <v>105.66364819712817</v>
      </c>
      <c r="O7" s="11">
        <f t="shared" si="4"/>
        <v>913.50530411628722</v>
      </c>
      <c r="P7" s="11">
        <f t="shared" si="5"/>
        <v>1019.1689523134154</v>
      </c>
    </row>
    <row r="8" spans="1:16" x14ac:dyDescent="0.3">
      <c r="E8">
        <v>7</v>
      </c>
      <c r="F8" s="11">
        <f t="shared" si="6"/>
        <v>9652.8595155965304</v>
      </c>
      <c r="G8" s="11">
        <f t="shared" si="0"/>
        <v>96.528595155965306</v>
      </c>
      <c r="H8" s="11">
        <f t="shared" si="1"/>
        <v>922.64035715745013</v>
      </c>
      <c r="I8" s="11">
        <f t="shared" si="2"/>
        <v>1019.1689523134154</v>
      </c>
      <c r="L8">
        <v>7</v>
      </c>
      <c r="M8" s="11">
        <f t="shared" si="7"/>
        <v>9652.8595155965304</v>
      </c>
      <c r="N8" s="11">
        <f t="shared" si="3"/>
        <v>96.528595155965306</v>
      </c>
      <c r="O8" s="11">
        <f t="shared" si="4"/>
        <v>922.64035715745013</v>
      </c>
      <c r="P8" s="11">
        <f t="shared" si="5"/>
        <v>1019.1689523134154</v>
      </c>
    </row>
    <row r="9" spans="1:16" x14ac:dyDescent="0.3">
      <c r="E9">
        <v>8</v>
      </c>
      <c r="F9" s="11">
        <f t="shared" si="6"/>
        <v>8730.2191584390803</v>
      </c>
      <c r="G9" s="11">
        <f t="shared" si="0"/>
        <v>87.302191584390798</v>
      </c>
      <c r="H9" s="11">
        <f t="shared" si="1"/>
        <v>931.86676072902458</v>
      </c>
      <c r="I9" s="11">
        <f t="shared" si="2"/>
        <v>1019.1689523134154</v>
      </c>
      <c r="L9">
        <v>8</v>
      </c>
      <c r="M9" s="11">
        <f t="shared" si="7"/>
        <v>8730.2191584390803</v>
      </c>
      <c r="N9" s="11">
        <f t="shared" si="3"/>
        <v>87.302191584390798</v>
      </c>
      <c r="O9" s="11">
        <f t="shared" si="4"/>
        <v>931.86676072902458</v>
      </c>
      <c r="P9" s="11">
        <f t="shared" si="5"/>
        <v>1019.1689523134154</v>
      </c>
    </row>
    <row r="10" spans="1:16" x14ac:dyDescent="0.3">
      <c r="E10">
        <v>9</v>
      </c>
      <c r="F10" s="11">
        <f t="shared" si="6"/>
        <v>7798.3523977100558</v>
      </c>
      <c r="G10" s="11">
        <f t="shared" si="0"/>
        <v>77.98352397710056</v>
      </c>
      <c r="H10" s="11">
        <f t="shared" si="1"/>
        <v>941.18542833631477</v>
      </c>
      <c r="I10" s="11">
        <f t="shared" si="2"/>
        <v>1019.1689523134154</v>
      </c>
      <c r="L10">
        <v>9</v>
      </c>
      <c r="M10" s="11">
        <f t="shared" si="7"/>
        <v>7798.3523977100558</v>
      </c>
      <c r="N10" s="11">
        <f t="shared" si="3"/>
        <v>77.98352397710056</v>
      </c>
      <c r="O10" s="11">
        <f t="shared" si="4"/>
        <v>941.18542833631477</v>
      </c>
      <c r="P10" s="11">
        <f t="shared" si="5"/>
        <v>1019.1689523134154</v>
      </c>
    </row>
    <row r="11" spans="1:16" x14ac:dyDescent="0.3">
      <c r="E11">
        <v>10</v>
      </c>
      <c r="F11" s="11">
        <f t="shared" si="6"/>
        <v>6857.1669693737413</v>
      </c>
      <c r="G11" s="11">
        <f t="shared" si="0"/>
        <v>68.571669693737419</v>
      </c>
      <c r="H11" s="11">
        <f t="shared" si="1"/>
        <v>950.59728261967803</v>
      </c>
      <c r="I11" s="11">
        <f t="shared" si="2"/>
        <v>1019.1689523134154</v>
      </c>
      <c r="L11">
        <v>10</v>
      </c>
      <c r="M11" s="11">
        <f t="shared" si="7"/>
        <v>6857.1669693737413</v>
      </c>
      <c r="N11" s="11">
        <f t="shared" si="3"/>
        <v>68.571669693737419</v>
      </c>
      <c r="O11" s="11">
        <f t="shared" si="4"/>
        <v>950.59728261967803</v>
      </c>
      <c r="P11" s="11">
        <f t="shared" si="5"/>
        <v>1019.1689523134154</v>
      </c>
    </row>
    <row r="12" spans="1:16" x14ac:dyDescent="0.3">
      <c r="E12">
        <v>11</v>
      </c>
      <c r="F12" s="11">
        <f t="shared" si="6"/>
        <v>5906.5696867540628</v>
      </c>
      <c r="G12" s="11">
        <f t="shared" si="0"/>
        <v>59.06569686754063</v>
      </c>
      <c r="H12" s="11">
        <f t="shared" si="1"/>
        <v>960.10325544587477</v>
      </c>
      <c r="I12" s="11">
        <f t="shared" si="2"/>
        <v>1019.1689523134154</v>
      </c>
      <c r="L12">
        <v>11</v>
      </c>
      <c r="M12" s="11">
        <f t="shared" si="7"/>
        <v>5906.5696867540628</v>
      </c>
      <c r="N12" s="11">
        <f t="shared" si="3"/>
        <v>59.06569686754063</v>
      </c>
      <c r="O12" s="11">
        <f t="shared" si="4"/>
        <v>960.10325544587477</v>
      </c>
      <c r="P12" s="11">
        <f t="shared" si="5"/>
        <v>1019.1689523134154</v>
      </c>
    </row>
    <row r="13" spans="1:16" x14ac:dyDescent="0.3">
      <c r="E13">
        <v>12</v>
      </c>
      <c r="F13" s="11">
        <f t="shared" si="6"/>
        <v>4946.4664313081885</v>
      </c>
      <c r="G13" s="11">
        <f t="shared" si="0"/>
        <v>49.464664313081883</v>
      </c>
      <c r="H13" s="11">
        <f t="shared" si="1"/>
        <v>969.70428800033346</v>
      </c>
      <c r="I13" s="11">
        <f t="shared" si="2"/>
        <v>1019.1689523134154</v>
      </c>
      <c r="L13">
        <v>12</v>
      </c>
      <c r="M13" s="11">
        <f t="shared" si="7"/>
        <v>4946.4664313081885</v>
      </c>
      <c r="N13" s="11">
        <f t="shared" si="3"/>
        <v>49.464664313081883</v>
      </c>
      <c r="O13" s="11">
        <f t="shared" si="4"/>
        <v>969.70428800033346</v>
      </c>
      <c r="P13" s="11">
        <f t="shared" si="5"/>
        <v>1019.1689523134154</v>
      </c>
    </row>
    <row r="14" spans="1:16" x14ac:dyDescent="0.3">
      <c r="E14">
        <v>13</v>
      </c>
      <c r="F14" s="11">
        <f t="shared" si="6"/>
        <v>3976.7621433078548</v>
      </c>
      <c r="G14" s="11">
        <f t="shared" si="0"/>
        <v>39.767621433078546</v>
      </c>
      <c r="H14" s="11">
        <f t="shared" si="1"/>
        <v>979.4013308803369</v>
      </c>
      <c r="I14" s="11">
        <f t="shared" si="2"/>
        <v>1019.1689523134154</v>
      </c>
      <c r="L14">
        <v>13</v>
      </c>
      <c r="M14" s="11">
        <f t="shared" si="7"/>
        <v>3976.7621433078548</v>
      </c>
      <c r="N14" s="11">
        <f t="shared" si="3"/>
        <v>39.767621433078546</v>
      </c>
      <c r="O14" s="11">
        <f t="shared" si="4"/>
        <v>979.4013308803369</v>
      </c>
      <c r="P14" s="11">
        <f t="shared" si="5"/>
        <v>1019.1689523134154</v>
      </c>
    </row>
    <row r="15" spans="1:16" x14ac:dyDescent="0.3">
      <c r="E15">
        <v>14</v>
      </c>
      <c r="F15" s="11">
        <f t="shared" si="6"/>
        <v>2997.3608124275179</v>
      </c>
      <c r="G15" s="11">
        <f t="shared" si="0"/>
        <v>29.973608124275181</v>
      </c>
      <c r="H15" s="11">
        <f t="shared" si="1"/>
        <v>989.1953441891402</v>
      </c>
      <c r="I15" s="11">
        <f t="shared" si="2"/>
        <v>1019.1689523134154</v>
      </c>
      <c r="L15">
        <v>14</v>
      </c>
      <c r="M15" s="11">
        <f t="shared" si="7"/>
        <v>2997.3608124275179</v>
      </c>
      <c r="N15" s="11">
        <f t="shared" si="3"/>
        <v>29.973608124275181</v>
      </c>
      <c r="O15" s="11">
        <f t="shared" si="4"/>
        <v>989.1953441891402</v>
      </c>
      <c r="P15" s="11">
        <f t="shared" si="5"/>
        <v>1019.1689523134154</v>
      </c>
    </row>
    <row r="16" spans="1:16" x14ac:dyDescent="0.3">
      <c r="E16">
        <v>15</v>
      </c>
      <c r="F16" s="11">
        <f t="shared" si="6"/>
        <v>2008.1654682383778</v>
      </c>
      <c r="G16" s="11">
        <f t="shared" si="0"/>
        <v>20.081654682383778</v>
      </c>
      <c r="H16" s="11">
        <f t="shared" si="1"/>
        <v>999.08729763103156</v>
      </c>
      <c r="I16" s="11">
        <f t="shared" si="2"/>
        <v>1019.1689523134154</v>
      </c>
      <c r="L16">
        <v>15</v>
      </c>
      <c r="M16" s="11">
        <f t="shared" si="7"/>
        <v>2008.1654682383778</v>
      </c>
      <c r="N16" s="11">
        <f t="shared" si="3"/>
        <v>20.081654682383778</v>
      </c>
      <c r="O16" s="11">
        <f t="shared" si="4"/>
        <v>999.08729763103156</v>
      </c>
      <c r="P16" s="11">
        <f t="shared" si="5"/>
        <v>1019.1689523134154</v>
      </c>
    </row>
    <row r="17" spans="5:16" x14ac:dyDescent="0.3">
      <c r="E17">
        <v>16</v>
      </c>
      <c r="F17" s="11">
        <f t="shared" si="6"/>
        <v>1009.0781706073462</v>
      </c>
      <c r="G17" s="11">
        <f t="shared" si="0"/>
        <v>10.090781706073463</v>
      </c>
      <c r="H17" s="11">
        <f t="shared" si="1"/>
        <v>1009.0781706073419</v>
      </c>
      <c r="I17" s="11">
        <f t="shared" si="2"/>
        <v>1019.1689523134154</v>
      </c>
      <c r="L17">
        <v>16</v>
      </c>
      <c r="M17" s="11">
        <f t="shared" si="7"/>
        <v>1009.0781706073462</v>
      </c>
      <c r="N17" s="11">
        <f t="shared" si="3"/>
        <v>10.090781706073463</v>
      </c>
      <c r="O17" s="11">
        <f t="shared" si="4"/>
        <v>1009.0781706073419</v>
      </c>
      <c r="P17" s="11">
        <f t="shared" si="5"/>
        <v>1019.1689523134154</v>
      </c>
    </row>
    <row r="18" spans="5:16" x14ac:dyDescent="0.3">
      <c r="F18" s="11">
        <f t="shared" si="6"/>
        <v>4.3200998334214091E-12</v>
      </c>
      <c r="G18" s="11"/>
      <c r="H18" s="11">
        <f>SUM(H2:H17)</f>
        <v>14999.999999999995</v>
      </c>
      <c r="I18" s="11"/>
      <c r="M18" s="11">
        <f>M17-O17</f>
        <v>4.3200998334214091E-12</v>
      </c>
      <c r="O18" s="11">
        <f>SUM(O2:O17)</f>
        <v>14999.999999999995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tabSelected="1" workbookViewId="0">
      <selection activeCell="N15" sqref="N15"/>
    </sheetView>
  </sheetViews>
  <sheetFormatPr baseColWidth="10" defaultRowHeight="14.4" x14ac:dyDescent="0.3"/>
  <cols>
    <col min="5" max="5" width="11.44140625"/>
  </cols>
  <sheetData>
    <row r="1" spans="1:15" x14ac:dyDescent="0.3">
      <c r="A1" t="s">
        <v>23</v>
      </c>
      <c r="B1">
        <v>450000</v>
      </c>
      <c r="E1" s="12" t="s">
        <v>33</v>
      </c>
      <c r="F1" s="12" t="s">
        <v>23</v>
      </c>
      <c r="G1" s="12" t="s">
        <v>30</v>
      </c>
      <c r="H1" s="12" t="s">
        <v>31</v>
      </c>
      <c r="I1" s="12" t="s">
        <v>28</v>
      </c>
      <c r="K1" s="12" t="s">
        <v>33</v>
      </c>
      <c r="L1" s="12" t="s">
        <v>23</v>
      </c>
      <c r="M1" s="12" t="s">
        <v>30</v>
      </c>
      <c r="N1" s="12" t="s">
        <v>31</v>
      </c>
      <c r="O1" s="12" t="s">
        <v>28</v>
      </c>
    </row>
    <row r="2" spans="1:15" x14ac:dyDescent="0.3">
      <c r="A2" t="s">
        <v>30</v>
      </c>
      <c r="B2" s="9">
        <v>0.05</v>
      </c>
      <c r="E2" s="12">
        <v>1</v>
      </c>
      <c r="F2" s="13">
        <f>B1</f>
        <v>450000</v>
      </c>
      <c r="G2" s="13">
        <f>F2*$B$2/2</f>
        <v>11250</v>
      </c>
      <c r="H2" s="13">
        <f>I2-G2</f>
        <v>32619.207144752072</v>
      </c>
      <c r="I2" s="13">
        <f>PMT($B$2/2,$B$3*2,-$B$1)</f>
        <v>43869.207144752072</v>
      </c>
      <c r="K2">
        <v>1</v>
      </c>
      <c r="L2">
        <f>B1</f>
        <v>450000</v>
      </c>
      <c r="M2">
        <f>L2*$B$2/2</f>
        <v>11250</v>
      </c>
      <c r="N2">
        <f>O2-M2</f>
        <v>32619.207144752072</v>
      </c>
      <c r="O2" s="10">
        <f>PMT($B$2/2,$B$3*2,-$B$1,0)</f>
        <v>43869.207144752072</v>
      </c>
    </row>
    <row r="3" spans="1:15" x14ac:dyDescent="0.3">
      <c r="A3" t="s">
        <v>28</v>
      </c>
      <c r="B3">
        <v>6</v>
      </c>
      <c r="C3" t="s">
        <v>26</v>
      </c>
      <c r="E3" s="12">
        <v>2</v>
      </c>
      <c r="F3" s="13">
        <f>F2-H2</f>
        <v>417380.79285524791</v>
      </c>
      <c r="G3" s="13">
        <f t="shared" ref="G3:G13" si="0">F3*$B$2/2</f>
        <v>10434.519821381198</v>
      </c>
      <c r="H3" s="13">
        <f t="shared" ref="H3:H13" si="1">I3-G3</f>
        <v>33434.687323370876</v>
      </c>
      <c r="I3" s="13">
        <f t="shared" ref="I3:I13" si="2">PMT($B$2/2,$B$3*2,-$B$1)</f>
        <v>43869.207144752072</v>
      </c>
      <c r="K3">
        <v>2</v>
      </c>
      <c r="L3">
        <f>L2-N2</f>
        <v>417380.79285524791</v>
      </c>
      <c r="M3">
        <f t="shared" ref="M3:M13" si="3">L3*$B$2/2</f>
        <v>10434.519821381198</v>
      </c>
      <c r="N3">
        <f t="shared" ref="N3:N13" si="4">O3-M3</f>
        <v>33434.687323370876</v>
      </c>
      <c r="O3" s="10">
        <f t="shared" ref="O3:O13" si="5">PMT($B$2/2,$B$3*2,-$B$1,0)</f>
        <v>43869.207144752072</v>
      </c>
    </row>
    <row r="4" spans="1:15" x14ac:dyDescent="0.3">
      <c r="A4" t="s">
        <v>32</v>
      </c>
      <c r="E4" s="12">
        <v>3</v>
      </c>
      <c r="F4" s="13">
        <f t="shared" ref="F4:F14" si="6">F3-H3</f>
        <v>383946.10553187702</v>
      </c>
      <c r="G4" s="13">
        <f t="shared" si="0"/>
        <v>9598.6526382969259</v>
      </c>
      <c r="H4" s="13">
        <f t="shared" si="1"/>
        <v>34270.554506455148</v>
      </c>
      <c r="I4" s="13">
        <f t="shared" si="2"/>
        <v>43869.207144752072</v>
      </c>
      <c r="K4">
        <v>3</v>
      </c>
      <c r="L4">
        <f t="shared" ref="L4:L13" si="7">L3-N3</f>
        <v>383946.10553187702</v>
      </c>
      <c r="M4">
        <f t="shared" si="3"/>
        <v>9598.6526382969259</v>
      </c>
      <c r="N4">
        <f t="shared" si="4"/>
        <v>34270.554506455148</v>
      </c>
      <c r="O4" s="10">
        <f t="shared" si="5"/>
        <v>43869.207144752072</v>
      </c>
    </row>
    <row r="5" spans="1:15" x14ac:dyDescent="0.3">
      <c r="E5" s="12">
        <v>4</v>
      </c>
      <c r="F5" s="13">
        <f t="shared" si="6"/>
        <v>349675.55102542188</v>
      </c>
      <c r="G5" s="13">
        <f t="shared" si="0"/>
        <v>8741.8887756355471</v>
      </c>
      <c r="H5" s="13">
        <f t="shared" si="1"/>
        <v>35127.318369116525</v>
      </c>
      <c r="I5" s="13">
        <f t="shared" si="2"/>
        <v>43869.207144752072</v>
      </c>
      <c r="K5">
        <v>4</v>
      </c>
      <c r="L5">
        <f t="shared" si="7"/>
        <v>349675.55102542188</v>
      </c>
      <c r="M5">
        <f t="shared" si="3"/>
        <v>8741.8887756355471</v>
      </c>
      <c r="N5">
        <f t="shared" si="4"/>
        <v>35127.318369116525</v>
      </c>
      <c r="O5" s="10">
        <f t="shared" si="5"/>
        <v>43869.207144752072</v>
      </c>
    </row>
    <row r="6" spans="1:15" x14ac:dyDescent="0.3">
      <c r="A6" t="s">
        <v>28</v>
      </c>
      <c r="B6" s="10">
        <f>PMT(B2/2,B3*2,-B1)</f>
        <v>43869.207144752072</v>
      </c>
      <c r="E6" s="12">
        <v>5</v>
      </c>
      <c r="F6" s="13">
        <f t="shared" si="6"/>
        <v>314548.23265630536</v>
      </c>
      <c r="G6" s="13">
        <f t="shared" si="0"/>
        <v>7863.7058164076343</v>
      </c>
      <c r="H6" s="13">
        <f t="shared" si="1"/>
        <v>36005.501328344435</v>
      </c>
      <c r="I6" s="13">
        <f t="shared" si="2"/>
        <v>43869.207144752072</v>
      </c>
      <c r="K6">
        <v>5</v>
      </c>
      <c r="L6">
        <f t="shared" si="7"/>
        <v>314548.23265630536</v>
      </c>
      <c r="M6">
        <f t="shared" si="3"/>
        <v>7863.7058164076343</v>
      </c>
      <c r="N6">
        <f t="shared" si="4"/>
        <v>36005.501328344435</v>
      </c>
      <c r="O6" s="10">
        <f t="shared" si="5"/>
        <v>43869.207144752072</v>
      </c>
    </row>
    <row r="7" spans="1:15" x14ac:dyDescent="0.3">
      <c r="E7" s="12">
        <v>6</v>
      </c>
      <c r="F7" s="13">
        <f t="shared" si="6"/>
        <v>278542.73132796091</v>
      </c>
      <c r="G7" s="13">
        <f t="shared" si="0"/>
        <v>6963.5682831990234</v>
      </c>
      <c r="H7" s="13">
        <f t="shared" si="1"/>
        <v>36905.638861553045</v>
      </c>
      <c r="I7" s="13">
        <f t="shared" si="2"/>
        <v>43869.207144752072</v>
      </c>
      <c r="K7">
        <v>6</v>
      </c>
      <c r="L7">
        <f t="shared" si="7"/>
        <v>278542.73132796091</v>
      </c>
      <c r="M7">
        <f t="shared" si="3"/>
        <v>6963.5682831990234</v>
      </c>
      <c r="N7">
        <f t="shared" si="4"/>
        <v>36905.638861553045</v>
      </c>
      <c r="O7" s="10">
        <f t="shared" si="5"/>
        <v>43869.207144752072</v>
      </c>
    </row>
    <row r="8" spans="1:15" x14ac:dyDescent="0.3">
      <c r="E8" s="12">
        <v>7</v>
      </c>
      <c r="F8" s="13">
        <f t="shared" si="6"/>
        <v>241637.09246640786</v>
      </c>
      <c r="G8" s="13">
        <f t="shared" si="0"/>
        <v>6040.9273116601971</v>
      </c>
      <c r="H8" s="13">
        <f t="shared" si="1"/>
        <v>37828.279833091874</v>
      </c>
      <c r="I8" s="13">
        <f t="shared" si="2"/>
        <v>43869.207144752072</v>
      </c>
      <c r="K8">
        <v>7</v>
      </c>
      <c r="L8">
        <f t="shared" si="7"/>
        <v>241637.09246640786</v>
      </c>
      <c r="M8">
        <f t="shared" si="3"/>
        <v>6040.9273116601971</v>
      </c>
      <c r="N8">
        <f t="shared" si="4"/>
        <v>37828.279833091874</v>
      </c>
      <c r="O8" s="10">
        <f t="shared" si="5"/>
        <v>43869.207144752072</v>
      </c>
    </row>
    <row r="9" spans="1:15" x14ac:dyDescent="0.3">
      <c r="E9" s="12">
        <v>8</v>
      </c>
      <c r="F9" s="13">
        <f t="shared" si="6"/>
        <v>203808.81263331597</v>
      </c>
      <c r="G9" s="13">
        <f t="shared" si="0"/>
        <v>5095.2203158328994</v>
      </c>
      <c r="H9" s="13">
        <f t="shared" si="1"/>
        <v>38773.986828919173</v>
      </c>
      <c r="I9" s="13">
        <f t="shared" si="2"/>
        <v>43869.207144752072</v>
      </c>
      <c r="K9">
        <v>8</v>
      </c>
      <c r="L9">
        <f t="shared" si="7"/>
        <v>203808.81263331597</v>
      </c>
      <c r="M9">
        <f t="shared" si="3"/>
        <v>5095.2203158328994</v>
      </c>
      <c r="N9">
        <f t="shared" si="4"/>
        <v>38773.986828919173</v>
      </c>
      <c r="O9" s="10">
        <f t="shared" si="5"/>
        <v>43869.207144752072</v>
      </c>
    </row>
    <row r="10" spans="1:15" x14ac:dyDescent="0.3">
      <c r="E10" s="12">
        <v>9</v>
      </c>
      <c r="F10" s="13">
        <f t="shared" si="6"/>
        <v>165034.82580439679</v>
      </c>
      <c r="G10" s="13">
        <f t="shared" si="0"/>
        <v>4125.8706451099197</v>
      </c>
      <c r="H10" s="13">
        <f t="shared" si="1"/>
        <v>39743.336499642151</v>
      </c>
      <c r="I10" s="13">
        <f t="shared" si="2"/>
        <v>43869.207144752072</v>
      </c>
      <c r="K10">
        <v>9</v>
      </c>
      <c r="L10">
        <f t="shared" si="7"/>
        <v>165034.82580439679</v>
      </c>
      <c r="M10">
        <f t="shared" si="3"/>
        <v>4125.8706451099197</v>
      </c>
      <c r="N10">
        <f t="shared" si="4"/>
        <v>39743.336499642151</v>
      </c>
      <c r="O10" s="10">
        <f t="shared" si="5"/>
        <v>43869.207144752072</v>
      </c>
    </row>
    <row r="11" spans="1:15" x14ac:dyDescent="0.3">
      <c r="E11" s="12">
        <v>10</v>
      </c>
      <c r="F11" s="13">
        <f t="shared" si="6"/>
        <v>125291.48930475465</v>
      </c>
      <c r="G11" s="13">
        <f t="shared" si="0"/>
        <v>3132.2872326188663</v>
      </c>
      <c r="H11" s="13">
        <f t="shared" si="1"/>
        <v>40736.919912133206</v>
      </c>
      <c r="I11" s="13">
        <f t="shared" si="2"/>
        <v>43869.207144752072</v>
      </c>
      <c r="K11">
        <v>10</v>
      </c>
      <c r="L11">
        <f t="shared" si="7"/>
        <v>125291.48930475465</v>
      </c>
      <c r="M11">
        <f t="shared" si="3"/>
        <v>3132.2872326188663</v>
      </c>
      <c r="N11">
        <f t="shared" si="4"/>
        <v>40736.919912133206</v>
      </c>
      <c r="O11" s="10">
        <f t="shared" si="5"/>
        <v>43869.207144752072</v>
      </c>
    </row>
    <row r="12" spans="1:15" x14ac:dyDescent="0.3">
      <c r="E12" s="12">
        <v>11</v>
      </c>
      <c r="F12" s="13">
        <f t="shared" si="6"/>
        <v>84554.569392621444</v>
      </c>
      <c r="G12" s="13">
        <f t="shared" si="0"/>
        <v>2113.8642348155363</v>
      </c>
      <c r="H12" s="13">
        <f t="shared" si="1"/>
        <v>41755.342909936538</v>
      </c>
      <c r="I12" s="13">
        <f t="shared" si="2"/>
        <v>43869.207144752072</v>
      </c>
      <c r="K12">
        <v>11</v>
      </c>
      <c r="L12">
        <f t="shared" si="7"/>
        <v>84554.569392621444</v>
      </c>
      <c r="M12">
        <f t="shared" si="3"/>
        <v>2113.8642348155363</v>
      </c>
      <c r="N12">
        <f t="shared" si="4"/>
        <v>41755.342909936538</v>
      </c>
      <c r="O12" s="10">
        <f t="shared" si="5"/>
        <v>43869.207144752072</v>
      </c>
    </row>
    <row r="13" spans="1:15" x14ac:dyDescent="0.3">
      <c r="E13" s="12">
        <v>12</v>
      </c>
      <c r="F13" s="13">
        <f t="shared" si="6"/>
        <v>42799.226482684906</v>
      </c>
      <c r="G13" s="13">
        <f t="shared" si="0"/>
        <v>1069.9806620671227</v>
      </c>
      <c r="H13" s="13">
        <f t="shared" si="1"/>
        <v>42799.22648268495</v>
      </c>
      <c r="I13" s="13">
        <f t="shared" si="2"/>
        <v>43869.207144752072</v>
      </c>
      <c r="K13">
        <v>12</v>
      </c>
      <c r="L13">
        <f t="shared" si="7"/>
        <v>42799.226482684906</v>
      </c>
      <c r="M13">
        <f t="shared" si="3"/>
        <v>1069.9806620671227</v>
      </c>
      <c r="N13">
        <f t="shared" si="4"/>
        <v>42799.22648268495</v>
      </c>
      <c r="O13" s="10">
        <f t="shared" si="5"/>
        <v>43869.207144752072</v>
      </c>
    </row>
    <row r="14" spans="1:15" x14ac:dyDescent="0.3">
      <c r="E14" s="12"/>
      <c r="F14" s="12">
        <f t="shared" si="6"/>
        <v>0</v>
      </c>
      <c r="G14" s="12"/>
      <c r="H14" s="12">
        <f>SUM(H2:H13)</f>
        <v>450000</v>
      </c>
      <c r="I14" s="12"/>
      <c r="L14">
        <f>L13-N13</f>
        <v>0</v>
      </c>
      <c r="N14">
        <f>SUM(N2:N13)</f>
        <v>450000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INTERESES</vt:lpstr>
      <vt:lpstr>Hoja1</vt:lpstr>
      <vt:lpstr>Hoja2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</dc:creator>
  <cp:lastModifiedBy>SAMANTA BERENICE YUCAILLA NINABANDA</cp:lastModifiedBy>
  <dcterms:created xsi:type="dcterms:W3CDTF">2023-11-24T16:57:27Z</dcterms:created>
  <dcterms:modified xsi:type="dcterms:W3CDTF">2024-02-29T04:45:28Z</dcterms:modified>
</cp:coreProperties>
</file>