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pang/Desktop/idc_intern/population/"/>
    </mc:Choice>
  </mc:AlternateContent>
  <xr:revisionPtr revIDLastSave="0" documentId="13_ncr:1_{E825E8A6-64B0-234E-A6BE-5479EDB75CF2}" xr6:coauthVersionLast="47" xr6:coauthVersionMax="47" xr10:uidLastSave="{00000000-0000-0000-0000-000000000000}"/>
  <bookViews>
    <workbookView xWindow="0" yWindow="500" windowWidth="33600" windowHeight="19000" firstSheet="15" activeTab="27" xr2:uid="{B0B0D6AA-88CE-7944-A127-6BC7DC620535}"/>
  </bookViews>
  <sheets>
    <sheet name="上海" sheetId="1" r:id="rId1"/>
    <sheet name="云南" sheetId="2" r:id="rId2"/>
    <sheet name="内蒙古" sheetId="12" r:id="rId3"/>
    <sheet name="北京" sheetId="3" r:id="rId4"/>
    <sheet name="四川" sheetId="4" r:id="rId5"/>
    <sheet name="天津" sheetId="5" r:id="rId6"/>
    <sheet name="山东" sheetId="6" r:id="rId7"/>
    <sheet name="山西" sheetId="7" r:id="rId8"/>
    <sheet name="江苏" sheetId="8" r:id="rId9"/>
    <sheet name="江西" sheetId="9" r:id="rId10"/>
    <sheet name="海南" sheetId="10" r:id="rId11"/>
    <sheet name="深圳" sheetId="11" r:id="rId12"/>
    <sheet name="湖北" sheetId="13" r:id="rId13"/>
    <sheet name="湖南" sheetId="14" r:id="rId14"/>
    <sheet name="甘肃" sheetId="15" r:id="rId15"/>
    <sheet name="青海" sheetId="17" r:id="rId16"/>
    <sheet name="重庆" sheetId="16" r:id="rId17"/>
    <sheet name="广西" sheetId="18" r:id="rId18"/>
    <sheet name="新疆" sheetId="19" r:id="rId19"/>
    <sheet name="浙江" sheetId="20" r:id="rId20"/>
    <sheet name="福建" sheetId="21" r:id="rId21"/>
    <sheet name="西藏" sheetId="22" r:id="rId22"/>
    <sheet name="贵州" sheetId="23" r:id="rId23"/>
    <sheet name="辽宁" sheetId="24" r:id="rId24"/>
    <sheet name="陕西" sheetId="25" r:id="rId25"/>
    <sheet name="黑龙江" sheetId="26" r:id="rId26"/>
    <sheet name="河南" sheetId="27" r:id="rId27"/>
    <sheet name="河北" sheetId="28" r:id="rId28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8" l="1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2" i="27"/>
  <c r="E123" i="27"/>
  <c r="E121" i="27"/>
  <c r="E114" i="27"/>
  <c r="E108" i="27"/>
  <c r="E91" i="27"/>
  <c r="E89" i="27"/>
  <c r="E86" i="27"/>
  <c r="E75" i="27"/>
  <c r="E6" i="11"/>
  <c r="E50" i="27"/>
  <c r="E46" i="27"/>
  <c r="E44" i="27"/>
  <c r="E26" i="27"/>
  <c r="E24" i="27"/>
  <c r="E17" i="27"/>
  <c r="E8" i="27"/>
  <c r="E2" i="27"/>
  <c r="E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2" i="25"/>
  <c r="E78" i="25"/>
  <c r="E77" i="25"/>
  <c r="E59" i="25"/>
  <c r="E51" i="25"/>
  <c r="E48" i="25"/>
  <c r="E39" i="25"/>
  <c r="E31" i="25"/>
  <c r="E27" i="25"/>
  <c r="E17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2" i="24"/>
  <c r="E55" i="24"/>
  <c r="E53" i="24"/>
  <c r="E51" i="24"/>
  <c r="E50" i="24"/>
  <c r="E48" i="24"/>
  <c r="E44" i="24"/>
  <c r="E43" i="24"/>
  <c r="E41" i="24"/>
  <c r="E33" i="24"/>
  <c r="E30" i="24"/>
  <c r="E29" i="24"/>
  <c r="E24" i="24"/>
  <c r="E14" i="24"/>
  <c r="E3" i="24"/>
  <c r="E70" i="23"/>
  <c r="E67" i="23"/>
  <c r="E63" i="23"/>
  <c r="E25" i="23"/>
  <c r="D25" i="23"/>
  <c r="E11" i="23"/>
  <c r="E65" i="21"/>
  <c r="E53" i="21"/>
  <c r="E49" i="21"/>
  <c r="E44" i="21"/>
  <c r="E40" i="21"/>
  <c r="E17" i="21"/>
  <c r="E10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2" i="20"/>
  <c r="E2" i="21"/>
  <c r="E60" i="20"/>
  <c r="E56" i="20"/>
  <c r="E54" i="20"/>
  <c r="E52" i="20"/>
  <c r="E48" i="20"/>
  <c r="E47" i="20"/>
  <c r="E33" i="20"/>
  <c r="E16" i="20"/>
  <c r="E13" i="20"/>
  <c r="E12" i="2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2" i="18"/>
  <c r="E77" i="18"/>
  <c r="E76" i="18"/>
  <c r="E70" i="18"/>
  <c r="E69" i="18"/>
  <c r="E59" i="18"/>
  <c r="E54" i="18"/>
  <c r="E49" i="18"/>
  <c r="E45" i="18"/>
  <c r="E44" i="18"/>
  <c r="E42" i="18"/>
  <c r="E30" i="18"/>
  <c r="E17" i="18"/>
  <c r="E15" i="18"/>
  <c r="G100" i="14" l="1"/>
  <c r="G10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2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2" i="15"/>
  <c r="E96" i="14"/>
  <c r="E93" i="14"/>
  <c r="E92" i="14"/>
  <c r="E85" i="14"/>
  <c r="E71" i="14"/>
  <c r="E66" i="14"/>
  <c r="E49" i="14"/>
  <c r="E41" i="14"/>
  <c r="E32" i="14"/>
  <c r="E31" i="14"/>
  <c r="E29" i="14"/>
  <c r="E27" i="14"/>
  <c r="E61" i="15"/>
  <c r="E20" i="15"/>
  <c r="E10" i="15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2" i="1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2" i="13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2" i="9"/>
  <c r="G4" i="8"/>
  <c r="G5" i="8"/>
  <c r="G7" i="8"/>
  <c r="G8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5" i="8"/>
  <c r="G46" i="8"/>
  <c r="G47" i="8"/>
  <c r="G48" i="8"/>
  <c r="G49" i="8"/>
  <c r="G50" i="8"/>
  <c r="G51" i="8"/>
  <c r="G52" i="8"/>
  <c r="G53" i="8"/>
  <c r="G54" i="8"/>
  <c r="G55" i="8"/>
  <c r="G2" i="8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8" i="6"/>
  <c r="G49" i="6"/>
  <c r="G50" i="6"/>
  <c r="G51" i="6"/>
  <c r="G52" i="6"/>
  <c r="G53" i="6"/>
  <c r="G54" i="6"/>
  <c r="G55" i="6"/>
  <c r="G56" i="6"/>
  <c r="G57" i="6"/>
  <c r="G58" i="6"/>
  <c r="G59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1" i="6"/>
  <c r="G92" i="6"/>
  <c r="G93" i="6"/>
  <c r="G94" i="6"/>
  <c r="G95" i="6"/>
  <c r="G96" i="6"/>
  <c r="G97" i="6"/>
  <c r="G98" i="6"/>
  <c r="G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2" i="4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5" i="12"/>
  <c r="G6" i="12"/>
  <c r="G56" i="2"/>
  <c r="G46" i="2"/>
  <c r="G41" i="2"/>
  <c r="G42" i="2"/>
  <c r="G29" i="2"/>
  <c r="G11" i="2"/>
  <c r="E75" i="13"/>
  <c r="E60" i="13"/>
  <c r="E58" i="13"/>
  <c r="E57" i="13"/>
  <c r="E24" i="13"/>
  <c r="E20" i="13"/>
  <c r="E11" i="13"/>
  <c r="E85" i="9"/>
  <c r="E75" i="9"/>
  <c r="E72" i="9"/>
  <c r="E56" i="9"/>
  <c r="E53" i="9"/>
  <c r="E41" i="9"/>
  <c r="E30" i="9"/>
  <c r="E28" i="9"/>
  <c r="E13" i="9"/>
  <c r="E8" i="9"/>
  <c r="E52" i="8"/>
  <c r="E49" i="8"/>
  <c r="E48" i="8"/>
  <c r="E45" i="8"/>
  <c r="E40" i="8"/>
  <c r="E36" i="8"/>
  <c r="E28" i="8"/>
  <c r="E24" i="8"/>
  <c r="E20" i="8"/>
  <c r="E18" i="8"/>
  <c r="E9" i="8"/>
  <c r="G108" i="7"/>
  <c r="G107" i="7"/>
  <c r="G106" i="7"/>
  <c r="G105" i="7"/>
  <c r="G104" i="7"/>
  <c r="G103" i="7"/>
  <c r="G101" i="7"/>
  <c r="G100" i="7"/>
  <c r="G99" i="7"/>
  <c r="G98" i="7"/>
  <c r="H97" i="7"/>
  <c r="E97" i="7"/>
  <c r="E94" i="7"/>
  <c r="G93" i="7"/>
  <c r="G92" i="7"/>
  <c r="G91" i="7"/>
  <c r="G90" i="7"/>
  <c r="G89" i="7"/>
  <c r="G88" i="7"/>
  <c r="G87" i="7"/>
  <c r="G86" i="7"/>
  <c r="G85" i="7"/>
  <c r="G84" i="7"/>
  <c r="G82" i="7"/>
  <c r="G81" i="7"/>
  <c r="G80" i="7"/>
  <c r="G78" i="7"/>
  <c r="G77" i="7"/>
  <c r="G75" i="7"/>
  <c r="G74" i="7"/>
  <c r="G73" i="7"/>
  <c r="G72" i="7"/>
  <c r="G71" i="7"/>
  <c r="G70" i="7"/>
  <c r="G68" i="7"/>
  <c r="G67" i="7"/>
  <c r="G66" i="7"/>
  <c r="G65" i="7"/>
  <c r="G64" i="7"/>
  <c r="G63" i="7"/>
  <c r="G62" i="7"/>
  <c r="G61" i="7"/>
  <c r="E61" i="7"/>
  <c r="G60" i="7"/>
  <c r="G59" i="7"/>
  <c r="G58" i="7"/>
  <c r="E58" i="7"/>
  <c r="G57" i="7"/>
  <c r="G56" i="7"/>
  <c r="G55" i="7"/>
  <c r="G54" i="7"/>
  <c r="G53" i="7"/>
  <c r="G52" i="7"/>
  <c r="E52" i="7"/>
  <c r="G51" i="7"/>
  <c r="G50" i="7"/>
  <c r="G49" i="7"/>
  <c r="G48" i="7"/>
  <c r="G47" i="7"/>
  <c r="G46" i="7"/>
  <c r="G45" i="7"/>
  <c r="G43" i="7"/>
  <c r="G42" i="7"/>
  <c r="G41" i="7"/>
  <c r="G40" i="7"/>
  <c r="G38" i="7"/>
  <c r="G37" i="7"/>
  <c r="G36" i="7"/>
  <c r="G35" i="7"/>
  <c r="G34" i="7"/>
  <c r="G33" i="7"/>
  <c r="E32" i="7"/>
  <c r="G30" i="7"/>
  <c r="G29" i="7"/>
  <c r="E29" i="7"/>
  <c r="G27" i="7"/>
  <c r="G25" i="7"/>
  <c r="G24" i="7"/>
  <c r="G23" i="7"/>
  <c r="E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E5" i="7"/>
  <c r="G4" i="7"/>
  <c r="G2" i="7"/>
  <c r="E79" i="6"/>
  <c r="E67" i="6"/>
  <c r="E65" i="6"/>
  <c r="E64" i="6"/>
  <c r="E63" i="6"/>
  <c r="E61" i="6"/>
  <c r="E58" i="6"/>
  <c r="E57" i="6"/>
  <c r="E56" i="6"/>
  <c r="E46" i="6"/>
  <c r="E22" i="6"/>
  <c r="E2" i="3"/>
  <c r="N2" i="3"/>
  <c r="G122" i="2"/>
  <c r="G121" i="2"/>
  <c r="G120" i="2"/>
  <c r="G119" i="2"/>
  <c r="G118" i="2"/>
  <c r="G116" i="2"/>
  <c r="G115" i="2"/>
  <c r="G114" i="2"/>
  <c r="G113" i="2"/>
  <c r="G112" i="2"/>
  <c r="G111" i="2"/>
  <c r="G110" i="2"/>
  <c r="G109" i="2"/>
  <c r="G108" i="2"/>
  <c r="G107" i="2"/>
  <c r="G106" i="2"/>
  <c r="G104" i="2"/>
  <c r="G103" i="2"/>
  <c r="G102" i="2"/>
  <c r="G101" i="2"/>
  <c r="G100" i="2"/>
  <c r="G98" i="2"/>
  <c r="G97" i="2"/>
  <c r="G96" i="2"/>
  <c r="G95" i="2"/>
  <c r="G93" i="2"/>
  <c r="G92" i="2"/>
  <c r="G88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8" i="2"/>
  <c r="G57" i="2"/>
  <c r="G55" i="2"/>
  <c r="G54" i="2"/>
  <c r="G51" i="2"/>
  <c r="G50" i="2"/>
  <c r="G48" i="2"/>
  <c r="G47" i="2"/>
  <c r="G45" i="2"/>
  <c r="G44" i="2"/>
  <c r="G43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19" i="2"/>
  <c r="G17" i="2"/>
  <c r="G16" i="2"/>
  <c r="G15" i="2"/>
  <c r="G14" i="2"/>
  <c r="G13" i="2"/>
  <c r="G12" i="2"/>
  <c r="G10" i="2"/>
  <c r="G9" i="2"/>
  <c r="G8" i="2"/>
  <c r="G6" i="2"/>
  <c r="G5" i="2"/>
  <c r="G4" i="2"/>
  <c r="G3" i="2"/>
  <c r="G2" i="2"/>
  <c r="F78" i="12"/>
  <c r="G78" i="12" s="1"/>
  <c r="G4" i="12"/>
  <c r="G3" i="12"/>
  <c r="G2" i="12"/>
  <c r="E2" i="1"/>
  <c r="G2" i="1"/>
</calcChain>
</file>

<file path=xl/sharedStrings.xml><?xml version="1.0" encoding="utf-8"?>
<sst xmlns="http://schemas.openxmlformats.org/spreadsheetml/2006/main" count="4235" uniqueCount="4018">
  <si>
    <t>Province of City (省)</t>
  </si>
  <si>
    <t>District (县)</t>
  </si>
  <si>
    <t>District</t>
  </si>
  <si>
    <t>常住人口</t>
  </si>
  <si>
    <t>市辖区常住人口（中心市区人口）</t>
  </si>
  <si>
    <t>人口结构（%）14以下人口（万人）</t>
  </si>
  <si>
    <t>人口结构（%）15-65人口（万人）</t>
  </si>
  <si>
    <t>人口结构（%）65以上</t>
  </si>
  <si>
    <t>上海</t>
  </si>
  <si>
    <t>上海市辖区</t>
  </si>
  <si>
    <t>Shanghai Prefecture City</t>
  </si>
  <si>
    <t>丘北县</t>
    <phoneticPr fontId="0" type="noConversion"/>
  </si>
  <si>
    <t>Qiubei County</t>
  </si>
  <si>
    <t>个旧市</t>
    <phoneticPr fontId="0" type="noConversion"/>
  </si>
  <si>
    <t>Gejiu City</t>
  </si>
  <si>
    <t>临沧市辖区</t>
  </si>
  <si>
    <t>Lincang Prefecture City</t>
  </si>
  <si>
    <t>丽江市辖区</t>
  </si>
  <si>
    <t>Lijiang Prefecture City</t>
  </si>
  <si>
    <t>云县</t>
  </si>
  <si>
    <t>Yun County</t>
  </si>
  <si>
    <t>云龙县</t>
  </si>
  <si>
    <t>Yunlong County</t>
  </si>
  <si>
    <t>会泽县</t>
  </si>
  <si>
    <t>Huize County</t>
  </si>
  <si>
    <t>保山市辖区</t>
  </si>
  <si>
    <t>Baoshan Prefecture City</t>
  </si>
  <si>
    <t>元江哈尼族彝族傣族自治县</t>
  </si>
  <si>
    <t>Yuanjiang Hani Yi and Dai Autonomous County</t>
  </si>
  <si>
    <t>元谋县</t>
  </si>
  <si>
    <t>Yuanmou County</t>
  </si>
  <si>
    <t>元阳县</t>
  </si>
  <si>
    <t>Yuanyang County (Yunnan)</t>
  </si>
  <si>
    <t>兰坪白族普米族自治县</t>
  </si>
  <si>
    <t>Lanping Bai and Pumi Autonomous County</t>
  </si>
  <si>
    <t>凤庆县</t>
  </si>
  <si>
    <t>Fengqing County</t>
  </si>
  <si>
    <t>剑川县</t>
  </si>
  <si>
    <t>Jianchuan County</t>
  </si>
  <si>
    <t>勐海县</t>
  </si>
  <si>
    <t>Menghai County</t>
  </si>
  <si>
    <t>勐腊县</t>
  </si>
  <si>
    <t>Mengla County</t>
  </si>
  <si>
    <t>华坪县</t>
  </si>
  <si>
    <t>Huaping County</t>
  </si>
  <si>
    <t>华宁县</t>
  </si>
  <si>
    <t>Huaning County</t>
  </si>
  <si>
    <t>南华县</t>
  </si>
  <si>
    <t>Nanhua County</t>
  </si>
  <si>
    <t>南涧彝族自治县</t>
  </si>
  <si>
    <t>Nanjian Yi Autonomous County</t>
  </si>
  <si>
    <t>双柏县</t>
  </si>
  <si>
    <t>Shuangbai County</t>
  </si>
  <si>
    <t>双江拉祜族佤族布朗族傣族自治县</t>
  </si>
  <si>
    <t>Shuangjiang Lahu Va Blang and Dai Autonomous County</t>
  </si>
  <si>
    <t>墨江哈尼族自治县</t>
  </si>
  <si>
    <t>Mojiang Hani Autonomous County</t>
  </si>
  <si>
    <t>大关县</t>
  </si>
  <si>
    <t>Daguan county</t>
  </si>
  <si>
    <t>大姚县</t>
  </si>
  <si>
    <t>Dayao County</t>
  </si>
  <si>
    <t>大理市</t>
  </si>
  <si>
    <t>Dali City</t>
  </si>
  <si>
    <t>姚安县</t>
  </si>
  <si>
    <t>Yaoan County</t>
  </si>
  <si>
    <t>威信县</t>
  </si>
  <si>
    <t>Weixin County</t>
  </si>
  <si>
    <t>孟连傣族拉祜族佤族自治县</t>
  </si>
  <si>
    <t>Menglian Dai Lahu and Va Autonomous County</t>
  </si>
  <si>
    <t>宁洱哈尼族彝族自治县</t>
  </si>
  <si>
    <t>Ninger Hani Autonomous County</t>
  </si>
  <si>
    <t>宁蒗彝族自治县</t>
  </si>
  <si>
    <t>Ninglang Yi Autonomous County</t>
  </si>
  <si>
    <t>安宁市</t>
  </si>
  <si>
    <t>Anning City</t>
  </si>
  <si>
    <t>宜良县</t>
  </si>
  <si>
    <t>Yiliang County (Yunan-Kunming)</t>
  </si>
  <si>
    <t>宣威市</t>
  </si>
  <si>
    <t>Xuanwei City</t>
  </si>
  <si>
    <t>宾川县</t>
  </si>
  <si>
    <t>Binchuang County</t>
  </si>
  <si>
    <t>富宁县</t>
  </si>
  <si>
    <t>Funing County (Yunnan)</t>
  </si>
  <si>
    <t>富民县</t>
  </si>
  <si>
    <t>Fumin County</t>
  </si>
  <si>
    <t>富源县</t>
  </si>
  <si>
    <t>Fuyuan County</t>
  </si>
  <si>
    <t>寻甸回族彝族自治县</t>
  </si>
  <si>
    <t>Xundian Hui and Yi Autonomous County</t>
  </si>
  <si>
    <t>屏边苗族自治县</t>
  </si>
  <si>
    <t>Pingbian Miao Autonomous County</t>
  </si>
  <si>
    <t>峨山彝族自治县</t>
  </si>
  <si>
    <t>Eshan Yi Autonomous County</t>
  </si>
  <si>
    <t>嵩明县</t>
  </si>
  <si>
    <t>Chongming County (Yunnan)</t>
  </si>
  <si>
    <t>巍山彝族回族自治县</t>
  </si>
  <si>
    <t>Weishan Yi and Hui Autonomous County</t>
  </si>
  <si>
    <t>巧家县</t>
  </si>
  <si>
    <t>Qiaojia County</t>
  </si>
  <si>
    <t>师宗县</t>
  </si>
  <si>
    <t>Shizong County</t>
  </si>
  <si>
    <t>广南县</t>
  </si>
  <si>
    <t>Guangnan County</t>
  </si>
  <si>
    <t>建水县</t>
  </si>
  <si>
    <t>Jianshui County</t>
  </si>
  <si>
    <t>开远市</t>
  </si>
  <si>
    <t>Kaiyuan City (Yunnan)</t>
  </si>
  <si>
    <t>弥勒市</t>
  </si>
  <si>
    <t>Mile City</t>
  </si>
  <si>
    <t>弥渡县</t>
  </si>
  <si>
    <t>Midu County</t>
  </si>
  <si>
    <t>彝良县</t>
  </si>
  <si>
    <t>Yiliang County (Yunan-Zhaotong)</t>
  </si>
  <si>
    <t>德钦县</t>
  </si>
  <si>
    <t>Deqin County</t>
  </si>
  <si>
    <t>文山市</t>
  </si>
  <si>
    <t>Wenshan City</t>
  </si>
  <si>
    <t>新平彝族傣族自治县</t>
  </si>
  <si>
    <t>Xinping Yi and Dai Autonomous County</t>
  </si>
  <si>
    <t>施甸县</t>
  </si>
  <si>
    <t>Shidian County</t>
  </si>
  <si>
    <t>昆明市辖区</t>
  </si>
  <si>
    <t>Kunming Prefecture City</t>
  </si>
  <si>
    <t>昌宁县</t>
  </si>
  <si>
    <t>Changning County (Yunnan)</t>
  </si>
  <si>
    <t>易门县</t>
  </si>
  <si>
    <t>Yimen County</t>
  </si>
  <si>
    <t>昭通市辖区</t>
  </si>
  <si>
    <t>Zhaotong Prefecture City</t>
  </si>
  <si>
    <t>普洱市辖区</t>
  </si>
  <si>
    <t>Pu'er Prefecture City</t>
  </si>
  <si>
    <t>景东彝族自治县</t>
  </si>
  <si>
    <t>Jingdong Yi Autonomous County</t>
  </si>
  <si>
    <t>景洪市</t>
  </si>
  <si>
    <t>Jinghong City</t>
  </si>
  <si>
    <t>景谷傣族彝族自治县</t>
  </si>
  <si>
    <t>Jinggu Dai and Yi Autonomous County</t>
  </si>
  <si>
    <t>曲靖市辖区</t>
  </si>
  <si>
    <t>Qujing Prefecture City</t>
  </si>
  <si>
    <t>梁河县</t>
  </si>
  <si>
    <t>Lianghe County</t>
  </si>
  <si>
    <t>楚雄市</t>
  </si>
  <si>
    <t>Chuxiong City</t>
  </si>
  <si>
    <t>武定县</t>
  </si>
  <si>
    <t>Wuding County</t>
  </si>
  <si>
    <t>水富县</t>
  </si>
  <si>
    <t>Shuifu County</t>
  </si>
  <si>
    <t>永仁县</t>
  </si>
  <si>
    <t>Yongren County</t>
  </si>
  <si>
    <t>永善县</t>
  </si>
  <si>
    <t>Yongshan County</t>
  </si>
  <si>
    <t>永平县</t>
  </si>
  <si>
    <t>Yongping County</t>
  </si>
  <si>
    <t>永德县</t>
  </si>
  <si>
    <t>Yongde County</t>
  </si>
  <si>
    <t>永胜县</t>
  </si>
  <si>
    <t>Yongsheng County</t>
  </si>
  <si>
    <t>江城哈尼族彝族自治县</t>
  </si>
  <si>
    <t>Jiangcheng Hani and Yi County</t>
  </si>
  <si>
    <t>沧源佤族自治县</t>
  </si>
  <si>
    <t>Cangyuan Va Autonomous County</t>
  </si>
  <si>
    <t>河口瑶族自治县</t>
  </si>
  <si>
    <t>Hekou Yao Autonomous County</t>
  </si>
  <si>
    <t>泸水市</t>
  </si>
  <si>
    <t>Lushui City</t>
  </si>
  <si>
    <t>泸西县</t>
  </si>
  <si>
    <t>Luxi County (Yunnan)</t>
  </si>
  <si>
    <t>洱源县</t>
  </si>
  <si>
    <t>Eryuan County</t>
  </si>
  <si>
    <t>漾濞彝族自治县</t>
  </si>
  <si>
    <t>Yangbi Yi Autonomous County</t>
  </si>
  <si>
    <t>澄江县</t>
  </si>
  <si>
    <t>Chengjiang County</t>
  </si>
  <si>
    <t>澜沧拉祜族自治县</t>
  </si>
  <si>
    <t>Lancang Lagu Autonomous County</t>
  </si>
  <si>
    <t>牟定县</t>
  </si>
  <si>
    <t>Mouding County</t>
  </si>
  <si>
    <t>玉溪市辖区</t>
  </si>
  <si>
    <t>Yuxi Prefecture City</t>
  </si>
  <si>
    <t>玉龙纳西族自治县</t>
  </si>
  <si>
    <t>Yonglong Naxi Autonomous County</t>
  </si>
  <si>
    <t>瑞丽市</t>
  </si>
  <si>
    <t>Ruili City</t>
  </si>
  <si>
    <t>盈江县</t>
  </si>
  <si>
    <t>Yingjiang County</t>
  </si>
  <si>
    <t>盐津县</t>
  </si>
  <si>
    <t>Yanjin County (Yunnan)</t>
  </si>
  <si>
    <t>石屏县</t>
  </si>
  <si>
    <t>Shiping County</t>
  </si>
  <si>
    <t>石林彝族自治县</t>
  </si>
  <si>
    <t>Shilin Yi Autonomous County</t>
  </si>
  <si>
    <t>砚山县</t>
  </si>
  <si>
    <t>Yanshan County (Yunnan)</t>
  </si>
  <si>
    <t>祥云县</t>
  </si>
  <si>
    <t>Xiangyun County</t>
  </si>
  <si>
    <t>禄丰县</t>
  </si>
  <si>
    <t>Lufeng County</t>
  </si>
  <si>
    <t>禄劝彝族苗族自治县</t>
  </si>
  <si>
    <t>Luquan Yi and Miao Autonomous County</t>
  </si>
  <si>
    <t>福贡县</t>
  </si>
  <si>
    <t>Fugong County</t>
  </si>
  <si>
    <t>红河县</t>
  </si>
  <si>
    <t>Honghe County</t>
  </si>
  <si>
    <t>绥江县</t>
  </si>
  <si>
    <t>Suijiang County</t>
  </si>
  <si>
    <t>维西傈僳族自治县</t>
  </si>
  <si>
    <t>Weixi Lisu Autonomous County</t>
  </si>
  <si>
    <t>绿春县</t>
  </si>
  <si>
    <t>Lvchun County</t>
  </si>
  <si>
    <t>罗平县</t>
  </si>
  <si>
    <t>Luoping County</t>
  </si>
  <si>
    <t>耿马傣族佤族自治县</t>
  </si>
  <si>
    <t>Gengma Dai and Wa Autonomous County</t>
  </si>
  <si>
    <t>腾冲市</t>
  </si>
  <si>
    <t>Tengchong City</t>
  </si>
  <si>
    <t>芒市</t>
  </si>
  <si>
    <t>Mang City</t>
  </si>
  <si>
    <t>蒙自市</t>
  </si>
  <si>
    <t>Mengzi City</t>
  </si>
  <si>
    <t>西畴县</t>
  </si>
  <si>
    <t>Xichou County</t>
  </si>
  <si>
    <t>西盟佤族自治县</t>
  </si>
  <si>
    <t>Ximeng Va Autonomous County</t>
  </si>
  <si>
    <t>贡山独龙族怒族自治县</t>
  </si>
  <si>
    <t>Gongshan Derung and Nu Autonomous County</t>
  </si>
  <si>
    <t>通海县</t>
  </si>
  <si>
    <t>Tonghai County</t>
  </si>
  <si>
    <t>金平苗族瑶族傣族自治县</t>
  </si>
  <si>
    <t>Jinping Miao Yao and Dai Autonomous County</t>
  </si>
  <si>
    <t>镇康县</t>
  </si>
  <si>
    <t>Zhenkang County</t>
  </si>
  <si>
    <t>镇沅彝族哈尼族拉祜族自治县</t>
  </si>
  <si>
    <t>Zhenyuan Yi Hani and Lahu Autonomous County</t>
  </si>
  <si>
    <t>镇雄县</t>
  </si>
  <si>
    <t>Zhenxiong County</t>
  </si>
  <si>
    <t>陆良县</t>
  </si>
  <si>
    <t>Luliang County</t>
  </si>
  <si>
    <t>陇川县</t>
  </si>
  <si>
    <t>Longchuan County (Yunnan)</t>
  </si>
  <si>
    <t>香格里拉市</t>
  </si>
  <si>
    <t>Shangri-la City</t>
  </si>
  <si>
    <t>马关县</t>
  </si>
  <si>
    <t>Maguan County</t>
  </si>
  <si>
    <t>马龙县</t>
  </si>
  <si>
    <t>Malong County</t>
  </si>
  <si>
    <t>鲁甸县</t>
  </si>
  <si>
    <t>Ludian County</t>
  </si>
  <si>
    <t>鹤庆县</t>
  </si>
  <si>
    <t>Heqing County</t>
  </si>
  <si>
    <t>麻栗坡县</t>
  </si>
  <si>
    <t>Malipo County</t>
  </si>
  <si>
    <t>龙陵县</t>
  </si>
  <si>
    <t>Longling County</t>
  </si>
  <si>
    <t>东乌珠穆沁旗</t>
  </si>
  <si>
    <t>Dongwuzhumuqin Banner</t>
  </si>
  <si>
    <t>丰镇市</t>
  </si>
  <si>
    <t>Fengzhen City</t>
  </si>
  <si>
    <t>乌兰察布市辖区</t>
  </si>
  <si>
    <t>Ulanqab Prefecture City</t>
  </si>
  <si>
    <t>乌兰浩特市</t>
  </si>
  <si>
    <t>Wulanhaote City</t>
  </si>
  <si>
    <t>乌审旗</t>
  </si>
  <si>
    <t>Uxin Banner</t>
  </si>
  <si>
    <t>乌拉特中旗</t>
  </si>
  <si>
    <t>Urat Banner</t>
  </si>
  <si>
    <t>乌拉特前旗</t>
  </si>
  <si>
    <t>Urad Front Banner</t>
  </si>
  <si>
    <t>乌拉特后旗</t>
  </si>
  <si>
    <t>Urat Rear Banner</t>
  </si>
  <si>
    <t>乌海市辖区</t>
  </si>
  <si>
    <t>Wuhai Prefecture City</t>
  </si>
  <si>
    <t>二连浩特市</t>
  </si>
  <si>
    <t>Erenhot City</t>
  </si>
  <si>
    <t>五原县</t>
  </si>
  <si>
    <t>Wuyuan County (Inner Mongolia)</t>
  </si>
  <si>
    <t>伊金霍洛旗</t>
  </si>
  <si>
    <t>Ejin Horo Banner</t>
  </si>
  <si>
    <t>克什克腾旗</t>
  </si>
  <si>
    <t>Hexigten Banner</t>
  </si>
  <si>
    <t>兴和县</t>
  </si>
  <si>
    <t>Xinghe County</t>
  </si>
  <si>
    <t>准格尔旗</t>
  </si>
  <si>
    <t>Jungar Banner</t>
  </si>
  <si>
    <t>凉城县</t>
  </si>
  <si>
    <t>Liangcheng County</t>
  </si>
  <si>
    <t>包头市辖区</t>
  </si>
  <si>
    <t>Baotou Prefecture City</t>
  </si>
  <si>
    <t>化德县</t>
  </si>
  <si>
    <t>Huade County</t>
  </si>
  <si>
    <t>卓资县</t>
  </si>
  <si>
    <t>Zhuozi County</t>
  </si>
  <si>
    <t>呼伦贝尔市辖区</t>
  </si>
  <si>
    <t>Hulunbeier Prefecture City</t>
  </si>
  <si>
    <t>呼和浩特市辖区</t>
  </si>
  <si>
    <t>Hohhot Prefecture City</t>
  </si>
  <si>
    <t>和林格尔县</t>
  </si>
  <si>
    <t>Helinge'er County</t>
  </si>
  <si>
    <t>商都县</t>
  </si>
  <si>
    <t>Shangdu County</t>
  </si>
  <si>
    <t>喀喇沁旗</t>
  </si>
  <si>
    <t>Harqin Banner</t>
  </si>
  <si>
    <t>四子王旗</t>
  </si>
  <si>
    <t>Siziwang Banner</t>
  </si>
  <si>
    <t>固阳县</t>
  </si>
  <si>
    <t>Guyang County</t>
  </si>
  <si>
    <t>土默特右旗</t>
  </si>
  <si>
    <t>Tumd Right Banner</t>
  </si>
  <si>
    <t>土默特左旗</t>
  </si>
  <si>
    <t>Tumd Left Banner</t>
  </si>
  <si>
    <t>多伦县</t>
  </si>
  <si>
    <t>Duolun County</t>
  </si>
  <si>
    <t>太仆寺旗</t>
  </si>
  <si>
    <t>Taibus Banner</t>
  </si>
  <si>
    <t>奈曼旗</t>
  </si>
  <si>
    <t>Naiman Banner</t>
  </si>
  <si>
    <t>宁城县</t>
  </si>
  <si>
    <t>Ningcheng County</t>
  </si>
  <si>
    <t>察哈尔右翼中旗</t>
  </si>
  <si>
    <t>Chahar Right Middle Banner</t>
  </si>
  <si>
    <t>察哈尔右翼前旗</t>
  </si>
  <si>
    <t>Chahar Right Front Banner</t>
  </si>
  <si>
    <t>察哈尔右翼后旗</t>
  </si>
  <si>
    <t>Chahar Right Back Banner</t>
  </si>
  <si>
    <t>巴彦淖尔市辖区</t>
  </si>
  <si>
    <t>Bayannur Prefecture City</t>
  </si>
  <si>
    <t>巴林右旗</t>
  </si>
  <si>
    <t>Bairin Right Banner</t>
  </si>
  <si>
    <t>巴林左旗</t>
  </si>
  <si>
    <t>Bairin Left Banner</t>
  </si>
  <si>
    <t>库伦旗</t>
  </si>
  <si>
    <t>Kulun Banner</t>
  </si>
  <si>
    <t>开鲁县</t>
  </si>
  <si>
    <t>Kailu County</t>
  </si>
  <si>
    <t>扎兰屯市</t>
  </si>
  <si>
    <t>Zhalantun City</t>
  </si>
  <si>
    <t>扎赉特旗</t>
  </si>
  <si>
    <t>Jalaid Banner</t>
  </si>
  <si>
    <t>扎鲁特旗</t>
  </si>
  <si>
    <t>Jarud Banner</t>
  </si>
  <si>
    <t>托克托县</t>
  </si>
  <si>
    <t>Tuoketuo County</t>
  </si>
  <si>
    <t>敖汉旗</t>
  </si>
  <si>
    <t>Aohan Banner</t>
  </si>
  <si>
    <t>新巴尔虎右旗</t>
  </si>
  <si>
    <t>Xin Barag Right Banner</t>
  </si>
  <si>
    <t>新巴尔虎左旗</t>
  </si>
  <si>
    <t>Xin Barag Left Banner</t>
  </si>
  <si>
    <t>杭锦后旗</t>
  </si>
  <si>
    <t>Hanggin Rear Banner</t>
  </si>
  <si>
    <t>杭锦旗</t>
  </si>
  <si>
    <t>Hanggin Banner</t>
  </si>
  <si>
    <t>林西县</t>
  </si>
  <si>
    <t>Linxi County</t>
  </si>
  <si>
    <t>根河市</t>
  </si>
  <si>
    <t>Genhe City</t>
  </si>
  <si>
    <t>正蓝旗</t>
  </si>
  <si>
    <t>Zhenglan Banner</t>
  </si>
  <si>
    <t>正镶白旗</t>
  </si>
  <si>
    <t>Zhengxiangbai Banner</t>
  </si>
  <si>
    <t>武川县</t>
  </si>
  <si>
    <t>Wuchuan County</t>
  </si>
  <si>
    <t>清水河县</t>
  </si>
  <si>
    <t>Qingshuihe County</t>
  </si>
  <si>
    <t>满洲里市</t>
  </si>
  <si>
    <t>Manzhouli City</t>
  </si>
  <si>
    <t>牙克石市</t>
  </si>
  <si>
    <t>Yakeshi City</t>
  </si>
  <si>
    <t>磴口县</t>
  </si>
  <si>
    <t>Dengkou County</t>
  </si>
  <si>
    <t>科尔沁右翼中旗</t>
  </si>
  <si>
    <t>Horqin Right Wing Middle Banner</t>
  </si>
  <si>
    <t>科尔沁右翼前旗</t>
  </si>
  <si>
    <t>Horqin Right Wing Front Banner</t>
  </si>
  <si>
    <t>科尔沁左翼中旗</t>
  </si>
  <si>
    <t>Horqin Left Middle Banner</t>
  </si>
  <si>
    <t>科尔沁左翼后旗</t>
  </si>
  <si>
    <t>Horqin Left Back Banner</t>
  </si>
  <si>
    <t>突泉县</t>
  </si>
  <si>
    <t>Tuquan County</t>
  </si>
  <si>
    <t>翁牛特旗</t>
  </si>
  <si>
    <t>Ongniud Bannar</t>
  </si>
  <si>
    <t>苏尼特右旗</t>
  </si>
  <si>
    <t>Sonid Right Banner</t>
  </si>
  <si>
    <t>苏尼特左旗</t>
  </si>
  <si>
    <t>Sonid Left Banner</t>
  </si>
  <si>
    <t>莫力达瓦达斡尔族自治旗</t>
  </si>
  <si>
    <t>Morin Dawa Daur Autonomous Banner</t>
  </si>
  <si>
    <t>西乌珠穆沁旗</t>
  </si>
  <si>
    <t>Xiwuzhumuqin Banner</t>
  </si>
  <si>
    <t>赤峰市辖区</t>
  </si>
  <si>
    <t>Chifeng Prefecture City</t>
  </si>
  <si>
    <t>达尔罕茂明安联合旗</t>
  </si>
  <si>
    <t>Darhan Muminggan Joint Banner</t>
  </si>
  <si>
    <t>达拉特旗</t>
  </si>
  <si>
    <t>Dalat Banner</t>
  </si>
  <si>
    <t>通辽市辖区</t>
  </si>
  <si>
    <t>Tongliao Prefecture City</t>
  </si>
  <si>
    <t>鄂伦春自治旗</t>
  </si>
  <si>
    <t>Oroqen Autonomous Banner</t>
  </si>
  <si>
    <t>鄂尔多斯市辖区</t>
  </si>
  <si>
    <t>Ordos Prefecture City</t>
  </si>
  <si>
    <t>鄂托克前旗</t>
  </si>
  <si>
    <t>Otog Front Banner</t>
  </si>
  <si>
    <t>鄂托克旗</t>
  </si>
  <si>
    <t>Otog Banner</t>
  </si>
  <si>
    <t>鄂温克族自治旗</t>
  </si>
  <si>
    <t>Ewenki Autonomous Banner</t>
  </si>
  <si>
    <t>锡林浩特市</t>
  </si>
  <si>
    <t>Xilinhot City</t>
  </si>
  <si>
    <t>镶黄旗</t>
  </si>
  <si>
    <t>Xianghuang Banner</t>
  </si>
  <si>
    <t>阿尔山市</t>
  </si>
  <si>
    <t>A'ershan City</t>
  </si>
  <si>
    <t>阿巴嘎旗</t>
  </si>
  <si>
    <t>Abaga Banner</t>
  </si>
  <si>
    <t>阿拉善右旗</t>
  </si>
  <si>
    <t>Alxa Right Banner</t>
  </si>
  <si>
    <t>阿拉善左旗</t>
  </si>
  <si>
    <t>Alxa Left Banner</t>
  </si>
  <si>
    <t>阿荣旗</t>
  </si>
  <si>
    <t>Arun Banner</t>
  </si>
  <si>
    <t>阿鲁科尔沁旗</t>
  </si>
  <si>
    <t>Ar Horqin Banner</t>
  </si>
  <si>
    <t>陈巴尔虎旗</t>
  </si>
  <si>
    <t>Chenba'erhu Banner</t>
  </si>
  <si>
    <t>霍林郭勒市</t>
  </si>
  <si>
    <t>Huolinguole City</t>
  </si>
  <si>
    <t>额尔古纳市</t>
  </si>
  <si>
    <t>Eerguna City</t>
  </si>
  <si>
    <t>额济纳旗</t>
  </si>
  <si>
    <t>Egina Banner</t>
  </si>
  <si>
    <t>内蒙古</t>
    <phoneticPr fontId="0" type="noConversion"/>
  </si>
  <si>
    <t>云南</t>
  </si>
  <si>
    <t>北京</t>
  </si>
  <si>
    <t>北京市辖区</t>
  </si>
  <si>
    <t>Beijing Prefecture City</t>
  </si>
  <si>
    <t>四川</t>
    <phoneticPr fontId="0" type="noConversion"/>
  </si>
  <si>
    <t>万源市</t>
  </si>
  <si>
    <t>Wanyuan City</t>
  </si>
  <si>
    <t>三台县</t>
  </si>
  <si>
    <t>Santai County</t>
  </si>
  <si>
    <t>中江县</t>
  </si>
  <si>
    <t>Zhongjiang County</t>
  </si>
  <si>
    <t>丹巴县</t>
  </si>
  <si>
    <t>Danba County</t>
  </si>
  <si>
    <t>丹棱县</t>
  </si>
  <si>
    <t>Danling County</t>
  </si>
  <si>
    <t>乐山市辖区</t>
  </si>
  <si>
    <t>Leshan Prefecture City</t>
  </si>
  <si>
    <t>乐至县</t>
  </si>
  <si>
    <t>Lezhi County</t>
  </si>
  <si>
    <t>九寨沟县</t>
  </si>
  <si>
    <t>Jiuzhaigou County</t>
  </si>
  <si>
    <t>九龙县</t>
  </si>
  <si>
    <t>Jiulong County</t>
  </si>
  <si>
    <t>乡城县</t>
  </si>
  <si>
    <t>Xiangcheng County (Sichuan)</t>
  </si>
  <si>
    <t>井研县</t>
  </si>
  <si>
    <t>Jingyan County</t>
  </si>
  <si>
    <t>什邡市</t>
  </si>
  <si>
    <t>Shifang City</t>
  </si>
  <si>
    <t>仁寿县</t>
  </si>
  <si>
    <t>Renshou County</t>
  </si>
  <si>
    <t>仪陇县</t>
  </si>
  <si>
    <t>Yilong County</t>
  </si>
  <si>
    <t>会东县</t>
  </si>
  <si>
    <t>Huidong County (Sichuan)</t>
  </si>
  <si>
    <t>会理县</t>
  </si>
  <si>
    <t>Huili County</t>
  </si>
  <si>
    <t>兴文县</t>
  </si>
  <si>
    <t>Xingwen County</t>
  </si>
  <si>
    <t>内江市辖区</t>
  </si>
  <si>
    <t>Neijiang Prefecture City</t>
  </si>
  <si>
    <t>冕宁县</t>
  </si>
  <si>
    <t>Mianning County</t>
  </si>
  <si>
    <t>剑阁县</t>
  </si>
  <si>
    <t>Jiange County</t>
  </si>
  <si>
    <t>北川羌族自治县</t>
  </si>
  <si>
    <t>Beichuan Qiang Autonomous County</t>
  </si>
  <si>
    <t>华蓥市</t>
  </si>
  <si>
    <t>Huaying City</t>
  </si>
  <si>
    <t>南充市辖区</t>
  </si>
  <si>
    <t>Nanchong Prefecture City</t>
  </si>
  <si>
    <t>南江县</t>
  </si>
  <si>
    <t>Nanjiang County</t>
  </si>
  <si>
    <t>南部县</t>
  </si>
  <si>
    <t>Nanbu County</t>
  </si>
  <si>
    <t>叙永县</t>
  </si>
  <si>
    <t>Xuyong County</t>
  </si>
  <si>
    <t>古蔺县</t>
  </si>
  <si>
    <t>Gulin County</t>
  </si>
  <si>
    <t>合江县</t>
  </si>
  <si>
    <t>Hejiang County</t>
  </si>
  <si>
    <t>喜德县</t>
  </si>
  <si>
    <t>Xide County</t>
  </si>
  <si>
    <t>壤塘县</t>
  </si>
  <si>
    <t>Rangtang County</t>
  </si>
  <si>
    <t>大竹县</t>
  </si>
  <si>
    <t>Dazhu County</t>
  </si>
  <si>
    <t>大英县</t>
  </si>
  <si>
    <t>Daying County</t>
  </si>
  <si>
    <t>大邑县</t>
  </si>
  <si>
    <t>Dayi County</t>
  </si>
  <si>
    <t>天全县</t>
  </si>
  <si>
    <t>Tianquan County</t>
  </si>
  <si>
    <t>夹江县</t>
  </si>
  <si>
    <t>Jiajiang County</t>
  </si>
  <si>
    <t>威远县</t>
  </si>
  <si>
    <t>Weiyuan County (Sichuan)</t>
  </si>
  <si>
    <t>宁南县</t>
  </si>
  <si>
    <t>Ningnan County</t>
  </si>
  <si>
    <t>安岳县</t>
  </si>
  <si>
    <t>Anyue County</t>
  </si>
  <si>
    <t>宜宾县</t>
  </si>
  <si>
    <t>Yibin County</t>
  </si>
  <si>
    <t>宜宾县已撤销</t>
  </si>
  <si>
    <t>宜宾市辖区</t>
  </si>
  <si>
    <t>Yibin Prefecture City</t>
  </si>
  <si>
    <t>宝兴县</t>
  </si>
  <si>
    <t>Baoxing County</t>
  </si>
  <si>
    <t>宣汉县</t>
  </si>
  <si>
    <t>Xuanhan County</t>
  </si>
  <si>
    <t>富顺县</t>
  </si>
  <si>
    <t>Fushun County (Sichuan)</t>
  </si>
  <si>
    <t>射洪县</t>
  </si>
  <si>
    <t>Shehong County</t>
  </si>
  <si>
    <t>小金县</t>
  </si>
  <si>
    <t>Xiaojin County</t>
  </si>
  <si>
    <t>屏山县</t>
  </si>
  <si>
    <t>Pingshan County (Sichuan)</t>
  </si>
  <si>
    <t>岳池县</t>
  </si>
  <si>
    <t>Yuechi County</t>
  </si>
  <si>
    <t>峨眉山市</t>
  </si>
  <si>
    <t>Emeishan City</t>
  </si>
  <si>
    <t>峨边彝族自治县</t>
  </si>
  <si>
    <t>Ebian Yi Autonomous County</t>
  </si>
  <si>
    <t>崇州市</t>
  </si>
  <si>
    <t>Chongzhou City</t>
  </si>
  <si>
    <t>巴中市辖区</t>
  </si>
  <si>
    <t>Bazhong Prefecture City</t>
  </si>
  <si>
    <t>巴塘县</t>
  </si>
  <si>
    <t>Batang County</t>
  </si>
  <si>
    <t>布拖县</t>
  </si>
  <si>
    <t>Butuo County</t>
  </si>
  <si>
    <t>平昌县</t>
  </si>
  <si>
    <t>Pingchang County</t>
  </si>
  <si>
    <t>平武县</t>
  </si>
  <si>
    <t>Pingwu County</t>
  </si>
  <si>
    <t>广元市辖区</t>
  </si>
  <si>
    <t>Guangyuan Prefecture City</t>
  </si>
  <si>
    <t>广安市辖区</t>
  </si>
  <si>
    <t>Guang'an Prefecture City</t>
  </si>
  <si>
    <t>广汉市</t>
  </si>
  <si>
    <t>Guanghan City</t>
  </si>
  <si>
    <t>康定市</t>
  </si>
  <si>
    <t>Kangding City</t>
  </si>
  <si>
    <t>开江县</t>
  </si>
  <si>
    <t>Kaijiang County</t>
  </si>
  <si>
    <t>彭州市</t>
  </si>
  <si>
    <t>Pengzhou City</t>
  </si>
  <si>
    <t>得荣县</t>
  </si>
  <si>
    <t>Derong County</t>
  </si>
  <si>
    <t>德昌县</t>
  </si>
  <si>
    <t>Dechang County</t>
  </si>
  <si>
    <t>德格县</t>
  </si>
  <si>
    <t>Dege County</t>
  </si>
  <si>
    <t>德阳市辖区</t>
  </si>
  <si>
    <t>Deyang Prefecture City</t>
  </si>
  <si>
    <t>成都市辖区</t>
  </si>
  <si>
    <t>Chengdu Prefecture City</t>
  </si>
  <si>
    <t>攀枝花市辖区</t>
  </si>
  <si>
    <t>Panzhihua Prefecture City</t>
  </si>
  <si>
    <t>新津县</t>
  </si>
  <si>
    <t>Xinjin County</t>
  </si>
  <si>
    <t>新龙县</t>
  </si>
  <si>
    <t>Xinlong County</t>
  </si>
  <si>
    <t>旺苍县</t>
  </si>
  <si>
    <t>Wangcang County</t>
  </si>
  <si>
    <t>昭觉县</t>
  </si>
  <si>
    <t>Zhaojue County</t>
  </si>
  <si>
    <t>普格县</t>
  </si>
  <si>
    <t>Puge County</t>
  </si>
  <si>
    <t>木里藏族自治县</t>
  </si>
  <si>
    <t>Muli Tibetan Autonomous County</t>
  </si>
  <si>
    <t>松潘县</t>
  </si>
  <si>
    <t>Songpan County</t>
  </si>
  <si>
    <t>梓潼县</t>
  </si>
  <si>
    <t>Zitong County</t>
  </si>
  <si>
    <t>武胜县</t>
  </si>
  <si>
    <t>Wusheng County</t>
  </si>
  <si>
    <t>汉源县</t>
  </si>
  <si>
    <t>Hanyuan County</t>
  </si>
  <si>
    <t>江安县</t>
  </si>
  <si>
    <t>Jiang'an County</t>
  </si>
  <si>
    <t>江油市</t>
  </si>
  <si>
    <t>Jiangyou City</t>
  </si>
  <si>
    <t>汶川县</t>
  </si>
  <si>
    <t>Wenchuan County</t>
  </si>
  <si>
    <t>沐川县</t>
  </si>
  <si>
    <t>Muchuan County</t>
  </si>
  <si>
    <t>泸县</t>
  </si>
  <si>
    <t>Lu County</t>
  </si>
  <si>
    <t>泸定县</t>
  </si>
  <si>
    <t>Luding County</t>
  </si>
  <si>
    <t>泸州市辖区</t>
  </si>
  <si>
    <t>Luzhou Prefecture City</t>
  </si>
  <si>
    <t>洪雅县</t>
  </si>
  <si>
    <t>Hongya County</t>
  </si>
  <si>
    <t>渠县</t>
  </si>
  <si>
    <t>Qu County</t>
  </si>
  <si>
    <t>炉霍县</t>
  </si>
  <si>
    <t>Luhuo County</t>
  </si>
  <si>
    <t>犍为县</t>
  </si>
  <si>
    <t>Qianwei County</t>
  </si>
  <si>
    <t>珙县</t>
  </si>
  <si>
    <t>Gong County</t>
  </si>
  <si>
    <t>理县</t>
  </si>
  <si>
    <t>Li County (Sichuan)</t>
  </si>
  <si>
    <t>理塘县</t>
  </si>
  <si>
    <t>Litang County</t>
  </si>
  <si>
    <t>甘孜县</t>
  </si>
  <si>
    <t>Ganzi County</t>
  </si>
  <si>
    <t>甘洛县</t>
  </si>
  <si>
    <t>Ganluo County</t>
  </si>
  <si>
    <t>白玉县</t>
  </si>
  <si>
    <t>Baiyu County</t>
  </si>
  <si>
    <t>盐亭县</t>
  </si>
  <si>
    <t>Yanting County</t>
  </si>
  <si>
    <t>盐源县</t>
  </si>
  <si>
    <t>Yanyuan County</t>
  </si>
  <si>
    <t>盐边县</t>
  </si>
  <si>
    <t>Yanbian County</t>
  </si>
  <si>
    <t>眉山市辖区</t>
  </si>
  <si>
    <t>Meizhou Prefecture City (Sichuan)</t>
  </si>
  <si>
    <t>石棉县</t>
  </si>
  <si>
    <t>Shimian County</t>
  </si>
  <si>
    <t>石渠县</t>
  </si>
  <si>
    <t>Shiqu County</t>
  </si>
  <si>
    <t>稻城县</t>
  </si>
  <si>
    <t>Daocheng County</t>
  </si>
  <si>
    <t>筠连县</t>
  </si>
  <si>
    <t>Junlian County</t>
  </si>
  <si>
    <t>简阳市</t>
  </si>
  <si>
    <t>Jianyang City</t>
  </si>
  <si>
    <t>米易县</t>
  </si>
  <si>
    <t>Miyi County</t>
  </si>
  <si>
    <t>红原县</t>
  </si>
  <si>
    <t>Hongyuan County</t>
  </si>
  <si>
    <t>绵竹市</t>
  </si>
  <si>
    <t>Mianzhu City</t>
  </si>
  <si>
    <t>绵阳市辖区</t>
  </si>
  <si>
    <t>Mianyang Prefecture City</t>
  </si>
  <si>
    <t>美姑县</t>
  </si>
  <si>
    <t>Meigu County</t>
  </si>
  <si>
    <t>自贡市辖区</t>
  </si>
  <si>
    <t>Zigong Prefecture City</t>
  </si>
  <si>
    <t>色达县</t>
  </si>
  <si>
    <t>Loose County</t>
  </si>
  <si>
    <t>芦山县</t>
  </si>
  <si>
    <t>Lushan County (Sichuan)</t>
  </si>
  <si>
    <t>苍溪县</t>
  </si>
  <si>
    <t>Cangxi County</t>
  </si>
  <si>
    <t>若尔盖县</t>
  </si>
  <si>
    <t>Zoig County</t>
  </si>
  <si>
    <t>茂县</t>
  </si>
  <si>
    <t>Mao County</t>
  </si>
  <si>
    <t>荣县</t>
  </si>
  <si>
    <t>Rong County (Sichuan)</t>
  </si>
  <si>
    <t>荥经县</t>
  </si>
  <si>
    <t>Yingjing County</t>
  </si>
  <si>
    <t>营山县</t>
  </si>
  <si>
    <t>Yingshan County (Sichuan)</t>
  </si>
  <si>
    <t>蒲江县</t>
  </si>
  <si>
    <t>Pujiang County (Sichuan)</t>
  </si>
  <si>
    <t>蓬安县</t>
  </si>
  <si>
    <t>Peng'an County</t>
  </si>
  <si>
    <t>蓬溪县</t>
  </si>
  <si>
    <t>Pengxi County</t>
  </si>
  <si>
    <t>西充县</t>
  </si>
  <si>
    <t>Xichong County</t>
  </si>
  <si>
    <t>西昌市</t>
  </si>
  <si>
    <t>Xichang City</t>
  </si>
  <si>
    <t>资中县</t>
  </si>
  <si>
    <t>Information County</t>
  </si>
  <si>
    <t>资阳市辖区</t>
  </si>
  <si>
    <t>Ziyang Prefecture City</t>
  </si>
  <si>
    <t>越西县</t>
  </si>
  <si>
    <t>Yuexi County (Sichuan)</t>
  </si>
  <si>
    <t>达州市辖区</t>
  </si>
  <si>
    <t>Dazhou Prefecture City</t>
  </si>
  <si>
    <t>通江县</t>
  </si>
  <si>
    <t>Tongjiang County</t>
  </si>
  <si>
    <t>遂宁市辖区</t>
  </si>
  <si>
    <t>Suining Prefecture City</t>
  </si>
  <si>
    <t>道孚县</t>
  </si>
  <si>
    <t>Daofu County</t>
  </si>
  <si>
    <t>邛崃市</t>
  </si>
  <si>
    <t>Qionglai City</t>
  </si>
  <si>
    <t>邻水县</t>
  </si>
  <si>
    <t>Linshui City</t>
  </si>
  <si>
    <t>都江堰市</t>
  </si>
  <si>
    <t>Dujiangyan City</t>
  </si>
  <si>
    <t>金堂县</t>
  </si>
  <si>
    <t>Jintang County</t>
  </si>
  <si>
    <t>金川县</t>
  </si>
  <si>
    <t>Jinchuan County</t>
  </si>
  <si>
    <t>金阳县</t>
  </si>
  <si>
    <t>Jinyang County</t>
  </si>
  <si>
    <t>长宁县</t>
  </si>
  <si>
    <t>Changning County (Sichuan)</t>
  </si>
  <si>
    <t>阆中市</t>
  </si>
  <si>
    <t>Langzhong City</t>
  </si>
  <si>
    <t>阿坝县</t>
  </si>
  <si>
    <t>Aba County</t>
  </si>
  <si>
    <t>隆昌市</t>
  </si>
  <si>
    <t>Longchang City</t>
  </si>
  <si>
    <t>雅安市辖区</t>
  </si>
  <si>
    <t>Ya'an Prefecture City</t>
  </si>
  <si>
    <t>雅江县</t>
  </si>
  <si>
    <t>Yajiang County</t>
  </si>
  <si>
    <t>雷波县</t>
  </si>
  <si>
    <t>Leibo County</t>
  </si>
  <si>
    <t>青川县</t>
  </si>
  <si>
    <t>Qingchuan County</t>
  </si>
  <si>
    <t>青神县</t>
  </si>
  <si>
    <t>Qingshen County</t>
  </si>
  <si>
    <t>马尔康市</t>
  </si>
  <si>
    <t>Ma'erkang City</t>
  </si>
  <si>
    <t>马边彝族自治县</t>
  </si>
  <si>
    <t>Mabian Yi Autonomous County</t>
  </si>
  <si>
    <t>高县</t>
  </si>
  <si>
    <t>Gao County</t>
  </si>
  <si>
    <t>黑水县</t>
  </si>
  <si>
    <t>Heishui County</t>
  </si>
  <si>
    <t>天津</t>
  </si>
  <si>
    <t>天津市辖区</t>
  </si>
  <si>
    <t>Tianjin Prefecture City</t>
  </si>
  <si>
    <t>山东</t>
    <phoneticPr fontId="0" type="noConversion"/>
  </si>
  <si>
    <t>东平县</t>
    <phoneticPr fontId="0" type="noConversion"/>
  </si>
  <si>
    <t>Dongping County</t>
  </si>
  <si>
    <t>东明县</t>
    <phoneticPr fontId="0" type="noConversion"/>
  </si>
  <si>
    <t>Dongming County</t>
  </si>
  <si>
    <t>东营市辖区</t>
    <phoneticPr fontId="0" type="noConversion"/>
  </si>
  <si>
    <t>Dongying Prefecture City</t>
  </si>
  <si>
    <t>东阿县</t>
    <phoneticPr fontId="0" type="noConversion"/>
  </si>
  <si>
    <t>Dong'e County</t>
  </si>
  <si>
    <t>临朐县</t>
    <phoneticPr fontId="0" type="noConversion"/>
  </si>
  <si>
    <t>Linqu County</t>
  </si>
  <si>
    <t>临沂市辖区</t>
    <phoneticPr fontId="0" type="noConversion"/>
  </si>
  <si>
    <t>Linyi Prefecture City</t>
  </si>
  <si>
    <t>临沭县</t>
    <phoneticPr fontId="0" type="noConversion"/>
  </si>
  <si>
    <t>Linshu County</t>
  </si>
  <si>
    <t>临清市</t>
    <phoneticPr fontId="0" type="noConversion"/>
  </si>
  <si>
    <t>Linqing City</t>
  </si>
  <si>
    <t>临邑县</t>
    <phoneticPr fontId="0" type="noConversion"/>
  </si>
  <si>
    <t>Linyi County (Shandong)</t>
  </si>
  <si>
    <t>乐陵市</t>
    <phoneticPr fontId="0" type="noConversion"/>
  </si>
  <si>
    <t>Leling City</t>
  </si>
  <si>
    <t>乳山市</t>
    <phoneticPr fontId="0" type="noConversion"/>
  </si>
  <si>
    <t>Rushan City</t>
  </si>
  <si>
    <t>五莲县</t>
    <phoneticPr fontId="0" type="noConversion"/>
  </si>
  <si>
    <t>Wulian County</t>
  </si>
  <si>
    <t>兰陵县</t>
    <phoneticPr fontId="0" type="noConversion"/>
  </si>
  <si>
    <t>Lanling County</t>
  </si>
  <si>
    <t>冠县</t>
    <phoneticPr fontId="0" type="noConversion"/>
  </si>
  <si>
    <t>Guan County</t>
  </si>
  <si>
    <t>利津县</t>
    <phoneticPr fontId="0" type="noConversion"/>
  </si>
  <si>
    <t>Lijin County</t>
  </si>
  <si>
    <t>单县</t>
    <phoneticPr fontId="0" type="noConversion"/>
  </si>
  <si>
    <t>Shan County</t>
  </si>
  <si>
    <t>博兴县</t>
    <phoneticPr fontId="0" type="noConversion"/>
  </si>
  <si>
    <t>Boxing County</t>
  </si>
  <si>
    <t>商河县</t>
    <phoneticPr fontId="0" type="noConversion"/>
  </si>
  <si>
    <t>Shanghe County</t>
  </si>
  <si>
    <t>嘉祥县</t>
    <phoneticPr fontId="0" type="noConversion"/>
  </si>
  <si>
    <t>Jiaxiang County</t>
  </si>
  <si>
    <t>夏津县</t>
    <phoneticPr fontId="0" type="noConversion"/>
  </si>
  <si>
    <t>Xiajin County</t>
  </si>
  <si>
    <t>威海市辖区</t>
    <phoneticPr fontId="0" type="noConversion"/>
  </si>
  <si>
    <t>Weihai Prefecture City</t>
  </si>
  <si>
    <t>宁津县</t>
    <phoneticPr fontId="0" type="noConversion"/>
  </si>
  <si>
    <t>Ningjin County (Shandong)</t>
  </si>
  <si>
    <t>宁阳县</t>
    <phoneticPr fontId="0" type="noConversion"/>
  </si>
  <si>
    <t>Ningyang County</t>
  </si>
  <si>
    <t>安丘市</t>
    <phoneticPr fontId="0" type="noConversion"/>
  </si>
  <si>
    <t>Anqiu City</t>
  </si>
  <si>
    <t>寿光市</t>
    <phoneticPr fontId="0" type="noConversion"/>
  </si>
  <si>
    <t>Shouguang City</t>
  </si>
  <si>
    <t>巨野县</t>
    <phoneticPr fontId="0" type="noConversion"/>
  </si>
  <si>
    <t>Juye County</t>
  </si>
  <si>
    <t>平原县</t>
    <phoneticPr fontId="0" type="noConversion"/>
  </si>
  <si>
    <t>Pingyuan County (Shandong)</t>
  </si>
  <si>
    <t>平度市</t>
    <phoneticPr fontId="0" type="noConversion"/>
  </si>
  <si>
    <t>Pingdu City</t>
  </si>
  <si>
    <t>平邑县</t>
    <phoneticPr fontId="0" type="noConversion"/>
  </si>
  <si>
    <t>Pingyi County</t>
  </si>
  <si>
    <t>平阴县</t>
    <phoneticPr fontId="0" type="noConversion"/>
  </si>
  <si>
    <t>Pingyin County</t>
  </si>
  <si>
    <t>广饶县</t>
    <phoneticPr fontId="0" type="noConversion"/>
  </si>
  <si>
    <t>Guangrao County</t>
  </si>
  <si>
    <t>庆云县</t>
  </si>
  <si>
    <t>Qingyun County</t>
  </si>
  <si>
    <t>微山县</t>
  </si>
  <si>
    <t>Weishan County</t>
  </si>
  <si>
    <t>德州市辖区</t>
    <phoneticPr fontId="0" type="noConversion"/>
  </si>
  <si>
    <t>Dezhou Prefecture City</t>
  </si>
  <si>
    <t>惠民县</t>
    <phoneticPr fontId="0" type="noConversion"/>
  </si>
  <si>
    <t>Huimin County</t>
  </si>
  <si>
    <t>成武县</t>
    <phoneticPr fontId="0" type="noConversion"/>
  </si>
  <si>
    <t>Chengwu County</t>
  </si>
  <si>
    <t>招远市</t>
    <phoneticPr fontId="0" type="noConversion"/>
  </si>
  <si>
    <t>Zhaoyuan City</t>
  </si>
  <si>
    <t>新泰市</t>
    <phoneticPr fontId="0" type="noConversion"/>
  </si>
  <si>
    <t>Xintai City</t>
  </si>
  <si>
    <t>无棣县</t>
    <phoneticPr fontId="0" type="noConversion"/>
  </si>
  <si>
    <t>Wudi County</t>
  </si>
  <si>
    <t>日照市辖区</t>
    <phoneticPr fontId="0" type="noConversion"/>
  </si>
  <si>
    <t>Rizhao Prefecture City</t>
  </si>
  <si>
    <t>昌乐县</t>
    <phoneticPr fontId="0" type="noConversion"/>
  </si>
  <si>
    <t>Changle County</t>
  </si>
  <si>
    <t>昌邑市</t>
    <phoneticPr fontId="0" type="noConversion"/>
  </si>
  <si>
    <t>ChangYi City</t>
  </si>
  <si>
    <t>曲阜市</t>
    <phoneticPr fontId="0" type="noConversion"/>
  </si>
  <si>
    <t>Qufu City</t>
  </si>
  <si>
    <t>曹县</t>
    <phoneticPr fontId="0" type="noConversion"/>
  </si>
  <si>
    <t>Cao County</t>
  </si>
  <si>
    <t>枣庄市辖区</t>
    <phoneticPr fontId="0" type="noConversion"/>
  </si>
  <si>
    <t>Zaozhuang Prefecture City</t>
  </si>
  <si>
    <t>栖霞市</t>
    <phoneticPr fontId="0" type="noConversion"/>
  </si>
  <si>
    <t>Qixia City</t>
  </si>
  <si>
    <t>桓台县</t>
    <phoneticPr fontId="0" type="noConversion"/>
  </si>
  <si>
    <t>Huantai County</t>
  </si>
  <si>
    <t>梁山县</t>
    <phoneticPr fontId="0" type="noConversion"/>
  </si>
  <si>
    <t>Liangshan County</t>
  </si>
  <si>
    <t>武城县</t>
    <phoneticPr fontId="0" type="noConversion"/>
  </si>
  <si>
    <t>Wucheng County</t>
  </si>
  <si>
    <t>汶上县</t>
    <phoneticPr fontId="0" type="noConversion"/>
  </si>
  <si>
    <t>Wenshang County</t>
  </si>
  <si>
    <t>沂南县</t>
    <phoneticPr fontId="0" type="noConversion"/>
  </si>
  <si>
    <t>Yinan County</t>
  </si>
  <si>
    <t>沂水县</t>
    <phoneticPr fontId="0" type="noConversion"/>
  </si>
  <si>
    <t>Yishui County</t>
  </si>
  <si>
    <t>沂源县</t>
    <phoneticPr fontId="0" type="noConversion"/>
  </si>
  <si>
    <t>Yiyuan County</t>
  </si>
  <si>
    <t>泗水县</t>
    <phoneticPr fontId="0" type="noConversion"/>
  </si>
  <si>
    <t>Sishui County</t>
  </si>
  <si>
    <t>泰安市辖区</t>
    <phoneticPr fontId="0" type="noConversion"/>
  </si>
  <si>
    <t>Tai'an Prefecture City</t>
  </si>
  <si>
    <t>济南市辖区</t>
    <phoneticPr fontId="0" type="noConversion"/>
  </si>
  <si>
    <t>Jinan Prefecture City</t>
  </si>
  <si>
    <t>济宁市辖区</t>
    <phoneticPr fontId="0" type="noConversion"/>
  </si>
  <si>
    <t>Jining Prefecture City</t>
  </si>
  <si>
    <t>济阳县</t>
    <phoneticPr fontId="0" type="noConversion"/>
  </si>
  <si>
    <t>Jiyang County</t>
  </si>
  <si>
    <t>海阳市</t>
    <phoneticPr fontId="0" type="noConversion"/>
  </si>
  <si>
    <t>Haiyang City</t>
  </si>
  <si>
    <t>淄博市辖区</t>
  </si>
  <si>
    <t>Zibo Prefecture City</t>
  </si>
  <si>
    <t>滕州市</t>
    <phoneticPr fontId="0" type="noConversion"/>
  </si>
  <si>
    <t>Tengzhou City</t>
  </si>
  <si>
    <t>滨州市辖区</t>
    <phoneticPr fontId="0" type="noConversion"/>
  </si>
  <si>
    <t>Binzhou Prefecture City</t>
  </si>
  <si>
    <t>潍坊市辖区</t>
    <phoneticPr fontId="0" type="noConversion"/>
  </si>
  <si>
    <t>Weifang Prefecture City</t>
  </si>
  <si>
    <t>烟台市辖区</t>
    <phoneticPr fontId="0" type="noConversion"/>
  </si>
  <si>
    <t>Yantai Prefecture City</t>
  </si>
  <si>
    <t>禹城市</t>
    <phoneticPr fontId="0" type="noConversion"/>
  </si>
  <si>
    <t>Yucheng City</t>
  </si>
  <si>
    <t>聊城市辖区</t>
  </si>
  <si>
    <t>Liaocheng Prefecture City</t>
  </si>
  <si>
    <t>肥城市</t>
    <phoneticPr fontId="0" type="noConversion"/>
  </si>
  <si>
    <t>Feicheng City</t>
  </si>
  <si>
    <t>胶州市</t>
    <phoneticPr fontId="0" type="noConversion"/>
  </si>
  <si>
    <t>Jiaozhou City</t>
  </si>
  <si>
    <t>茌平县</t>
    <phoneticPr fontId="0" type="noConversion"/>
  </si>
  <si>
    <t>Chiping County</t>
  </si>
  <si>
    <t>荣成市</t>
  </si>
  <si>
    <t>Rongcheng City</t>
  </si>
  <si>
    <t>莒南县</t>
  </si>
  <si>
    <t>Junan County</t>
  </si>
  <si>
    <t>莒县</t>
  </si>
  <si>
    <t>Ju County</t>
  </si>
  <si>
    <t>莘县</t>
  </si>
  <si>
    <t>Shen County</t>
  </si>
  <si>
    <t>莱州市</t>
  </si>
  <si>
    <t>Laizhou City</t>
  </si>
  <si>
    <t>莱芜市辖区</t>
  </si>
  <si>
    <t>Laiwu Prefecture City</t>
  </si>
  <si>
    <t>莱芜市于2019年被撤销</t>
  </si>
  <si>
    <t>莱西市</t>
  </si>
  <si>
    <t>Lacey City</t>
  </si>
  <si>
    <t>莱阳市</t>
  </si>
  <si>
    <t>Laiyang City</t>
  </si>
  <si>
    <t>菏泽市辖区</t>
  </si>
  <si>
    <t>Heze Prefecture City</t>
  </si>
  <si>
    <t>蒙阴县</t>
  </si>
  <si>
    <t>Mengyin County</t>
  </si>
  <si>
    <t>2020年与长岛县合并</t>
  </si>
  <si>
    <t>蓬莱市</t>
  </si>
  <si>
    <t>Penglai City</t>
  </si>
  <si>
    <t>诸城市</t>
  </si>
  <si>
    <t>Zhucheng City</t>
  </si>
  <si>
    <t>费县</t>
  </si>
  <si>
    <t>Fei County County</t>
  </si>
  <si>
    <t>邹城市</t>
  </si>
  <si>
    <t>Zoucheng City</t>
  </si>
  <si>
    <t>邹平县</t>
  </si>
  <si>
    <t>Zouping County</t>
  </si>
  <si>
    <t>郓城县</t>
  </si>
  <si>
    <t>Yuncheng County</t>
  </si>
  <si>
    <t>郯城县</t>
  </si>
  <si>
    <t>Tancheng County</t>
  </si>
  <si>
    <t>鄄城县</t>
  </si>
  <si>
    <t>Juancheng County</t>
  </si>
  <si>
    <t>金乡县</t>
  </si>
  <si>
    <t>Jinxiang County</t>
  </si>
  <si>
    <t>2020年与蓬莱市合并，已统计</t>
  </si>
  <si>
    <t>长岛县</t>
  </si>
  <si>
    <t>Changdao County</t>
  </si>
  <si>
    <t>阳信县</t>
  </si>
  <si>
    <t>Yangxin County (Shandong)</t>
  </si>
  <si>
    <t>阳谷县</t>
  </si>
  <si>
    <t>Yanggu County</t>
  </si>
  <si>
    <t>青岛市辖区</t>
  </si>
  <si>
    <t>Qingdao Prefecture City</t>
  </si>
  <si>
    <t>青州市</t>
  </si>
  <si>
    <t>Qingzhou City</t>
  </si>
  <si>
    <t>高唐县</t>
  </si>
  <si>
    <t>Gaotang County</t>
  </si>
  <si>
    <t>高密市</t>
  </si>
  <si>
    <t>Gaomi City</t>
  </si>
  <si>
    <t>高青县</t>
  </si>
  <si>
    <t>Gaoqing County</t>
  </si>
  <si>
    <t>鱼台县</t>
  </si>
  <si>
    <t>Yutai County</t>
  </si>
  <si>
    <t>齐河县</t>
  </si>
  <si>
    <t>Qihe County</t>
  </si>
  <si>
    <t>龙口市</t>
  </si>
  <si>
    <t>Longkou City</t>
  </si>
  <si>
    <t>山西</t>
    <phoneticPr fontId="0" type="noConversion"/>
  </si>
  <si>
    <t>万荣县</t>
  </si>
  <si>
    <t>Wanrong County</t>
  </si>
  <si>
    <t>中阳县</t>
  </si>
  <si>
    <t>Zhongyang County</t>
  </si>
  <si>
    <t>临县</t>
  </si>
  <si>
    <t>Lin County</t>
  </si>
  <si>
    <t>临汾市辖区</t>
  </si>
  <si>
    <t>Linfen Prefecture City</t>
  </si>
  <si>
    <t>临猗县</t>
  </si>
  <si>
    <t>Linyi County (Shanxi)</t>
  </si>
  <si>
    <t>乡宁县</t>
  </si>
  <si>
    <t>Xiangning County</t>
  </si>
  <si>
    <t>五台县</t>
  </si>
  <si>
    <t>Wutai County</t>
  </si>
  <si>
    <t>五寨县</t>
  </si>
  <si>
    <t>Wuzhai County</t>
  </si>
  <si>
    <t>交口县</t>
  </si>
  <si>
    <t>Jiaokou County</t>
  </si>
  <si>
    <t>交城县</t>
  </si>
  <si>
    <t>Jiaocheng County</t>
  </si>
  <si>
    <t>介休市</t>
  </si>
  <si>
    <t>Jiexiu City</t>
  </si>
  <si>
    <t>代县</t>
  </si>
  <si>
    <t>Dai County</t>
  </si>
  <si>
    <t>侯马市</t>
  </si>
  <si>
    <t>Houma City</t>
  </si>
  <si>
    <t>保德县</t>
  </si>
  <si>
    <t>Baode County</t>
  </si>
  <si>
    <t>偏关县</t>
  </si>
  <si>
    <t>Pianguan County</t>
  </si>
  <si>
    <t>兴县</t>
  </si>
  <si>
    <t>Xing County</t>
  </si>
  <si>
    <t>原平市</t>
  </si>
  <si>
    <t>Yuanping City</t>
  </si>
  <si>
    <t>古交市</t>
  </si>
  <si>
    <t>Gujiao City</t>
  </si>
  <si>
    <t>古县</t>
  </si>
  <si>
    <t>Gu County</t>
  </si>
  <si>
    <t>右玉县</t>
  </si>
  <si>
    <t>Youyu County</t>
  </si>
  <si>
    <t>吉县</t>
  </si>
  <si>
    <t>Ji County (Shanxi)</t>
  </si>
  <si>
    <t>吕梁市辖区</t>
  </si>
  <si>
    <t>Luliang Prefecture City</t>
  </si>
  <si>
    <t>和顺县</t>
  </si>
  <si>
    <t>Heshun County</t>
  </si>
  <si>
    <t>垣曲县</t>
  </si>
  <si>
    <t>Yuanqu County</t>
  </si>
  <si>
    <t>壶关县</t>
  </si>
  <si>
    <t>Huguan County</t>
  </si>
  <si>
    <t>夏县</t>
  </si>
  <si>
    <t>Xia County</t>
  </si>
  <si>
    <t>改名为云州区</t>
  </si>
  <si>
    <t>大同县</t>
  </si>
  <si>
    <t>Datong County</t>
  </si>
  <si>
    <t>大同市辖区</t>
  </si>
  <si>
    <t>Datong Prefecture City</t>
  </si>
  <si>
    <t>大宁县</t>
  </si>
  <si>
    <t>Daning County</t>
  </si>
  <si>
    <t>天镇县</t>
  </si>
  <si>
    <t>Tianzhen County</t>
  </si>
  <si>
    <t>太原市辖区</t>
  </si>
  <si>
    <t>Taiyuan Prefecture City</t>
  </si>
  <si>
    <t>太谷县</t>
  </si>
  <si>
    <t>Taigu County</t>
  </si>
  <si>
    <t>娄烦县</t>
  </si>
  <si>
    <t>Loufan County</t>
  </si>
  <si>
    <t>孝义市</t>
  </si>
  <si>
    <t>Xiaoyi City</t>
  </si>
  <si>
    <t>宁武县</t>
  </si>
  <si>
    <t>Ningwu County</t>
  </si>
  <si>
    <t>安泽县</t>
  </si>
  <si>
    <t>Anze County</t>
  </si>
  <si>
    <t>定襄县</t>
  </si>
  <si>
    <t>Dingxiang County</t>
  </si>
  <si>
    <t>寿阳县</t>
  </si>
  <si>
    <t>Shouyang County</t>
  </si>
  <si>
    <t>屯留县</t>
  </si>
  <si>
    <t>Tunliu County</t>
  </si>
  <si>
    <t>山阴县</t>
  </si>
  <si>
    <t>Sanyin County</t>
  </si>
  <si>
    <t>岚县</t>
  </si>
  <si>
    <t>Lan County</t>
  </si>
  <si>
    <t>岢岚县</t>
  </si>
  <si>
    <t>Kelan County</t>
  </si>
  <si>
    <t>左云县</t>
  </si>
  <si>
    <t>Zuoyun County</t>
  </si>
  <si>
    <t>左权县</t>
  </si>
  <si>
    <t>Zuoquan County</t>
  </si>
  <si>
    <t>平定县</t>
  </si>
  <si>
    <t>Pingding County</t>
  </si>
  <si>
    <t>平遥县</t>
  </si>
  <si>
    <t>Pingyao County</t>
  </si>
  <si>
    <t>平陆县</t>
  </si>
  <si>
    <t>Pinglu County</t>
  </si>
  <si>
    <t>平顺县</t>
  </si>
  <si>
    <t>Pingshun County</t>
  </si>
  <si>
    <t>广灵县</t>
  </si>
  <si>
    <t>Guangling County</t>
  </si>
  <si>
    <t>应县</t>
  </si>
  <si>
    <t>Ying County</t>
  </si>
  <si>
    <t>忻州市辖区</t>
  </si>
  <si>
    <t>Xinzhou Prefecture City</t>
  </si>
  <si>
    <t>怀仁县</t>
  </si>
  <si>
    <t>Huairen County</t>
  </si>
  <si>
    <t>文水县</t>
  </si>
  <si>
    <t>Wenshui County</t>
  </si>
  <si>
    <t>新绛县</t>
  </si>
  <si>
    <t>Xinjiang County</t>
  </si>
  <si>
    <t>方山县</t>
  </si>
  <si>
    <t>Fangshan County</t>
  </si>
  <si>
    <t>昔阳县</t>
  </si>
  <si>
    <t>Xiyang County</t>
  </si>
  <si>
    <t>晋中市辖区</t>
  </si>
  <si>
    <t>Jinzhong Prefecture City</t>
  </si>
  <si>
    <t>晋城市辖区</t>
  </si>
  <si>
    <t>Jincheng area</t>
  </si>
  <si>
    <t>曲沃县</t>
  </si>
  <si>
    <t>Quwo County</t>
  </si>
  <si>
    <t>朔州市辖区</t>
  </si>
  <si>
    <t>Shuozhou Prefecture City</t>
  </si>
  <si>
    <t>柳林县</t>
  </si>
  <si>
    <t>Liulin County</t>
  </si>
  <si>
    <t>榆社县</t>
  </si>
  <si>
    <t>Yushe County</t>
  </si>
  <si>
    <t>武乡县</t>
  </si>
  <si>
    <t>Wuxiang County</t>
  </si>
  <si>
    <t>永和县</t>
  </si>
  <si>
    <t>Yonghe County</t>
  </si>
  <si>
    <t>永济市</t>
  </si>
  <si>
    <t>Yongji City</t>
  </si>
  <si>
    <t>汾西县</t>
  </si>
  <si>
    <t>Fenxi County</t>
  </si>
  <si>
    <t>汾阳市</t>
  </si>
  <si>
    <t>Fenyang City</t>
  </si>
  <si>
    <t>沁县</t>
  </si>
  <si>
    <t>Qin County</t>
  </si>
  <si>
    <t>沁水县</t>
  </si>
  <si>
    <t>Qinshui County</t>
  </si>
  <si>
    <t>沁源县</t>
  </si>
  <si>
    <t>Qinyuan County</t>
  </si>
  <si>
    <t>河曲县</t>
  </si>
  <si>
    <t>Hequ County</t>
  </si>
  <si>
    <t>河津市</t>
  </si>
  <si>
    <t>Hejin City</t>
  </si>
  <si>
    <t>泽州县</t>
  </si>
  <si>
    <t>Zezhou County</t>
  </si>
  <si>
    <t>洪洞县</t>
  </si>
  <si>
    <t>Hongdong County</t>
  </si>
  <si>
    <t>浑源县</t>
  </si>
  <si>
    <t>Hunyuan County</t>
  </si>
  <si>
    <t>浮山县</t>
  </si>
  <si>
    <t>Fushan County</t>
  </si>
  <si>
    <t>清徐县</t>
  </si>
  <si>
    <t>Qingxu County</t>
  </si>
  <si>
    <t>潞城市</t>
  </si>
  <si>
    <t>Lucheng City</t>
  </si>
  <si>
    <t>灵丘县</t>
  </si>
  <si>
    <t>Lingqiu County</t>
  </si>
  <si>
    <t>灵石县</t>
  </si>
  <si>
    <t>Lingshi County</t>
  </si>
  <si>
    <t>盂县</t>
  </si>
  <si>
    <t>Yu County</t>
  </si>
  <si>
    <t>石楼县</t>
  </si>
  <si>
    <t>Shilou County</t>
  </si>
  <si>
    <t>祁县</t>
  </si>
  <si>
    <t>Qi County (Shanxi)</t>
  </si>
  <si>
    <t>神池县</t>
  </si>
  <si>
    <t>Shenchi County</t>
  </si>
  <si>
    <t>稷山县</t>
  </si>
  <si>
    <t>Jishan County</t>
  </si>
  <si>
    <t>繁峙县</t>
  </si>
  <si>
    <t>Fanshi County</t>
  </si>
  <si>
    <t>绛县</t>
  </si>
  <si>
    <t>Jiang County</t>
  </si>
  <si>
    <t>翼城县</t>
  </si>
  <si>
    <t>Yicheng County</t>
  </si>
  <si>
    <t>芮城县</t>
  </si>
  <si>
    <t>Ruicheng County</t>
  </si>
  <si>
    <t>蒲县</t>
  </si>
  <si>
    <t>Pu County</t>
  </si>
  <si>
    <t>襄垣县</t>
  </si>
  <si>
    <t>Rangyuan County</t>
  </si>
  <si>
    <t>襄汾县</t>
  </si>
  <si>
    <t>Xiangfen County</t>
  </si>
  <si>
    <t>运城市辖区</t>
  </si>
  <si>
    <t>Yuncheng Prefecture City</t>
  </si>
  <si>
    <t>长子县</t>
  </si>
  <si>
    <t>Zhangzi County</t>
  </si>
  <si>
    <t>2018年改为长治市上党区</t>
  </si>
  <si>
    <t>长治县</t>
  </si>
  <si>
    <t>Changzhi County</t>
  </si>
  <si>
    <t>长治市辖区</t>
  </si>
  <si>
    <t>Changzhi Prefecture City</t>
  </si>
  <si>
    <t>闻喜县</t>
  </si>
  <si>
    <t>Wenxi County</t>
  </si>
  <si>
    <t>阳城县</t>
  </si>
  <si>
    <t>Yangcheng County</t>
  </si>
  <si>
    <t>阳曲县</t>
  </si>
  <si>
    <t>Quyang County (Shanxi)</t>
  </si>
  <si>
    <t>阳泉市辖区</t>
  </si>
  <si>
    <t>Yangquan Prefecture City</t>
  </si>
  <si>
    <t>阳高县</t>
  </si>
  <si>
    <t>Yanggao County</t>
  </si>
  <si>
    <t>陵川县</t>
  </si>
  <si>
    <t>Lingchuan County (Shanxi)</t>
  </si>
  <si>
    <t>隰县</t>
  </si>
  <si>
    <t>Xi County (Shanxi)</t>
  </si>
  <si>
    <t>霍州市</t>
  </si>
  <si>
    <t>Huozhou</t>
  </si>
  <si>
    <t>静乐县</t>
  </si>
  <si>
    <t>Jingle County</t>
  </si>
  <si>
    <t>高平市</t>
  </si>
  <si>
    <t>Gaoping City</t>
  </si>
  <si>
    <t>黎城县</t>
  </si>
  <si>
    <t>Licheng County</t>
  </si>
  <si>
    <t>江苏</t>
    <phoneticPr fontId="0" type="noConversion"/>
  </si>
  <si>
    <t>东台市</t>
  </si>
  <si>
    <t>Dongtai City</t>
  </si>
  <si>
    <t>东海县</t>
  </si>
  <si>
    <t>Donghai County</t>
  </si>
  <si>
    <t>丰县</t>
  </si>
  <si>
    <t>Feng County (Jiangsu)</t>
  </si>
  <si>
    <t>丹阳市</t>
  </si>
  <si>
    <t>Danyang City</t>
  </si>
  <si>
    <t>仪征市</t>
  </si>
  <si>
    <t>Yizheng County</t>
  </si>
  <si>
    <t>兴化市</t>
  </si>
  <si>
    <t>Xinghua City</t>
  </si>
  <si>
    <t>南京市只有区没有县</t>
  </si>
  <si>
    <t>南京市辖区</t>
  </si>
  <si>
    <t>Nanjing Prefecture City</t>
  </si>
  <si>
    <t>南通市辖区</t>
  </si>
  <si>
    <t>Nantong Prefecture City</t>
  </si>
  <si>
    <t>句容市</t>
  </si>
  <si>
    <t>Jurong City</t>
  </si>
  <si>
    <t>启东市</t>
  </si>
  <si>
    <t>Qidong City</t>
  </si>
  <si>
    <t>响水县</t>
  </si>
  <si>
    <t>Xiangshui County</t>
  </si>
  <si>
    <t>太仓市</t>
  </si>
  <si>
    <t>Taicang City</t>
  </si>
  <si>
    <t>如东县</t>
  </si>
  <si>
    <t>Rudong Country</t>
  </si>
  <si>
    <t>如皋市</t>
  </si>
  <si>
    <t>Rugao City</t>
  </si>
  <si>
    <t>宜兴市</t>
  </si>
  <si>
    <t>Yixing City</t>
  </si>
  <si>
    <t>宝应县</t>
  </si>
  <si>
    <t>Baoying County</t>
  </si>
  <si>
    <t>宿迁市辖区</t>
  </si>
  <si>
    <t>Suqian Prefecture City</t>
  </si>
  <si>
    <t>射阳县</t>
  </si>
  <si>
    <t>Sheyang County</t>
  </si>
  <si>
    <t>常州市辖区</t>
  </si>
  <si>
    <t>Changzhou Prefecture City</t>
  </si>
  <si>
    <t>常熟市</t>
  </si>
  <si>
    <t>Changshu City</t>
  </si>
  <si>
    <t>建湖县</t>
  </si>
  <si>
    <t>Jianhu County</t>
  </si>
  <si>
    <t>张家港市</t>
  </si>
  <si>
    <t>Zhangjiagang City</t>
  </si>
  <si>
    <t>徐州市辖区</t>
  </si>
  <si>
    <t>Xuzhou Prefecture City</t>
  </si>
  <si>
    <t>扬中市</t>
  </si>
  <si>
    <t>Yangzhong City</t>
  </si>
  <si>
    <t>扬州市辖区</t>
  </si>
  <si>
    <t>Yangzhou Prefecture City</t>
  </si>
  <si>
    <t>新沂市</t>
  </si>
  <si>
    <t>Xinyi City (Jiangsu)</t>
  </si>
  <si>
    <t>无锡市辖区</t>
  </si>
  <si>
    <t>Wuxi Prefecture City</t>
  </si>
  <si>
    <t>昆山市</t>
  </si>
  <si>
    <t>Kunshan City</t>
  </si>
  <si>
    <t>江阴市</t>
  </si>
  <si>
    <t>Jiangyin City</t>
  </si>
  <si>
    <t>沛县</t>
  </si>
  <si>
    <t>Pei Country</t>
  </si>
  <si>
    <t>沭阳县</t>
  </si>
  <si>
    <t>Shuyang County</t>
  </si>
  <si>
    <t>泗洪县</t>
  </si>
  <si>
    <t>Sihong County</t>
  </si>
  <si>
    <t>泗阳县</t>
  </si>
  <si>
    <t>Siyang County</t>
  </si>
  <si>
    <t>泰兴市</t>
  </si>
  <si>
    <t>Taixing City</t>
  </si>
  <si>
    <t>泰州市辖区</t>
  </si>
  <si>
    <t>Taizhou Prefecture City (Jiangsu)</t>
  </si>
  <si>
    <t>改名为海安市</t>
  </si>
  <si>
    <t>海安县</t>
  </si>
  <si>
    <t>Hai‘an County</t>
  </si>
  <si>
    <t>改为海门区</t>
  </si>
  <si>
    <t>海门市</t>
  </si>
  <si>
    <t>Haimen City</t>
  </si>
  <si>
    <t>涟水县</t>
  </si>
  <si>
    <t>Lianshui County</t>
  </si>
  <si>
    <t>淮安市辖区</t>
  </si>
  <si>
    <t>Huai'an Prefecture City</t>
  </si>
  <si>
    <t>溧阳市</t>
  </si>
  <si>
    <t>Liyang City</t>
  </si>
  <si>
    <t>滨海县</t>
  </si>
  <si>
    <t>Binhai County</t>
  </si>
  <si>
    <t>灌云县</t>
  </si>
  <si>
    <t>Guanyun County</t>
  </si>
  <si>
    <t>灌南县</t>
  </si>
  <si>
    <t>Guannan County</t>
  </si>
  <si>
    <t>盐城市辖区</t>
  </si>
  <si>
    <t>Yancheng Prefecture City</t>
  </si>
  <si>
    <t>盱眙县</t>
  </si>
  <si>
    <t>Xuyi County</t>
  </si>
  <si>
    <t>睢宁县</t>
  </si>
  <si>
    <t>Suining County (Jiangsu)</t>
  </si>
  <si>
    <t>苏州市辖区</t>
  </si>
  <si>
    <t>Suzhou Prefecture City (Jiangsu)</t>
  </si>
  <si>
    <t>连云港市辖区</t>
  </si>
  <si>
    <t>Lianyungang Prefecture City</t>
  </si>
  <si>
    <t>邳州市</t>
  </si>
  <si>
    <t>Pizhou City</t>
  </si>
  <si>
    <t>金湖县</t>
  </si>
  <si>
    <t>Lake County</t>
  </si>
  <si>
    <t>镇江市辖区</t>
  </si>
  <si>
    <t>Zhenjiang Prefecture City</t>
  </si>
  <si>
    <t>阜宁县</t>
  </si>
  <si>
    <t>Funing County (Jiangsu)</t>
  </si>
  <si>
    <t>靖江市</t>
  </si>
  <si>
    <t>Jingjiang City</t>
  </si>
  <si>
    <t>高邮市</t>
  </si>
  <si>
    <t>Gaoyou County</t>
  </si>
  <si>
    <t>江西</t>
    <phoneticPr fontId="0" type="noConversion"/>
  </si>
  <si>
    <t>万安县</t>
  </si>
  <si>
    <t>Wanan County</t>
  </si>
  <si>
    <t>万年县</t>
  </si>
  <si>
    <t>Wannian County</t>
  </si>
  <si>
    <t>万载县</t>
  </si>
  <si>
    <t>Wanzai County</t>
  </si>
  <si>
    <t>上栗县</t>
  </si>
  <si>
    <t>Shangli County</t>
  </si>
  <si>
    <t>上犹县</t>
  </si>
  <si>
    <t>Shangyou County</t>
  </si>
  <si>
    <t>被撤销</t>
  </si>
  <si>
    <t>上饶县</t>
  </si>
  <si>
    <t>Shangrao County</t>
  </si>
  <si>
    <t>上饶市辖区</t>
  </si>
  <si>
    <t>Shangrao Prefecture City</t>
  </si>
  <si>
    <t>上高县</t>
  </si>
  <si>
    <t>Shanggao County</t>
  </si>
  <si>
    <t>丰城市</t>
  </si>
  <si>
    <t>Fengcheng City (Jiangxi)</t>
  </si>
  <si>
    <t>乐安县</t>
  </si>
  <si>
    <t>Lok County</t>
  </si>
  <si>
    <t>乐平市</t>
  </si>
  <si>
    <t>Leping City</t>
  </si>
  <si>
    <t>九江市辖区</t>
  </si>
  <si>
    <t>Jiujiang Prefecture City</t>
  </si>
  <si>
    <t>于都县</t>
  </si>
  <si>
    <t>Yudu County</t>
  </si>
  <si>
    <t>井冈山市</t>
  </si>
  <si>
    <t>Jinggangshan City</t>
  </si>
  <si>
    <t>会昌县</t>
  </si>
  <si>
    <t>Hichang County</t>
  </si>
  <si>
    <t>余干县</t>
  </si>
  <si>
    <t>Yugan County</t>
  </si>
  <si>
    <t>余江县</t>
  </si>
  <si>
    <t>Yujiang County</t>
  </si>
  <si>
    <t>信丰县</t>
  </si>
  <si>
    <t>Xinfeng County (Jiangxi)</t>
  </si>
  <si>
    <t>修水县</t>
  </si>
  <si>
    <t>Xiushui County</t>
  </si>
  <si>
    <t>全南县</t>
  </si>
  <si>
    <t>Quannan County</t>
  </si>
  <si>
    <t>共青城市</t>
  </si>
  <si>
    <t>Gongqingcheng City</t>
  </si>
  <si>
    <t>兴国县</t>
  </si>
  <si>
    <t>Xingguo County</t>
  </si>
  <si>
    <t>分宜县</t>
  </si>
  <si>
    <t>Fenyi County</t>
  </si>
  <si>
    <t>南丰县</t>
  </si>
  <si>
    <t>Nanfeng County</t>
  </si>
  <si>
    <t>南城县</t>
  </si>
  <si>
    <t>Nancheng County</t>
  </si>
  <si>
    <t>南昌县</t>
  </si>
  <si>
    <t>Nanchang County</t>
  </si>
  <si>
    <t>南昌市辖区</t>
  </si>
  <si>
    <t>Nanchang Prefecture City</t>
  </si>
  <si>
    <t>吉安县</t>
  </si>
  <si>
    <t>Ji'an County</t>
  </si>
  <si>
    <t>吉安市辖区</t>
  </si>
  <si>
    <t>Ji'an Prefecture City</t>
  </si>
  <si>
    <t>吉水县</t>
  </si>
  <si>
    <t>Jishui County</t>
  </si>
  <si>
    <t>大余县</t>
  </si>
  <si>
    <t>Dayu County</t>
  </si>
  <si>
    <t>奉新县</t>
  </si>
  <si>
    <t>Fengxin County</t>
  </si>
  <si>
    <t>婺源县</t>
  </si>
  <si>
    <t>Wuyuan County (Jiangxi)</t>
  </si>
  <si>
    <t>宁都县</t>
  </si>
  <si>
    <t>Ningdu County</t>
  </si>
  <si>
    <t>安义县</t>
  </si>
  <si>
    <t>Anyi County</t>
  </si>
  <si>
    <t>安福县</t>
  </si>
  <si>
    <t>Anfu County</t>
  </si>
  <si>
    <t>安远县</t>
  </si>
  <si>
    <t>Anyuan County</t>
  </si>
  <si>
    <t>定南县</t>
  </si>
  <si>
    <t>Dingnan County</t>
  </si>
  <si>
    <t>宜丰县</t>
  </si>
  <si>
    <t>Yifeng County</t>
  </si>
  <si>
    <t>宜春市辖区</t>
  </si>
  <si>
    <t>Yichun Prefecture City (Jiangxi)</t>
  </si>
  <si>
    <t>宜黄县</t>
  </si>
  <si>
    <t>Yihuang County</t>
  </si>
  <si>
    <t>寻乌县</t>
  </si>
  <si>
    <t>Xunwu County</t>
  </si>
  <si>
    <t>峡江县</t>
  </si>
  <si>
    <t>Xiajiang County</t>
  </si>
  <si>
    <t>崇义县</t>
  </si>
  <si>
    <t>Chongyi County</t>
  </si>
  <si>
    <t>崇仁县</t>
  </si>
  <si>
    <t>Chongren County</t>
  </si>
  <si>
    <t>广昌县</t>
  </si>
  <si>
    <t>Guangchang County</t>
  </si>
  <si>
    <t>庐山市</t>
  </si>
  <si>
    <t>Lushan City</t>
  </si>
  <si>
    <t>弋阳县</t>
  </si>
  <si>
    <t>Yiyang County (Jiangxi)</t>
  </si>
  <si>
    <t>彭泽县</t>
  </si>
  <si>
    <t>Pengze County</t>
  </si>
  <si>
    <t>德兴市</t>
  </si>
  <si>
    <t>Dexing City</t>
  </si>
  <si>
    <t>德安县</t>
  </si>
  <si>
    <t>De'an County</t>
  </si>
  <si>
    <t>抚州市辖区</t>
  </si>
  <si>
    <t>Fuzhou Prefecture City (Jiangxi)</t>
  </si>
  <si>
    <t>新余市辖区</t>
  </si>
  <si>
    <t>Xinyu Prefecture City</t>
  </si>
  <si>
    <t>新干县</t>
  </si>
  <si>
    <t>Xingan County</t>
  </si>
  <si>
    <t>景德镇市辖区</t>
  </si>
  <si>
    <t>Jingdezhen Prefecture City</t>
  </si>
  <si>
    <t>樟树市</t>
  </si>
  <si>
    <t>Zhangshu City</t>
  </si>
  <si>
    <t>横峰县</t>
  </si>
  <si>
    <t>Hengfeng County</t>
  </si>
  <si>
    <t>武宁县</t>
  </si>
  <si>
    <t>Wuning County</t>
  </si>
  <si>
    <t>永丰县</t>
  </si>
  <si>
    <t>Yongfeng County</t>
  </si>
  <si>
    <t>永修县</t>
  </si>
  <si>
    <t>Yongxiu County</t>
  </si>
  <si>
    <t>永新县</t>
  </si>
  <si>
    <t>Yongxin County</t>
  </si>
  <si>
    <t>泰和县</t>
  </si>
  <si>
    <t>Taihe County (Jiangxi)</t>
  </si>
  <si>
    <t>浮梁县</t>
  </si>
  <si>
    <t>Fuliang County</t>
  </si>
  <si>
    <t>湖口县</t>
  </si>
  <si>
    <t>Hukou County</t>
  </si>
  <si>
    <t>玉山县</t>
  </si>
  <si>
    <t>Yushan County</t>
  </si>
  <si>
    <t>瑞昌市</t>
  </si>
  <si>
    <t>Ruichang City</t>
  </si>
  <si>
    <t>瑞金市</t>
  </si>
  <si>
    <t>Ruijin City</t>
  </si>
  <si>
    <t>石城县</t>
  </si>
  <si>
    <t>Shicheng County</t>
  </si>
  <si>
    <t>芦溪县</t>
  </si>
  <si>
    <t>Luxi County (Jiangxi)</t>
  </si>
  <si>
    <t>莲花县</t>
  </si>
  <si>
    <t>Lianhua County</t>
  </si>
  <si>
    <t>萍乡市辖区</t>
  </si>
  <si>
    <t>Pingxiang Prefecture City</t>
  </si>
  <si>
    <t>贵溪市</t>
  </si>
  <si>
    <t>Guixi City</t>
  </si>
  <si>
    <t>资溪县</t>
  </si>
  <si>
    <t>Zixi County</t>
  </si>
  <si>
    <t>赣州市辖区</t>
  </si>
  <si>
    <t>Ganzhou Prefecture City</t>
  </si>
  <si>
    <t>进贤县</t>
  </si>
  <si>
    <t>Jinxian County</t>
  </si>
  <si>
    <t>遂川县</t>
  </si>
  <si>
    <t>Suichuan County</t>
  </si>
  <si>
    <t>都昌县</t>
  </si>
  <si>
    <t>Duchang County</t>
  </si>
  <si>
    <t>鄱阳县</t>
  </si>
  <si>
    <t>Poyang County</t>
  </si>
  <si>
    <t>金溪县</t>
  </si>
  <si>
    <t>Jinxi County</t>
  </si>
  <si>
    <t>铅山县</t>
  </si>
  <si>
    <t>Yanshan County (Jiangxi)</t>
  </si>
  <si>
    <t>铜鼓县</t>
  </si>
  <si>
    <t>Tonggu County</t>
  </si>
  <si>
    <t>靖安县</t>
  </si>
  <si>
    <t>Jing'an County</t>
  </si>
  <si>
    <t>高安市</t>
  </si>
  <si>
    <t>Gao'an City</t>
  </si>
  <si>
    <t>鹰潭市辖区</t>
  </si>
  <si>
    <t>Yingtan Prefecture City</t>
  </si>
  <si>
    <t>黎川县</t>
  </si>
  <si>
    <t>Lichuan County</t>
  </si>
  <si>
    <t>改为龙南市</t>
  </si>
  <si>
    <t>龙南县</t>
  </si>
  <si>
    <t>Long County (Jiangxi)</t>
  </si>
  <si>
    <t>海南</t>
  </si>
  <si>
    <t>万宁市</t>
  </si>
  <si>
    <t>Wanning City</t>
  </si>
  <si>
    <t>海南省不统计学校数，只有学生数</t>
  </si>
  <si>
    <t>三亚市辖区</t>
  </si>
  <si>
    <t>Sanya Prefecture City</t>
  </si>
  <si>
    <t>三沙市辖区</t>
    <phoneticPr fontId="0" type="noConversion"/>
  </si>
  <si>
    <t>Sansha Prefecture City</t>
  </si>
  <si>
    <t>无数据</t>
  </si>
  <si>
    <t>东方市</t>
  </si>
  <si>
    <t>Dongfang City</t>
  </si>
  <si>
    <t>临高县</t>
  </si>
  <si>
    <t>Lingao County</t>
  </si>
  <si>
    <t>乐东黎族自治县</t>
  </si>
  <si>
    <t>Ledong Li Autonomous County</t>
  </si>
  <si>
    <t>五指山市</t>
  </si>
  <si>
    <t>Wuzhishan City</t>
  </si>
  <si>
    <t>保亭黎族苗族自治县</t>
  </si>
  <si>
    <t>Baoting Li Autonomous County</t>
  </si>
  <si>
    <t>儋州市辖区</t>
  </si>
  <si>
    <t>Danzhou Prefecture City</t>
  </si>
  <si>
    <t>定安县</t>
  </si>
  <si>
    <t>Ding'an County</t>
  </si>
  <si>
    <t>屯昌县</t>
  </si>
  <si>
    <t>Tunchang County</t>
  </si>
  <si>
    <t>文昌市</t>
  </si>
  <si>
    <t>Wenchang City</t>
  </si>
  <si>
    <t>昌江黎族自治县</t>
  </si>
  <si>
    <t>Changjiang Li Autonomous County</t>
  </si>
  <si>
    <t>洋浦</t>
  </si>
  <si>
    <t>Yangpu</t>
  </si>
  <si>
    <t>海口市辖区</t>
  </si>
  <si>
    <t>Haikou Prefecture City</t>
  </si>
  <si>
    <t>澄迈县</t>
  </si>
  <si>
    <t>Chengmai County</t>
  </si>
  <si>
    <t>琼中黎族苗族自治县</t>
  </si>
  <si>
    <t>Qiongzhong Li Autonomous County</t>
  </si>
  <si>
    <t>琼海市</t>
  </si>
  <si>
    <t>Qionghai City</t>
  </si>
  <si>
    <t>白沙黎族自治县</t>
  </si>
  <si>
    <t>Baisha Li Autonomous County</t>
  </si>
  <si>
    <t>陵水黎族自治县</t>
  </si>
  <si>
    <t>Lingshui Li Autonomous County</t>
  </si>
  <si>
    <t>深圳</t>
  </si>
  <si>
    <t>深圳市辖区</t>
  </si>
  <si>
    <t>Shenzhen Prefecture City</t>
  </si>
  <si>
    <t>湖北</t>
  </si>
  <si>
    <t>丹江口市</t>
  </si>
  <si>
    <t>Danjiangkou City</t>
  </si>
  <si>
    <t>云梦县</t>
  </si>
  <si>
    <t>Yunmeng County</t>
  </si>
  <si>
    <t>五峰土家族自治县</t>
  </si>
  <si>
    <t>Wufeng Tujia Autonomous County</t>
  </si>
  <si>
    <t>改为京山市</t>
  </si>
  <si>
    <t>京山县</t>
  </si>
  <si>
    <t>Jingshan County</t>
  </si>
  <si>
    <t>仙桃市</t>
  </si>
  <si>
    <t>Xiantao City</t>
  </si>
  <si>
    <t>保康县</t>
  </si>
  <si>
    <t>Baokang County</t>
  </si>
  <si>
    <t>公安县</t>
  </si>
  <si>
    <t>Gong'an County</t>
  </si>
  <si>
    <t>兴山县</t>
  </si>
  <si>
    <t>Xingshan County</t>
  </si>
  <si>
    <t>利川市</t>
  </si>
  <si>
    <t>Lichuan City</t>
  </si>
  <si>
    <t>十堰市辖区</t>
  </si>
  <si>
    <t>Shiyan Prefecture City</t>
  </si>
  <si>
    <t>南漳县</t>
  </si>
  <si>
    <t>Nanzhang County</t>
  </si>
  <si>
    <t>咸丰县</t>
  </si>
  <si>
    <t>Xianfeng County</t>
  </si>
  <si>
    <t>咸宁市辖区</t>
  </si>
  <si>
    <t>Xianning Prefecture City</t>
  </si>
  <si>
    <t>嘉鱼县</t>
    <phoneticPr fontId="0" type="noConversion"/>
  </si>
  <si>
    <t>Jiayu County</t>
  </si>
  <si>
    <t>团风县</t>
  </si>
  <si>
    <t>Turanfeng County</t>
  </si>
  <si>
    <t>大冶市</t>
  </si>
  <si>
    <t>Daye City</t>
  </si>
  <si>
    <t>大悟县</t>
  </si>
  <si>
    <t>Dawu County</t>
  </si>
  <si>
    <t>天门市</t>
  </si>
  <si>
    <t>Tianmen City</t>
  </si>
  <si>
    <t>孝感市辖区</t>
  </si>
  <si>
    <t>Xiaogan Prefecture City</t>
  </si>
  <si>
    <t>孝昌县</t>
  </si>
  <si>
    <t>Xiaochang County</t>
  </si>
  <si>
    <t>安陆市</t>
  </si>
  <si>
    <t>Anlu County</t>
  </si>
  <si>
    <t>宜城市</t>
  </si>
  <si>
    <t>Yicheng City</t>
  </si>
  <si>
    <t>宜昌市辖区</t>
  </si>
  <si>
    <t>Yichang Prefecture City</t>
  </si>
  <si>
    <t>宜都市</t>
  </si>
  <si>
    <t>Yidu City</t>
  </si>
  <si>
    <t>宣恩县</t>
  </si>
  <si>
    <t>Xuanen County</t>
  </si>
  <si>
    <t>崇阳县</t>
  </si>
  <si>
    <t>Chongyang County</t>
  </si>
  <si>
    <t>巴东县</t>
  </si>
  <si>
    <t>Badong County</t>
  </si>
  <si>
    <t>广水市</t>
  </si>
  <si>
    <t>Guangshui City</t>
  </si>
  <si>
    <t>应城市</t>
  </si>
  <si>
    <t>Yingcheng County</t>
  </si>
  <si>
    <t>建始县</t>
  </si>
  <si>
    <t>Jianshi County</t>
  </si>
  <si>
    <t>当阳市</t>
  </si>
  <si>
    <t>Dangyang City</t>
  </si>
  <si>
    <t>恩施市</t>
  </si>
  <si>
    <t>Enshi City</t>
  </si>
  <si>
    <t>房县</t>
  </si>
  <si>
    <t>Fang County</t>
  </si>
  <si>
    <t>来凤县</t>
  </si>
  <si>
    <t>Laifeng County</t>
  </si>
  <si>
    <t>松滋市</t>
  </si>
  <si>
    <t>Songzi City</t>
  </si>
  <si>
    <t>枝江市</t>
  </si>
  <si>
    <t>Zhijiang City</t>
  </si>
  <si>
    <t>枣阳市</t>
  </si>
  <si>
    <t>Zaoyang City</t>
  </si>
  <si>
    <t>武汉只有区没有县</t>
  </si>
  <si>
    <t>武汉市辖区</t>
  </si>
  <si>
    <t>Wuhan Prefecture City</t>
  </si>
  <si>
    <t>武穴市</t>
  </si>
  <si>
    <t>Wuxue City</t>
  </si>
  <si>
    <t>汉川市</t>
  </si>
  <si>
    <t>Hanchuan City</t>
  </si>
  <si>
    <t>江陵县</t>
  </si>
  <si>
    <t>Jiangling Prefecture City</t>
  </si>
  <si>
    <t>沙洋县</t>
  </si>
  <si>
    <t>Shayang County</t>
  </si>
  <si>
    <t>洪湖市</t>
  </si>
  <si>
    <t>Honghu City</t>
  </si>
  <si>
    <t>浠水县</t>
  </si>
  <si>
    <t>Xishui County (Hubei)</t>
  </si>
  <si>
    <t>潜江市</t>
  </si>
  <si>
    <t>Qianjiang City</t>
  </si>
  <si>
    <t>改为监利市</t>
  </si>
  <si>
    <t>监利县</t>
  </si>
  <si>
    <t>Jianli Prefecture City</t>
  </si>
  <si>
    <t>石首市</t>
  </si>
  <si>
    <t>Shishou City</t>
  </si>
  <si>
    <t>神农架林区</t>
  </si>
  <si>
    <t>Shennongjia Forestry District</t>
  </si>
  <si>
    <t>秭归县</t>
  </si>
  <si>
    <t>Zigui County</t>
  </si>
  <si>
    <t>竹山县</t>
  </si>
  <si>
    <t>Zhushan County</t>
  </si>
  <si>
    <t>竹溪县</t>
  </si>
  <si>
    <t>Zhuxi County</t>
  </si>
  <si>
    <t>红安县</t>
  </si>
  <si>
    <t>Hongan County</t>
  </si>
  <si>
    <t>罗田县</t>
  </si>
  <si>
    <t>Luotian County</t>
  </si>
  <si>
    <t>老河口市</t>
  </si>
  <si>
    <t>Laohekou City</t>
  </si>
  <si>
    <t>英山县</t>
  </si>
  <si>
    <t>Yingshan County (Hubei)</t>
  </si>
  <si>
    <t>荆州市辖区</t>
  </si>
  <si>
    <t>Jingzhou Prefecture City</t>
  </si>
  <si>
    <t>荆门市辖区</t>
  </si>
  <si>
    <t>Jingmen Prefecture City</t>
  </si>
  <si>
    <t>蕲春县</t>
  </si>
  <si>
    <t>Qichun County</t>
  </si>
  <si>
    <t>襄阳市辖区</t>
  </si>
  <si>
    <t>Xiangyang Prefecture City</t>
  </si>
  <si>
    <t>谷城县</t>
  </si>
  <si>
    <t>Gucheng County (Hubei)</t>
  </si>
  <si>
    <t>赤壁市</t>
  </si>
  <si>
    <t>Chibi City</t>
  </si>
  <si>
    <t>远安县</t>
  </si>
  <si>
    <t>Yuan'an County</t>
  </si>
  <si>
    <t>通城县</t>
  </si>
  <si>
    <t>Tontcheng County</t>
  </si>
  <si>
    <t>通山县</t>
  </si>
  <si>
    <t>Tongshan County</t>
  </si>
  <si>
    <t>郧西县</t>
  </si>
  <si>
    <t>Yunxi County</t>
  </si>
  <si>
    <t>鄂州市辖区</t>
  </si>
  <si>
    <t>Ezhou Prefecture City</t>
  </si>
  <si>
    <t>钟祥市</t>
  </si>
  <si>
    <t>Zhongxiang City</t>
  </si>
  <si>
    <t>长阳土家族自治县</t>
  </si>
  <si>
    <t>Changyang Tujia Autonomous County</t>
  </si>
  <si>
    <t>阳新县</t>
  </si>
  <si>
    <t>Yangxin County (Hubei)</t>
  </si>
  <si>
    <t>随县</t>
  </si>
  <si>
    <t>Sui County (Hubei)</t>
  </si>
  <si>
    <t>随州市辖区</t>
  </si>
  <si>
    <t>Suizhou Prefecture City</t>
  </si>
  <si>
    <t>鹤峰县</t>
  </si>
  <si>
    <t>Hefeng County</t>
  </si>
  <si>
    <t>麻城市</t>
  </si>
  <si>
    <t>Macheng City</t>
  </si>
  <si>
    <t>黄冈市辖区</t>
  </si>
  <si>
    <t>Huanggang Prefecture City</t>
  </si>
  <si>
    <t>黄梅县</t>
  </si>
  <si>
    <t>Huangmei County</t>
  </si>
  <si>
    <t>黄石市辖区</t>
  </si>
  <si>
    <t>Huangshi Prefecture City</t>
  </si>
  <si>
    <t>湖南</t>
  </si>
  <si>
    <t>东安县</t>
  </si>
  <si>
    <t>Dongan County</t>
  </si>
  <si>
    <t>中方县</t>
  </si>
  <si>
    <t>Zhongfang County</t>
  </si>
  <si>
    <t>临武县</t>
  </si>
  <si>
    <t>Linwu County</t>
  </si>
  <si>
    <t>临湘市</t>
  </si>
  <si>
    <t>Linxiang City</t>
  </si>
  <si>
    <t>临澧县</t>
  </si>
  <si>
    <t>Linli County</t>
  </si>
  <si>
    <t>会同县</t>
  </si>
  <si>
    <t>Huitong County</t>
  </si>
  <si>
    <t>保靖县</t>
  </si>
  <si>
    <t>Baojing County</t>
  </si>
  <si>
    <t>冷水江市</t>
  </si>
  <si>
    <t>Lengshuijiang City</t>
  </si>
  <si>
    <t>凤凰县</t>
  </si>
  <si>
    <t>Fenghuang County</t>
  </si>
  <si>
    <t>华容县</t>
  </si>
  <si>
    <t>Huarong County</t>
  </si>
  <si>
    <t>南县</t>
  </si>
  <si>
    <t>Nan County</t>
  </si>
  <si>
    <t>双峰县</t>
  </si>
  <si>
    <t>Shuangfeng County</t>
  </si>
  <si>
    <t>双牌县</t>
  </si>
  <si>
    <t>Shuangpai County</t>
  </si>
  <si>
    <t>古丈县</t>
  </si>
  <si>
    <t>Guzhang County</t>
  </si>
  <si>
    <t>吉首市</t>
  </si>
  <si>
    <t>Jishou City</t>
  </si>
  <si>
    <t>嘉禾县</t>
  </si>
  <si>
    <t>Jiahe County</t>
  </si>
  <si>
    <t>城步苗族自治县</t>
  </si>
  <si>
    <t>Chengbu Miao Autonomous County</t>
  </si>
  <si>
    <t>娄底市辖区</t>
  </si>
  <si>
    <t>Louding Prefecture City</t>
  </si>
  <si>
    <t>宁乡市</t>
  </si>
  <si>
    <t>Ningxiang City</t>
  </si>
  <si>
    <t>宁远县</t>
  </si>
  <si>
    <t>Ningyuan County</t>
  </si>
  <si>
    <t>安乡县</t>
  </si>
  <si>
    <t>Anxiang County</t>
  </si>
  <si>
    <t>安仁县</t>
  </si>
  <si>
    <t>Anren County</t>
  </si>
  <si>
    <t>安化县</t>
  </si>
  <si>
    <t>Anhua County</t>
  </si>
  <si>
    <t>宜章县</t>
  </si>
  <si>
    <t>Yizhang County</t>
  </si>
  <si>
    <t>岳阳县</t>
  </si>
  <si>
    <t>Yueyang County</t>
  </si>
  <si>
    <t>岳阳市辖区</t>
  </si>
  <si>
    <t>Yueyang Prefecture City</t>
  </si>
  <si>
    <t>常宁市</t>
  </si>
  <si>
    <t>Changning City</t>
  </si>
  <si>
    <t>常德市辖区</t>
  </si>
  <si>
    <t>Changde Prefecture City</t>
  </si>
  <si>
    <t>平江县</t>
  </si>
  <si>
    <t>Pingjiang County</t>
  </si>
  <si>
    <t>张家界市辖区</t>
  </si>
  <si>
    <t>Zhangjiajie Prefecture City</t>
  </si>
  <si>
    <t>怀化市辖区</t>
  </si>
  <si>
    <t>Huaihua Prefecture City</t>
  </si>
  <si>
    <t>慈利县</t>
  </si>
  <si>
    <t>Cili County</t>
  </si>
  <si>
    <t>攸县</t>
  </si>
  <si>
    <t>You County</t>
  </si>
  <si>
    <t>新化县</t>
  </si>
  <si>
    <t>Xinhua County</t>
  </si>
  <si>
    <t>新宁县</t>
  </si>
  <si>
    <t>Xinning County</t>
  </si>
  <si>
    <t>新晃侗族自治县</t>
  </si>
  <si>
    <t>Xinhuang Tong Autonomous County</t>
  </si>
  <si>
    <t>新田县</t>
  </si>
  <si>
    <t>Xintian County</t>
  </si>
  <si>
    <t>新邵县</t>
  </si>
  <si>
    <t>Xinshao County</t>
  </si>
  <si>
    <t>株洲县</t>
  </si>
  <si>
    <t>Zhuzhou County</t>
  </si>
  <si>
    <t>株洲市辖区</t>
  </si>
  <si>
    <t>Zhuzhou Prefecture City</t>
  </si>
  <si>
    <t>桂东县</t>
  </si>
  <si>
    <t>Guidong County</t>
  </si>
  <si>
    <t>桂阳县</t>
  </si>
  <si>
    <t>Guiyuang County</t>
  </si>
  <si>
    <t>桃江县</t>
  </si>
  <si>
    <t>Taojiang County</t>
  </si>
  <si>
    <t>桃源县</t>
  </si>
  <si>
    <t>Taoyuan County</t>
  </si>
  <si>
    <t>桑植县</t>
  </si>
  <si>
    <t>Sanzhi County</t>
  </si>
  <si>
    <t>武冈市</t>
  </si>
  <si>
    <t>Wugang City (Hunan)</t>
  </si>
  <si>
    <t>永兴县</t>
  </si>
  <si>
    <t>Yongxing County</t>
  </si>
  <si>
    <t>永州市辖区</t>
  </si>
  <si>
    <t>Yongzhou Prefecture City</t>
  </si>
  <si>
    <t>永顺县</t>
  </si>
  <si>
    <t>Yongshun County</t>
  </si>
  <si>
    <t>汉寿县</t>
  </si>
  <si>
    <t>Hanshou County</t>
  </si>
  <si>
    <t>汝城县</t>
  </si>
  <si>
    <t>Rucheng County</t>
  </si>
  <si>
    <t>江华瑶族自治县</t>
  </si>
  <si>
    <t>Jianghua Yao Autonomous County</t>
  </si>
  <si>
    <t>江永县</t>
  </si>
  <si>
    <t>Jiangyong County</t>
  </si>
  <si>
    <t>汨罗市</t>
  </si>
  <si>
    <t>MiLuo City</t>
  </si>
  <si>
    <t>沅江市</t>
  </si>
  <si>
    <t>Yuanjiang City</t>
  </si>
  <si>
    <t>沅陵县</t>
  </si>
  <si>
    <t>Yuanling County</t>
  </si>
  <si>
    <t>泸溪县</t>
  </si>
  <si>
    <t>Luxi County (Hunan)</t>
  </si>
  <si>
    <t>洞口县</t>
  </si>
  <si>
    <t>Tongkou County</t>
  </si>
  <si>
    <t>津市市</t>
  </si>
  <si>
    <t>Jinshi City</t>
  </si>
  <si>
    <t>洪江市</t>
  </si>
  <si>
    <t>Hongjiang City</t>
  </si>
  <si>
    <t>浏阳市</t>
  </si>
  <si>
    <t>Liuyang City</t>
  </si>
  <si>
    <t>涟源市</t>
  </si>
  <si>
    <t>Lianyuan City</t>
  </si>
  <si>
    <t>湘乡市</t>
  </si>
  <si>
    <t>Xiangxiang City</t>
  </si>
  <si>
    <t>湘潭县</t>
  </si>
  <si>
    <t>Xiantan County</t>
  </si>
  <si>
    <t>湘潭市辖区</t>
  </si>
  <si>
    <t>Xiantan Prefecture City</t>
  </si>
  <si>
    <t>湘阴县</t>
  </si>
  <si>
    <t>Xiangyin County</t>
  </si>
  <si>
    <t>溆浦县</t>
  </si>
  <si>
    <t>Xupu County</t>
  </si>
  <si>
    <t>澧县</t>
  </si>
  <si>
    <t>Li County (Hunan)</t>
  </si>
  <si>
    <t>炎陵县</t>
  </si>
  <si>
    <t>Yanling County (Hunan)</t>
  </si>
  <si>
    <t>益阳市辖区</t>
  </si>
  <si>
    <t>Yiyang Prefecture City</t>
  </si>
  <si>
    <t>石门县</t>
  </si>
  <si>
    <t>Shimen County</t>
  </si>
  <si>
    <t>祁东县</t>
  </si>
  <si>
    <t>Qidong County</t>
  </si>
  <si>
    <t>祁阳县</t>
  </si>
  <si>
    <t>Qiyang County</t>
  </si>
  <si>
    <t>绥宁县</t>
  </si>
  <si>
    <t>Suining County (Hunan)</t>
  </si>
  <si>
    <t>耒阳市</t>
  </si>
  <si>
    <t>Leiyang City</t>
  </si>
  <si>
    <t>花垣县</t>
  </si>
  <si>
    <t>Huayuan County</t>
  </si>
  <si>
    <t>芷江侗族自治县</t>
  </si>
  <si>
    <t>Zhijiang Tong Autonomous County</t>
  </si>
  <si>
    <t>茶陵县</t>
  </si>
  <si>
    <t>Chaling County</t>
  </si>
  <si>
    <t>蓝山县</t>
  </si>
  <si>
    <t>Lanshan County</t>
  </si>
  <si>
    <t>衡东县</t>
  </si>
  <si>
    <t>Hengdong County</t>
  </si>
  <si>
    <t>衡南县</t>
  </si>
  <si>
    <t>Hengnan County</t>
  </si>
  <si>
    <t>衡山县</t>
  </si>
  <si>
    <t>Hengshan County</t>
  </si>
  <si>
    <t>衡阳县</t>
  </si>
  <si>
    <t>Hengyang County</t>
  </si>
  <si>
    <t>衡阳市辖区</t>
  </si>
  <si>
    <t>Hengyang Prefecture City</t>
  </si>
  <si>
    <t>资兴市</t>
  </si>
  <si>
    <t>Zixing City</t>
  </si>
  <si>
    <t>辰溪县</t>
  </si>
  <si>
    <t>Chenxi County</t>
  </si>
  <si>
    <t>通道侗族自治县</t>
  </si>
  <si>
    <t>Tongdao Tong Autonomous County</t>
  </si>
  <si>
    <t>道县</t>
  </si>
  <si>
    <t>Dao County</t>
  </si>
  <si>
    <t>邵东县</t>
  </si>
  <si>
    <t>Shaodong County</t>
  </si>
  <si>
    <t>邵阳县</t>
  </si>
  <si>
    <t>Shaoyang County</t>
  </si>
  <si>
    <t>邵阳市辖区</t>
  </si>
  <si>
    <t>Shaoyang Prefecture City</t>
  </si>
  <si>
    <t>郴州市辖区</t>
  </si>
  <si>
    <t>Chenzhou Prefecture City</t>
  </si>
  <si>
    <t>醴陵市</t>
  </si>
  <si>
    <t>Liling City</t>
  </si>
  <si>
    <t>长沙县</t>
  </si>
  <si>
    <t>Changsha County</t>
  </si>
  <si>
    <t>长沙市辖区</t>
  </si>
  <si>
    <t>Changsha Prefecture City</t>
  </si>
  <si>
    <t>隆回县</t>
  </si>
  <si>
    <t>Longhui County</t>
  </si>
  <si>
    <t>靖州苗族侗族自治县</t>
  </si>
  <si>
    <t>Jingzhou Miao and Tong Autonomous County</t>
  </si>
  <si>
    <t>韶山市</t>
  </si>
  <si>
    <t>Shaoshan City</t>
  </si>
  <si>
    <t>麻阳苗族自治县</t>
  </si>
  <si>
    <t>Mayang Miao Autonomous County</t>
  </si>
  <si>
    <t>龙山县</t>
  </si>
  <si>
    <t>Longshan County</t>
  </si>
  <si>
    <t>甘肃</t>
  </si>
  <si>
    <t>东乡族自治县</t>
  </si>
  <si>
    <t>Dongxiang Autonomous County</t>
  </si>
  <si>
    <t>两当县</t>
  </si>
  <si>
    <t>Liangdang County</t>
  </si>
  <si>
    <t>临夏县</t>
  </si>
  <si>
    <t>Linxia County</t>
  </si>
  <si>
    <t>临夏市</t>
  </si>
  <si>
    <t>Linxia City</t>
  </si>
  <si>
    <t>临泽县</t>
  </si>
  <si>
    <t>Linze County</t>
  </si>
  <si>
    <t>临洮县</t>
  </si>
  <si>
    <t>Lintao County</t>
  </si>
  <si>
    <t>临潭县</t>
  </si>
  <si>
    <t>Lintan County</t>
  </si>
  <si>
    <t>会宁县</t>
  </si>
  <si>
    <t>Huining County</t>
  </si>
  <si>
    <t>兰州市辖区</t>
  </si>
  <si>
    <t>Lanzhou Prefecture City</t>
  </si>
  <si>
    <t>华亭县</t>
  </si>
  <si>
    <t>Huating County</t>
  </si>
  <si>
    <t>华池县</t>
  </si>
  <si>
    <t>Huachi County</t>
  </si>
  <si>
    <t>卓尼县</t>
  </si>
  <si>
    <t>Zhuoni County</t>
  </si>
  <si>
    <t>古浪县</t>
  </si>
  <si>
    <t>Gulang County</t>
  </si>
  <si>
    <t>合作市</t>
  </si>
  <si>
    <t>Hezuo City</t>
  </si>
  <si>
    <t>合水县</t>
  </si>
  <si>
    <t>Heshui County</t>
  </si>
  <si>
    <t>和政县</t>
  </si>
  <si>
    <t>Hezheng County</t>
  </si>
  <si>
    <t>嘉峪关市辖区</t>
  </si>
  <si>
    <t>Jiayuguan Prefecture City</t>
  </si>
  <si>
    <t>夏河县</t>
  </si>
  <si>
    <t>Xiahe County</t>
  </si>
  <si>
    <t>天水市辖区</t>
  </si>
  <si>
    <t>Tianshui Prefecture City</t>
  </si>
  <si>
    <t>天祝藏族自治县</t>
  </si>
  <si>
    <t>Bairi Tibetan Autonomous County</t>
  </si>
  <si>
    <t>宁县</t>
  </si>
  <si>
    <t>Ning County</t>
  </si>
  <si>
    <t>宕昌县</t>
  </si>
  <si>
    <t>Tanchang County</t>
  </si>
  <si>
    <t>定西市辖区</t>
  </si>
  <si>
    <t>Dingxi Prefecture City</t>
  </si>
  <si>
    <t>山丹县</t>
  </si>
  <si>
    <t>Shandan County</t>
  </si>
  <si>
    <t>岷县</t>
  </si>
  <si>
    <t>Min County</t>
  </si>
  <si>
    <t>崇信县</t>
  </si>
  <si>
    <t>Chongxin County</t>
  </si>
  <si>
    <t>平凉市辖区</t>
  </si>
  <si>
    <t>Pingliang Prefecture City</t>
  </si>
  <si>
    <t>广河县</t>
  </si>
  <si>
    <t>Guanghe County</t>
  </si>
  <si>
    <t>庄浪县</t>
  </si>
  <si>
    <t>Zhuanglang County</t>
  </si>
  <si>
    <t>庆城县</t>
  </si>
  <si>
    <t>Qingcheng County</t>
  </si>
  <si>
    <t>庆阳市辖区</t>
  </si>
  <si>
    <t>Qingyang Prefecture City</t>
  </si>
  <si>
    <t>康乐县</t>
  </si>
  <si>
    <t>Kangle County</t>
  </si>
  <si>
    <t>康县</t>
  </si>
  <si>
    <t>Kang County</t>
  </si>
  <si>
    <t>张家川回族自治县</t>
  </si>
  <si>
    <t>Zhangjiachuan Hui Autonomous County</t>
  </si>
  <si>
    <t>张掖市辖区</t>
  </si>
  <si>
    <t>Zhangye Prefecture City</t>
  </si>
  <si>
    <t>徽县</t>
  </si>
  <si>
    <t>Hui County (Gansu)</t>
  </si>
  <si>
    <t>成县</t>
  </si>
  <si>
    <t>Cheng County</t>
  </si>
  <si>
    <t>敦煌市</t>
  </si>
  <si>
    <t>Dunhuan City</t>
  </si>
  <si>
    <t>文县</t>
  </si>
  <si>
    <t>Wen County (Gansu)</t>
  </si>
  <si>
    <t>景泰县</t>
  </si>
  <si>
    <t>Jingtai County</t>
  </si>
  <si>
    <t>榆中县</t>
  </si>
  <si>
    <t>Yuzhong County</t>
  </si>
  <si>
    <t>正宁县</t>
  </si>
  <si>
    <t>Zhengning County</t>
  </si>
  <si>
    <t>武威市辖区</t>
  </si>
  <si>
    <t>Wuwei Prefecture City</t>
  </si>
  <si>
    <t>武山县</t>
  </si>
  <si>
    <t>Wushan County (Gansu)</t>
  </si>
  <si>
    <t>民乐县</t>
  </si>
  <si>
    <t>Minle County</t>
  </si>
  <si>
    <t>民勤县</t>
  </si>
  <si>
    <t>Minqin County</t>
  </si>
  <si>
    <t>永昌县</t>
  </si>
  <si>
    <t>Yongchang County</t>
  </si>
  <si>
    <t>永登县</t>
  </si>
  <si>
    <t>Yongdeng County</t>
  </si>
  <si>
    <t>永靖县</t>
  </si>
  <si>
    <t>Yongjing County</t>
  </si>
  <si>
    <t>泾川县</t>
  </si>
  <si>
    <t>Jingchuan County</t>
  </si>
  <si>
    <t>清水县</t>
  </si>
  <si>
    <t>Qingshui County</t>
  </si>
  <si>
    <t>渭源县</t>
  </si>
  <si>
    <t>Weiyuan County (Gansu)</t>
  </si>
  <si>
    <t>漳县</t>
  </si>
  <si>
    <t>Zhang County</t>
  </si>
  <si>
    <t>灵台县</t>
  </si>
  <si>
    <t>Lingtai County</t>
  </si>
  <si>
    <t>玉门市</t>
  </si>
  <si>
    <t>Yumen City</t>
  </si>
  <si>
    <t>玛曲县</t>
  </si>
  <si>
    <t>Maqu County</t>
  </si>
  <si>
    <t>环县</t>
  </si>
  <si>
    <t>Huan County</t>
  </si>
  <si>
    <t>瓜州县</t>
  </si>
  <si>
    <t>Guazhou County</t>
  </si>
  <si>
    <t>甘谷县</t>
  </si>
  <si>
    <t>Gangu County</t>
  </si>
  <si>
    <t>白银市辖区</t>
  </si>
  <si>
    <t>Baiyin Prefecture City</t>
  </si>
  <si>
    <t>皋兰县</t>
  </si>
  <si>
    <t>Gaolan County</t>
  </si>
  <si>
    <t>碌曲县</t>
  </si>
  <si>
    <t>Luqu County</t>
  </si>
  <si>
    <t>礼县</t>
  </si>
  <si>
    <t>Li County (Gansu)</t>
  </si>
  <si>
    <t>秦安县</t>
  </si>
  <si>
    <t>Tai'an County</t>
  </si>
  <si>
    <t>积石山保安族东乡族撒拉族自治县</t>
  </si>
  <si>
    <t>Jishishan Baoan Dongxiang and Salazu Autonomous County</t>
  </si>
  <si>
    <t>肃北蒙古族自治县</t>
  </si>
  <si>
    <t>Subei Mongol Autonomous County</t>
  </si>
  <si>
    <t>肃南裕固族自治县</t>
  </si>
  <si>
    <t>Sunan Yugur Autonomous County</t>
  </si>
  <si>
    <t>舟曲县</t>
  </si>
  <si>
    <t>Zhouqu County</t>
  </si>
  <si>
    <t>西和县</t>
  </si>
  <si>
    <t>Xihe County</t>
  </si>
  <si>
    <t>迭部县</t>
  </si>
  <si>
    <t>Diebu County</t>
  </si>
  <si>
    <t>通渭县</t>
  </si>
  <si>
    <t>Tongwei County</t>
  </si>
  <si>
    <t>酒泉市辖区</t>
  </si>
  <si>
    <t>Jiuquan Prefecture City</t>
  </si>
  <si>
    <t>金塔县</t>
  </si>
  <si>
    <t>Jinta County</t>
  </si>
  <si>
    <t>金昌市辖区</t>
  </si>
  <si>
    <t>Jinchang Prefecture City</t>
  </si>
  <si>
    <t>镇原县</t>
  </si>
  <si>
    <t>Zhenyuan County (Gansu)</t>
  </si>
  <si>
    <t>阿克塞哈萨克族自治县</t>
  </si>
  <si>
    <t>Aksai Kazakh Autonomous County</t>
  </si>
  <si>
    <t>陇南市辖区</t>
  </si>
  <si>
    <t>Longnan Prefecture City</t>
  </si>
  <si>
    <t>陇西县</t>
  </si>
  <si>
    <t>Longxi County</t>
  </si>
  <si>
    <t>靖远县</t>
  </si>
  <si>
    <t>Jingyuan County (Gansu)</t>
  </si>
  <si>
    <t>静宁县</t>
  </si>
  <si>
    <t>Jingning County</t>
  </si>
  <si>
    <t>高台县</t>
  </si>
  <si>
    <t>Gaotai County</t>
  </si>
  <si>
    <t>青海</t>
  </si>
  <si>
    <t>久治县</t>
  </si>
  <si>
    <t>Jiuzhi County</t>
  </si>
  <si>
    <t>乌兰县</t>
  </si>
  <si>
    <t>Wulan County</t>
  </si>
  <si>
    <t>互助土族自治县</t>
  </si>
  <si>
    <t>Huzhu and Tu Autonomous County</t>
  </si>
  <si>
    <t>共和县</t>
  </si>
  <si>
    <t>Gonghe County</t>
  </si>
  <si>
    <t>兴海县</t>
  </si>
  <si>
    <t>Xinghai County</t>
  </si>
  <si>
    <t>刚察县</t>
  </si>
  <si>
    <t>Gangcha County</t>
  </si>
  <si>
    <t>化隆回族自治县</t>
  </si>
  <si>
    <t>Hualong Hui Autonomous County</t>
  </si>
  <si>
    <t>同仁县</t>
  </si>
  <si>
    <t>Tongren County</t>
  </si>
  <si>
    <t>同德县</t>
  </si>
  <si>
    <t>Tongde County</t>
  </si>
  <si>
    <t>囊谦县</t>
  </si>
  <si>
    <t>Nangqen County</t>
  </si>
  <si>
    <t>大通回族土族自治县</t>
  </si>
  <si>
    <t>Datong Hui and Tu Autonomous County</t>
  </si>
  <si>
    <t>天峻县</t>
  </si>
  <si>
    <t>Tianjun County</t>
  </si>
  <si>
    <t>尖扎县</t>
  </si>
  <si>
    <t>Jainca County</t>
  </si>
  <si>
    <t>循化撒拉族自治县</t>
  </si>
  <si>
    <t>Xunhua Salar Autonomous County</t>
  </si>
  <si>
    <t>德令哈市</t>
  </si>
  <si>
    <t>Delingha City</t>
  </si>
  <si>
    <t>曲麻莱县</t>
  </si>
  <si>
    <t>Qumarleb County</t>
  </si>
  <si>
    <t>杂多县</t>
  </si>
  <si>
    <t>Zadoi County</t>
  </si>
  <si>
    <t>格尔木市</t>
  </si>
  <si>
    <t>Golmud City</t>
  </si>
  <si>
    <t>民和回族土族自治县</t>
  </si>
  <si>
    <t>Minhe Hui and Tu Autonomous County</t>
  </si>
  <si>
    <t>河南蒙古族自治县</t>
  </si>
  <si>
    <t>Henan Mongol Autonomous County</t>
  </si>
  <si>
    <t>治多县</t>
  </si>
  <si>
    <t>Zhidoi County</t>
  </si>
  <si>
    <t>泽库县</t>
  </si>
  <si>
    <t>Zeku County</t>
  </si>
  <si>
    <t>海东市辖区</t>
  </si>
  <si>
    <t>Haidong Prefecture City</t>
  </si>
  <si>
    <t>海晏县</t>
  </si>
  <si>
    <t>Hanyan County</t>
  </si>
  <si>
    <t>海西州市辖区</t>
  </si>
  <si>
    <t>Haixi Prefecture City</t>
  </si>
  <si>
    <t>湟中县</t>
  </si>
  <si>
    <t>Huangzhong County</t>
  </si>
  <si>
    <t>湟源县</t>
  </si>
  <si>
    <t>Huangyuan County</t>
  </si>
  <si>
    <t>玉树市</t>
  </si>
  <si>
    <t>Yushu City (Qinghai)</t>
  </si>
  <si>
    <t>玛多县</t>
  </si>
  <si>
    <t>Maduo County</t>
  </si>
  <si>
    <t>玛沁县</t>
  </si>
  <si>
    <t>Machen County</t>
  </si>
  <si>
    <t>班玛县</t>
  </si>
  <si>
    <t>Banma County</t>
  </si>
  <si>
    <t>甘德县</t>
  </si>
  <si>
    <t>Gande County</t>
  </si>
  <si>
    <t>祁连县</t>
  </si>
  <si>
    <t>Qilian County</t>
  </si>
  <si>
    <t>称多县</t>
  </si>
  <si>
    <t>Chindu County</t>
  </si>
  <si>
    <t>西宁市辖区</t>
  </si>
  <si>
    <t>Xining Prefecture City</t>
  </si>
  <si>
    <t>贵南县</t>
  </si>
  <si>
    <t>Guinan County</t>
  </si>
  <si>
    <t>贵德县</t>
  </si>
  <si>
    <t>Guide County</t>
  </si>
  <si>
    <t>达日县</t>
  </si>
  <si>
    <t>Dari County</t>
  </si>
  <si>
    <t>都兰县</t>
  </si>
  <si>
    <t>Dulan County</t>
  </si>
  <si>
    <t>门源回族自治县</t>
  </si>
  <si>
    <t>Menyuan Hui Autonomous County</t>
  </si>
  <si>
    <t>重庆</t>
  </si>
  <si>
    <t>丰都县</t>
  </si>
  <si>
    <t>Fengdu County</t>
  </si>
  <si>
    <t>云阳县</t>
  </si>
  <si>
    <t>Yunyang County</t>
  </si>
  <si>
    <t>垫江县</t>
  </si>
  <si>
    <t>Dianjiang County</t>
  </si>
  <si>
    <t>城口县</t>
  </si>
  <si>
    <t>Chengkou County</t>
  </si>
  <si>
    <t>奉节县</t>
  </si>
  <si>
    <t>Fengjie County</t>
  </si>
  <si>
    <t>巫山县</t>
  </si>
  <si>
    <t>Wushan County (Chongqing)</t>
  </si>
  <si>
    <t>巫溪县</t>
  </si>
  <si>
    <t>Wuxi County</t>
  </si>
  <si>
    <t>彭水苗族土家族自治县</t>
  </si>
  <si>
    <t>Pengshui Miao and Tujia Autonomous County</t>
  </si>
  <si>
    <t>忠县</t>
  </si>
  <si>
    <t>Zhong County</t>
  </si>
  <si>
    <t>石柱土家族自治县</t>
  </si>
  <si>
    <t>Shizhu Tujia Autonomous County</t>
  </si>
  <si>
    <t>秀山土家族苗族自治县</t>
  </si>
  <si>
    <t>Xiushui Tujia and Miao Autonomous County</t>
  </si>
  <si>
    <t>酉阳土家族苗族自治县</t>
  </si>
  <si>
    <t>Youyang Tujia and Miao Autonomous County</t>
  </si>
  <si>
    <t>重庆市辖区</t>
  </si>
  <si>
    <t>Chongqing Prefecture City</t>
  </si>
  <si>
    <t>改为华亭市</t>
  </si>
  <si>
    <t>嘉峪关市不设县</t>
  </si>
  <si>
    <t>鄂州市没有县</t>
  </si>
  <si>
    <t>改名为株洲市渌口区，在下方统计</t>
  </si>
  <si>
    <t>改为邵东市</t>
  </si>
  <si>
    <t>广西</t>
    <phoneticPr fontId="0" type="noConversion"/>
  </si>
  <si>
    <t>三江侗族自治县</t>
  </si>
  <si>
    <t>Sanjiang Dong Autonomous County</t>
  </si>
  <si>
    <t>上思县</t>
  </si>
  <si>
    <t>Shangsi County</t>
  </si>
  <si>
    <t>上林县</t>
  </si>
  <si>
    <t>Shanglin County</t>
  </si>
  <si>
    <t>东兰县</t>
  </si>
  <si>
    <t>Donglan County</t>
  </si>
  <si>
    <t>东兴市</t>
  </si>
  <si>
    <t>Dongxing City</t>
  </si>
  <si>
    <t>乐业县</t>
  </si>
  <si>
    <t>Leye County</t>
  </si>
  <si>
    <t>全州县</t>
  </si>
  <si>
    <t>Quanzhou County</t>
  </si>
  <si>
    <t>兴业县</t>
  </si>
  <si>
    <t>Xingye County</t>
  </si>
  <si>
    <t>兴安县</t>
  </si>
  <si>
    <t>Xing'an County</t>
  </si>
  <si>
    <t>凌云县</t>
  </si>
  <si>
    <t>Lingyun County</t>
  </si>
  <si>
    <t>凤山县</t>
  </si>
  <si>
    <t>Fengshan County</t>
  </si>
  <si>
    <t>凭祥市</t>
  </si>
  <si>
    <t>Pingxiang City</t>
  </si>
  <si>
    <t>北流市</t>
  </si>
  <si>
    <t>Beiliu City</t>
  </si>
  <si>
    <t>北海市辖区</t>
  </si>
  <si>
    <t>Beihai Prefecture City</t>
  </si>
  <si>
    <t>南丹县</t>
  </si>
  <si>
    <t>Nandan County</t>
  </si>
  <si>
    <t>南宁市辖区</t>
  </si>
  <si>
    <t>Nanning Prefecture City</t>
  </si>
  <si>
    <t>博白县</t>
  </si>
  <si>
    <t>Cangbai County</t>
  </si>
  <si>
    <t>合山市</t>
  </si>
  <si>
    <t>Heshan City (Guangxi)</t>
  </si>
  <si>
    <t>合浦县</t>
  </si>
  <si>
    <t>Hepu County</t>
  </si>
  <si>
    <t>大化瑶族自治县</t>
  </si>
  <si>
    <t>Dahua Yao Autonomous County</t>
  </si>
  <si>
    <t>大新县</t>
  </si>
  <si>
    <t>Daxin County</t>
  </si>
  <si>
    <t>天峨县</t>
  </si>
  <si>
    <t>Tian'e County</t>
  </si>
  <si>
    <t>天等县</t>
  </si>
  <si>
    <t>Tiandeng County</t>
  </si>
  <si>
    <t>宁明县</t>
  </si>
  <si>
    <t>Ningming County</t>
  </si>
  <si>
    <t>容县</t>
  </si>
  <si>
    <t>Rong County (Guangxi)</t>
  </si>
  <si>
    <t>宾阳县</t>
  </si>
  <si>
    <t>Binyang County</t>
  </si>
  <si>
    <t>富川瑶族自治县</t>
  </si>
  <si>
    <t>Fuchuan Yao Autonomous County</t>
  </si>
  <si>
    <t>岑溪市</t>
  </si>
  <si>
    <t>Cenxi City</t>
  </si>
  <si>
    <t>崇左市辖区</t>
  </si>
  <si>
    <t>Chongzuo Prefecture City</t>
  </si>
  <si>
    <t>巴马瑶族自治县</t>
  </si>
  <si>
    <t>Bama Yao Autonomous County</t>
  </si>
  <si>
    <t>平乐县</t>
  </si>
  <si>
    <t>Pingle County</t>
  </si>
  <si>
    <t>平南县</t>
  </si>
  <si>
    <t>Pingnan County (Guangxi)</t>
  </si>
  <si>
    <t>平果县</t>
  </si>
  <si>
    <t>Pingguo County</t>
  </si>
  <si>
    <t>德保县</t>
  </si>
  <si>
    <t>Debao County</t>
  </si>
  <si>
    <t>忻城县</t>
  </si>
  <si>
    <t>Xincheng County</t>
  </si>
  <si>
    <t>恭城瑶族自治县</t>
  </si>
  <si>
    <t>Gongcheng Yao Autonomous County</t>
  </si>
  <si>
    <t>扶绥县</t>
  </si>
  <si>
    <t>Fusui County</t>
  </si>
  <si>
    <t>昭平县</t>
  </si>
  <si>
    <t>Zhaoping County</t>
  </si>
  <si>
    <t>来宾市辖区</t>
  </si>
  <si>
    <t>Laibin Prefecture City</t>
  </si>
  <si>
    <t>柳城县</t>
  </si>
  <si>
    <t>Liucheng County</t>
  </si>
  <si>
    <t>柳州市辖区</t>
  </si>
  <si>
    <t>Liuzhou Prefecture City</t>
  </si>
  <si>
    <t>桂平市</t>
  </si>
  <si>
    <t>Guiping City</t>
  </si>
  <si>
    <t>桂林市辖区</t>
  </si>
  <si>
    <t>Guilin Prefecture City</t>
  </si>
  <si>
    <t>梧州市辖区</t>
  </si>
  <si>
    <t>Wuzhou Prefecture City</t>
  </si>
  <si>
    <t>横县</t>
  </si>
  <si>
    <t>Heng County</t>
  </si>
  <si>
    <t>武宣县</t>
  </si>
  <si>
    <t>Wuxuan County</t>
  </si>
  <si>
    <t>永福县</t>
  </si>
  <si>
    <t>Yongfu County</t>
  </si>
  <si>
    <t>河池市辖区</t>
  </si>
  <si>
    <t>Hechi Prefecture City</t>
  </si>
  <si>
    <t>浦北县</t>
  </si>
  <si>
    <t>Pubei County</t>
  </si>
  <si>
    <t>灌阳县</t>
  </si>
  <si>
    <t>Guanyang County</t>
  </si>
  <si>
    <t>灵山县</t>
  </si>
  <si>
    <t>Lingshan County</t>
  </si>
  <si>
    <t>灵川县</t>
  </si>
  <si>
    <t>Lingchuan County (Guangxi)</t>
  </si>
  <si>
    <t>玉林市辖区</t>
  </si>
  <si>
    <t>Yulin Prefecture City (Guangxi)</t>
  </si>
  <si>
    <t>环江毛南族自治县</t>
  </si>
  <si>
    <t>Huanjiang Maonan Autonomous County</t>
  </si>
  <si>
    <t>田东县</t>
  </si>
  <si>
    <t>Tiandong County</t>
  </si>
  <si>
    <t>田林县</t>
  </si>
  <si>
    <t>Tianlin County</t>
  </si>
  <si>
    <t>田阳县</t>
  </si>
  <si>
    <t>Tianyang County</t>
  </si>
  <si>
    <t>百色市辖区</t>
  </si>
  <si>
    <t>Baise Prefecture City</t>
  </si>
  <si>
    <t>罗城仫佬族自治县</t>
  </si>
  <si>
    <t>Luocheng Mulam Autonomous County</t>
  </si>
  <si>
    <t>苍梧县</t>
  </si>
  <si>
    <t>Cangwu County</t>
  </si>
  <si>
    <t>荔浦县</t>
  </si>
  <si>
    <t>Lipu County</t>
  </si>
  <si>
    <t>蒙山县</t>
  </si>
  <si>
    <t>Mengshan County</t>
  </si>
  <si>
    <t>藤县</t>
  </si>
  <si>
    <t>Teng County</t>
  </si>
  <si>
    <t>融安县</t>
  </si>
  <si>
    <t>Rong'an County</t>
  </si>
  <si>
    <t>融水苗族自治县</t>
  </si>
  <si>
    <t>Rongshui Miao Autonomous County</t>
  </si>
  <si>
    <t>西林县</t>
  </si>
  <si>
    <t>Xilin County</t>
  </si>
  <si>
    <t>象州县</t>
  </si>
  <si>
    <t>Xiangzhou County</t>
  </si>
  <si>
    <t>贵港市辖区</t>
  </si>
  <si>
    <t>Guigang Prefecture City</t>
  </si>
  <si>
    <t>贺州市辖区</t>
  </si>
  <si>
    <t>Hezhou Prefecture City</t>
  </si>
  <si>
    <t>资源县</t>
  </si>
  <si>
    <t>Ziyuan County</t>
  </si>
  <si>
    <t>那坡县</t>
  </si>
  <si>
    <t>Napo County</t>
  </si>
  <si>
    <t>都安瑶族自治县</t>
  </si>
  <si>
    <t>Du'an Yao Autonomous County</t>
  </si>
  <si>
    <t>金秀瑶族自治县</t>
  </si>
  <si>
    <t>Jinxiu Yao Autonomous County</t>
  </si>
  <si>
    <t>钟山县</t>
  </si>
  <si>
    <t>Zhongshan County</t>
  </si>
  <si>
    <t>钦州市辖区</t>
  </si>
  <si>
    <t>Qinzhou Prefecture City</t>
  </si>
  <si>
    <t>防城港市辖区</t>
  </si>
  <si>
    <t>Fangchenggang Prefecture City</t>
  </si>
  <si>
    <t>阳朔县</t>
  </si>
  <si>
    <t>Yangshuo County</t>
  </si>
  <si>
    <t>陆川县</t>
  </si>
  <si>
    <t>Luchuan County</t>
  </si>
  <si>
    <t>隆安县</t>
  </si>
  <si>
    <t>Longan County</t>
  </si>
  <si>
    <t>隆林各族自治县</t>
  </si>
  <si>
    <t>Longlin Multinational Autonomous County</t>
  </si>
  <si>
    <t>靖西市</t>
  </si>
  <si>
    <t>Jingxi County</t>
  </si>
  <si>
    <t>马山县</t>
  </si>
  <si>
    <t>Mashan County</t>
  </si>
  <si>
    <t>鹿寨县</t>
  </si>
  <si>
    <t>Luzhai County</t>
  </si>
  <si>
    <t>龙州县</t>
  </si>
  <si>
    <t>Longzhou County</t>
  </si>
  <si>
    <t>龙胜各族自治县</t>
  </si>
  <si>
    <t>Longsheng Multinational Autonomous County</t>
  </si>
  <si>
    <t>新疆</t>
  </si>
  <si>
    <t>且末县</t>
  </si>
  <si>
    <t>Qiemo County</t>
  </si>
  <si>
    <t>乌什县</t>
  </si>
  <si>
    <t>Wushi County</t>
  </si>
  <si>
    <t>乌恰县</t>
  </si>
  <si>
    <t>Wuqia County</t>
  </si>
  <si>
    <t>乌苏市</t>
  </si>
  <si>
    <t>Wusu City</t>
  </si>
  <si>
    <t>乌鲁木齐县</t>
  </si>
  <si>
    <t>Urumqi County</t>
  </si>
  <si>
    <t>乌鲁木齐市辖区</t>
  </si>
  <si>
    <t>Urumqi Prefecture City</t>
  </si>
  <si>
    <t>于田县</t>
  </si>
  <si>
    <t>Yutian County (Xinjiang)</t>
  </si>
  <si>
    <t>五家渠市</t>
  </si>
  <si>
    <t>Wujiaqu City</t>
  </si>
  <si>
    <t>伊吾县</t>
  </si>
  <si>
    <t>Yiwu County</t>
  </si>
  <si>
    <t>伊宁县</t>
  </si>
  <si>
    <t>Yining County</t>
  </si>
  <si>
    <t>伊宁市</t>
  </si>
  <si>
    <t>Yining City</t>
  </si>
  <si>
    <t>伽师县</t>
  </si>
  <si>
    <t>Jiashi County</t>
  </si>
  <si>
    <t>克拉玛依市辖区</t>
  </si>
  <si>
    <t>Karamay Prefecture City</t>
  </si>
  <si>
    <t>北屯市</t>
  </si>
  <si>
    <t>Beitun City</t>
  </si>
  <si>
    <t>博乐市</t>
  </si>
  <si>
    <t>Bole City</t>
  </si>
  <si>
    <t>博湖县</t>
  </si>
  <si>
    <t>Bohu County</t>
  </si>
  <si>
    <t>双河市</t>
  </si>
  <si>
    <t>Shuanghe City</t>
  </si>
  <si>
    <t>可克达拉市</t>
  </si>
  <si>
    <t>Cocodala City</t>
  </si>
  <si>
    <t>叶城县</t>
  </si>
  <si>
    <t>Yecheng County</t>
  </si>
  <si>
    <t>吉木乃县</t>
  </si>
  <si>
    <t>Jimunai County</t>
  </si>
  <si>
    <t>吉木萨尔县</t>
  </si>
  <si>
    <t>Jimusa'er County</t>
  </si>
  <si>
    <t>吐鲁番市辖区</t>
  </si>
  <si>
    <t>Turpan Prefecture City</t>
  </si>
  <si>
    <t>呼图壁县</t>
  </si>
  <si>
    <t>Hutubi County</t>
  </si>
  <si>
    <t>和布克赛尔蒙古自治县</t>
  </si>
  <si>
    <t>Hoboksar Mongol Autonomous County</t>
  </si>
  <si>
    <t>和田县</t>
  </si>
  <si>
    <t>Hetian County</t>
  </si>
  <si>
    <t>和田市</t>
  </si>
  <si>
    <t>Hetian City</t>
  </si>
  <si>
    <t>和硕县</t>
  </si>
  <si>
    <t>Heshuo County</t>
  </si>
  <si>
    <t>和静县</t>
  </si>
  <si>
    <t>Hejing County</t>
  </si>
  <si>
    <t>哈密市辖区</t>
  </si>
  <si>
    <t>Hami Prefecture City</t>
  </si>
  <si>
    <t>哈巴河县</t>
  </si>
  <si>
    <t>Habahe County</t>
  </si>
  <si>
    <t>喀什市</t>
  </si>
  <si>
    <t>Kashi City</t>
  </si>
  <si>
    <t>图木舒克市</t>
  </si>
  <si>
    <t>Tumushuke City</t>
  </si>
  <si>
    <t>塔什库尔干塔吉克自治县</t>
  </si>
  <si>
    <t>Taxkorgan Tajik Autonomous County</t>
  </si>
  <si>
    <t>塔城市</t>
  </si>
  <si>
    <t>Tacheng City</t>
  </si>
  <si>
    <t>墨玉县</t>
  </si>
  <si>
    <t>Moyu County</t>
  </si>
  <si>
    <t>奇台县</t>
  </si>
  <si>
    <t>Qitai County</t>
  </si>
  <si>
    <t>奎屯市</t>
  </si>
  <si>
    <t>Kuytun City</t>
  </si>
  <si>
    <t>富蕴县</t>
  </si>
  <si>
    <t>Fuyun County</t>
  </si>
  <si>
    <t>察布查尔锡伯自治县</t>
  </si>
  <si>
    <t>Qapqal Xibe Autonomous County</t>
  </si>
  <si>
    <t>尉犁县</t>
  </si>
  <si>
    <t>Yuli County</t>
  </si>
  <si>
    <t>尼勒克县</t>
  </si>
  <si>
    <t>Nilka County</t>
  </si>
  <si>
    <t>岳普湖县</t>
  </si>
  <si>
    <t>Yuepuhu County</t>
  </si>
  <si>
    <t>巩留县</t>
  </si>
  <si>
    <t>Gongliu County</t>
  </si>
  <si>
    <t>巴楚县</t>
  </si>
  <si>
    <t>Bachu County</t>
  </si>
  <si>
    <t>巴里坤哈萨克自治县</t>
  </si>
  <si>
    <t>Balikunhasake Autonomous County</t>
  </si>
  <si>
    <t>布尔津县</t>
  </si>
  <si>
    <t>Burqin County</t>
  </si>
  <si>
    <t>库尔勒市</t>
  </si>
  <si>
    <t>Korla City</t>
  </si>
  <si>
    <t>库车县</t>
  </si>
  <si>
    <t>Kuche County</t>
  </si>
  <si>
    <t>托克逊县</t>
  </si>
  <si>
    <t>Tuokexun County</t>
  </si>
  <si>
    <t>托里县</t>
  </si>
  <si>
    <t>Tuoli County</t>
  </si>
  <si>
    <t>拜城县</t>
  </si>
  <si>
    <t>Baicheng County</t>
  </si>
  <si>
    <t>新和县</t>
  </si>
  <si>
    <t>Xinhe County (Xinjiang)</t>
  </si>
  <si>
    <t>新源县</t>
  </si>
  <si>
    <t>Xinyuan County</t>
  </si>
  <si>
    <t>昆玉市</t>
  </si>
  <si>
    <t>Kunyu City</t>
  </si>
  <si>
    <t>昌吉市</t>
  </si>
  <si>
    <t>Changji City</t>
  </si>
  <si>
    <t>昭苏县</t>
  </si>
  <si>
    <t>Zhaosu County</t>
  </si>
  <si>
    <t>木垒哈萨克自治县</t>
  </si>
  <si>
    <t>Mulei Kazakh Autonomous County</t>
  </si>
  <si>
    <t>柯坪县</t>
  </si>
  <si>
    <t>Keping County</t>
  </si>
  <si>
    <t>民丰县</t>
  </si>
  <si>
    <t>Minfeng County</t>
  </si>
  <si>
    <t>沙湾县</t>
  </si>
  <si>
    <t>Shawan County</t>
  </si>
  <si>
    <t>沙雅县</t>
  </si>
  <si>
    <t>Shaya County</t>
  </si>
  <si>
    <t>泽普县</t>
  </si>
  <si>
    <t>Zepu County</t>
  </si>
  <si>
    <t>洛浦县</t>
  </si>
  <si>
    <t>Luopu County</t>
  </si>
  <si>
    <t>温宿县</t>
  </si>
  <si>
    <t>Wensu County</t>
  </si>
  <si>
    <t>温泉县</t>
  </si>
  <si>
    <t>Wenquan County</t>
  </si>
  <si>
    <t>焉耆回族自治县</t>
  </si>
  <si>
    <t>Yanqi Hui Autonomous County</t>
  </si>
  <si>
    <t>特克斯县</t>
  </si>
  <si>
    <t>Tekes County</t>
  </si>
  <si>
    <t>玛纳斯县</t>
  </si>
  <si>
    <t>Manasi County</t>
  </si>
  <si>
    <t>疏勒县</t>
  </si>
  <si>
    <t>Shule County</t>
  </si>
  <si>
    <t>疏附县</t>
  </si>
  <si>
    <t>Shufu County</t>
  </si>
  <si>
    <t>皮山县</t>
  </si>
  <si>
    <t>Pishan County</t>
  </si>
  <si>
    <t>石河子市</t>
  </si>
  <si>
    <t>Shihezi City</t>
  </si>
  <si>
    <t>福海县</t>
  </si>
  <si>
    <t>Fuhai County</t>
  </si>
  <si>
    <t>策勒县</t>
  </si>
  <si>
    <t>Cele County</t>
  </si>
  <si>
    <t>精河县</t>
  </si>
  <si>
    <t>Jinghe County</t>
  </si>
  <si>
    <t>若羌县</t>
  </si>
  <si>
    <t>Ruoqiang County</t>
  </si>
  <si>
    <t>英吉沙县</t>
  </si>
  <si>
    <t>Yengisar County</t>
  </si>
  <si>
    <t>莎车县</t>
  </si>
  <si>
    <t>Shache County</t>
  </si>
  <si>
    <t>裕民县</t>
  </si>
  <si>
    <t>Yumin County</t>
  </si>
  <si>
    <t>轮台县</t>
  </si>
  <si>
    <t>Luntai County</t>
  </si>
  <si>
    <t>鄯善县</t>
  </si>
  <si>
    <t>Shanshan County</t>
  </si>
  <si>
    <t>铁门关市</t>
  </si>
  <si>
    <t>Tiemenguan City</t>
  </si>
  <si>
    <t>阜康市</t>
  </si>
  <si>
    <t>Fukang City</t>
  </si>
  <si>
    <t>阿克苏市</t>
  </si>
  <si>
    <t>Aksu City</t>
  </si>
  <si>
    <t>阿克陶县</t>
  </si>
  <si>
    <t>Aketao County</t>
  </si>
  <si>
    <t>阿勒泰市</t>
  </si>
  <si>
    <t>Altay City</t>
  </si>
  <si>
    <t>阿合奇县</t>
  </si>
  <si>
    <t>Aheqi County</t>
  </si>
  <si>
    <t>阿图什市</t>
  </si>
  <si>
    <t>Atushi City</t>
  </si>
  <si>
    <t>阿拉尔市</t>
  </si>
  <si>
    <t>Ala'er City</t>
  </si>
  <si>
    <t>阿拉山口市</t>
  </si>
  <si>
    <t>Alashankou City</t>
  </si>
  <si>
    <t>阿瓦提县</t>
  </si>
  <si>
    <t>Awat County</t>
  </si>
  <si>
    <t>霍城县</t>
  </si>
  <si>
    <t>Huocheng County</t>
  </si>
  <si>
    <t>霍尔果斯市</t>
  </si>
  <si>
    <t>Khorgos City</t>
  </si>
  <si>
    <t>青河县</t>
  </si>
  <si>
    <t>Qinghe County (Xinjiang)</t>
  </si>
  <si>
    <t>额敏县</t>
  </si>
  <si>
    <t>Emin County</t>
  </si>
  <si>
    <t>麦盖提县</t>
  </si>
  <si>
    <t>Maigaiti County</t>
  </si>
  <si>
    <t>改为平果市</t>
  </si>
  <si>
    <t>改为横州市</t>
  </si>
  <si>
    <t>改为荔浦市</t>
  </si>
  <si>
    <t>浙江</t>
    <phoneticPr fontId="0" type="noConversion"/>
  </si>
  <si>
    <t>三门县</t>
  </si>
  <si>
    <t>Sanmen County</t>
  </si>
  <si>
    <t>东阳市</t>
  </si>
  <si>
    <t>Dongyang City</t>
  </si>
  <si>
    <t>临海市</t>
  </si>
  <si>
    <t>Linhai City</t>
  </si>
  <si>
    <t>丽水市辖区</t>
  </si>
  <si>
    <t>Lishui Prefecture City</t>
  </si>
  <si>
    <t>义乌市</t>
  </si>
  <si>
    <t>Yiwu City</t>
  </si>
  <si>
    <t>乐清市</t>
  </si>
  <si>
    <t>Leqing City</t>
  </si>
  <si>
    <t>云和县</t>
  </si>
  <si>
    <t>Yunhe County</t>
  </si>
  <si>
    <t>仙居县</t>
  </si>
  <si>
    <t>Xianju County</t>
  </si>
  <si>
    <t>余姚市</t>
  </si>
  <si>
    <t>Yuyan City</t>
  </si>
  <si>
    <t>兰溪市</t>
  </si>
  <si>
    <t>Lanxi City</t>
  </si>
  <si>
    <t>台州市辖区</t>
  </si>
  <si>
    <t>Taizhou Prefecture City (Zhejiang)</t>
  </si>
  <si>
    <t>嘉兴市辖区</t>
  </si>
  <si>
    <t>Jiaxing Prefecture City</t>
  </si>
  <si>
    <t>嘉善县</t>
  </si>
  <si>
    <t>Jiashan County</t>
  </si>
  <si>
    <t>天台县</t>
  </si>
  <si>
    <t>Tiantai County</t>
  </si>
  <si>
    <t>宁波市辖区</t>
  </si>
  <si>
    <t>Ningbo Prefecture City</t>
  </si>
  <si>
    <t>宁海县</t>
  </si>
  <si>
    <t>Ninghai County</t>
  </si>
  <si>
    <t>安吉县</t>
  </si>
  <si>
    <t>Anji County</t>
  </si>
  <si>
    <t>岱山县</t>
  </si>
  <si>
    <t>Daishan County</t>
  </si>
  <si>
    <t>嵊州市</t>
  </si>
  <si>
    <t>Shengzhou City</t>
  </si>
  <si>
    <t>嵊泗县</t>
  </si>
  <si>
    <t>Shengsi County</t>
  </si>
  <si>
    <t>常山县</t>
  </si>
  <si>
    <t>Changshan County</t>
  </si>
  <si>
    <t>平湖市</t>
  </si>
  <si>
    <t>Pinghu City</t>
  </si>
  <si>
    <t>平阳县</t>
    <phoneticPr fontId="0" type="noConversion"/>
  </si>
  <si>
    <t>Pingyang County</t>
  </si>
  <si>
    <t>庆元县</t>
  </si>
  <si>
    <t>Qingyuan County</t>
  </si>
  <si>
    <t>建德市</t>
  </si>
  <si>
    <t>Jiangde City</t>
  </si>
  <si>
    <t>开化县</t>
  </si>
  <si>
    <t>Kaihua County</t>
  </si>
  <si>
    <t>德清县</t>
  </si>
  <si>
    <t>Deqing County (Zhejiang)</t>
  </si>
  <si>
    <t>慈溪市</t>
  </si>
  <si>
    <t>Cixi City</t>
  </si>
  <si>
    <t>文成县</t>
    <phoneticPr fontId="0" type="noConversion"/>
  </si>
  <si>
    <t>Whencheng County</t>
  </si>
  <si>
    <t>新昌县</t>
  </si>
  <si>
    <t>Xinchang County</t>
  </si>
  <si>
    <t>景宁畲族自治县</t>
  </si>
  <si>
    <t>Jingning She Autonomous County</t>
  </si>
  <si>
    <t>杭州市辖区</t>
  </si>
  <si>
    <t>Hangzhou Prefecture City</t>
  </si>
  <si>
    <t>松阳县</t>
  </si>
  <si>
    <t>Songyang County</t>
  </si>
  <si>
    <t>桐乡市</t>
  </si>
  <si>
    <t>Tongxiang City</t>
  </si>
  <si>
    <t>桐庐县</t>
  </si>
  <si>
    <t>Tonglu County</t>
  </si>
  <si>
    <t>武义县</t>
  </si>
  <si>
    <t>Wuyi County (Zhejiang)</t>
  </si>
  <si>
    <t>永嘉县</t>
  </si>
  <si>
    <t>Yongjia County</t>
  </si>
  <si>
    <t>永康市</t>
  </si>
  <si>
    <t>Yongkang City</t>
  </si>
  <si>
    <t>江山市</t>
  </si>
  <si>
    <t>Jiangshan County</t>
  </si>
  <si>
    <t>泰顺县</t>
  </si>
  <si>
    <t>Taishun County</t>
  </si>
  <si>
    <t>浦江县</t>
  </si>
  <si>
    <t>Pujiang County (Zhejiang)</t>
  </si>
  <si>
    <t>海宁市</t>
  </si>
  <si>
    <t>Haining City</t>
  </si>
  <si>
    <t>海盐县</t>
  </si>
  <si>
    <t>Haiyan County</t>
  </si>
  <si>
    <t>淳安县</t>
  </si>
  <si>
    <t>Chunan County</t>
  </si>
  <si>
    <t>温岭市</t>
  </si>
  <si>
    <t>Wenling City</t>
  </si>
  <si>
    <t>温州市辖区</t>
  </si>
  <si>
    <t>Wenzhou Prefecture City</t>
  </si>
  <si>
    <t>湖州市辖区</t>
  </si>
  <si>
    <t>Huzhou Prefecture City</t>
  </si>
  <si>
    <t>玉环市</t>
  </si>
  <si>
    <t>Yuhuan City</t>
  </si>
  <si>
    <t>瑞安市</t>
  </si>
  <si>
    <t>Ruian City</t>
  </si>
  <si>
    <t>磐安县</t>
  </si>
  <si>
    <t>Panan City</t>
  </si>
  <si>
    <t>绍兴市辖区</t>
  </si>
  <si>
    <t>Shaoxing Prefecture City</t>
  </si>
  <si>
    <t>缙云县</t>
  </si>
  <si>
    <t>Jinyun County</t>
  </si>
  <si>
    <t>舟山市辖区</t>
  </si>
  <si>
    <t>Zhoushan Prefecture City</t>
  </si>
  <si>
    <t>苍南县</t>
    <phoneticPr fontId="0" type="noConversion"/>
  </si>
  <si>
    <t>Cangnan County</t>
  </si>
  <si>
    <t>衢州市辖区</t>
  </si>
  <si>
    <t>Quzhou Prefecture City</t>
  </si>
  <si>
    <t>诸暨市</t>
  </si>
  <si>
    <t>Zhuji City</t>
  </si>
  <si>
    <t>象山县</t>
  </si>
  <si>
    <t>Xiangshan County</t>
  </si>
  <si>
    <t>遂昌县</t>
  </si>
  <si>
    <t>Suichang County</t>
  </si>
  <si>
    <t>金华市辖区</t>
    <phoneticPr fontId="0" type="noConversion"/>
  </si>
  <si>
    <t>Jinhua Prefecture City</t>
  </si>
  <si>
    <t>长兴县</t>
  </si>
  <si>
    <t>Changixng County</t>
  </si>
  <si>
    <t>青田县</t>
  </si>
  <si>
    <t>Qingtian County</t>
  </si>
  <si>
    <t>龙泉市</t>
    <phoneticPr fontId="0" type="noConversion"/>
  </si>
  <si>
    <t>Longquan City</t>
  </si>
  <si>
    <t>龙游县</t>
  </si>
  <si>
    <t>Longyou County</t>
  </si>
  <si>
    <t>福建</t>
  </si>
  <si>
    <t>三明市辖区</t>
  </si>
  <si>
    <t>Sanming Prefecture City</t>
  </si>
  <si>
    <t>上杭县</t>
  </si>
  <si>
    <t>Shanghang County</t>
  </si>
  <si>
    <t>东山县</t>
  </si>
  <si>
    <t>Dongshan County</t>
  </si>
  <si>
    <t>云霄县</t>
  </si>
  <si>
    <t>Yunxiao County</t>
  </si>
  <si>
    <t>仙游县</t>
  </si>
  <si>
    <t>Xianyou County</t>
  </si>
  <si>
    <t>光泽县</t>
  </si>
  <si>
    <t>Guangze Country</t>
  </si>
  <si>
    <t>华安县</t>
  </si>
  <si>
    <t>Hua'an County</t>
  </si>
  <si>
    <t>南安市</t>
  </si>
  <si>
    <t>Nanan City</t>
  </si>
  <si>
    <t>南平市辖区</t>
  </si>
  <si>
    <t>Nanping Prefecture City</t>
  </si>
  <si>
    <t>南靖县</t>
  </si>
  <si>
    <t>Nanjing County</t>
  </si>
  <si>
    <t>厦门市辖区</t>
  </si>
  <si>
    <t>Xiamen Prefecture City</t>
  </si>
  <si>
    <t>古田县</t>
  </si>
  <si>
    <t>Gutian County</t>
  </si>
  <si>
    <t>周宁县</t>
  </si>
  <si>
    <t>Zhouning County</t>
  </si>
  <si>
    <t>大田县</t>
  </si>
  <si>
    <t>Datian County</t>
  </si>
  <si>
    <t>宁化县</t>
    <phoneticPr fontId="0" type="noConversion"/>
  </si>
  <si>
    <t>Ninghua County</t>
  </si>
  <si>
    <t>宁德市辖区</t>
  </si>
  <si>
    <t>Ningde Prefecture City</t>
  </si>
  <si>
    <t>安溪县</t>
  </si>
  <si>
    <t>Anxi County</t>
  </si>
  <si>
    <t>寿宁县</t>
  </si>
  <si>
    <t>Shouning County</t>
  </si>
  <si>
    <t>将乐县</t>
  </si>
  <si>
    <t>Jiangle County</t>
  </si>
  <si>
    <t>尤溪县</t>
  </si>
  <si>
    <t>Youxi County</t>
  </si>
  <si>
    <t>屏南县</t>
  </si>
  <si>
    <t>Pingnan County (Fujian)</t>
  </si>
  <si>
    <t>平和县</t>
  </si>
  <si>
    <t>Pinghe County</t>
  </si>
  <si>
    <t>平潭县</t>
  </si>
  <si>
    <t>Pingtan County</t>
  </si>
  <si>
    <t>建宁县</t>
  </si>
  <si>
    <t>Jianning County</t>
  </si>
  <si>
    <t>建瓯市</t>
  </si>
  <si>
    <t>Jian'ou City</t>
  </si>
  <si>
    <t>德化县</t>
  </si>
  <si>
    <t>Dehua Country</t>
  </si>
  <si>
    <t>惠安县</t>
  </si>
  <si>
    <t>Huian Country</t>
  </si>
  <si>
    <t>政和县</t>
  </si>
  <si>
    <t>Zhenghe County</t>
  </si>
  <si>
    <t>明溪县</t>
  </si>
  <si>
    <t>Mingxi County</t>
  </si>
  <si>
    <t>晋江市</t>
  </si>
  <si>
    <t>Jinjiang City</t>
  </si>
  <si>
    <t>松溪县</t>
  </si>
  <si>
    <t>Songxi County</t>
  </si>
  <si>
    <t>柘荣县</t>
  </si>
  <si>
    <t>Zherong County</t>
  </si>
  <si>
    <t>武夷山市</t>
  </si>
  <si>
    <t>Wuyishan City</t>
  </si>
  <si>
    <t>武平县</t>
  </si>
  <si>
    <t>Wuping Country</t>
  </si>
  <si>
    <t>永安市</t>
  </si>
  <si>
    <t>Yong'an City</t>
  </si>
  <si>
    <t>永春县</t>
  </si>
  <si>
    <t>Yongchun County</t>
  </si>
  <si>
    <t>永泰县</t>
  </si>
  <si>
    <t>Yongtai County</t>
  </si>
  <si>
    <t>沙县</t>
  </si>
  <si>
    <t>Sha County</t>
  </si>
  <si>
    <t>泉州市辖区</t>
  </si>
  <si>
    <t>Quanzhou Prefecture City</t>
  </si>
  <si>
    <t>泰宁县</t>
  </si>
  <si>
    <t>Taining County</t>
  </si>
  <si>
    <t>浦城县</t>
  </si>
  <si>
    <t>Pucheng County (Fujian)</t>
  </si>
  <si>
    <t>清流县</t>
  </si>
  <si>
    <t>Qingliu County</t>
  </si>
  <si>
    <t>漳州市辖区</t>
  </si>
  <si>
    <t>Zhangzhou Prefecture City</t>
  </si>
  <si>
    <t>漳平市</t>
  </si>
  <si>
    <t>Zhangping County</t>
  </si>
  <si>
    <t>漳浦县</t>
  </si>
  <si>
    <t>Zhangpu County</t>
  </si>
  <si>
    <t>石狮市</t>
  </si>
  <si>
    <t>Shishi City</t>
  </si>
  <si>
    <t>福安市</t>
  </si>
  <si>
    <t>Fuan City</t>
  </si>
  <si>
    <t>福州市辖区</t>
  </si>
  <si>
    <t>Fuzhou Prefecture City (Fujian)</t>
  </si>
  <si>
    <t>福清市</t>
  </si>
  <si>
    <t>Fuqing City</t>
  </si>
  <si>
    <t>福鼎市</t>
  </si>
  <si>
    <t>Fuding City</t>
  </si>
  <si>
    <t>罗源县</t>
  </si>
  <si>
    <t>Luoyuan County</t>
  </si>
  <si>
    <t>莆田市辖区</t>
  </si>
  <si>
    <t>Putian Prefecture City</t>
  </si>
  <si>
    <t>诏安县</t>
  </si>
  <si>
    <t>Zhaoan County</t>
  </si>
  <si>
    <t>连城县</t>
  </si>
  <si>
    <t>Liancheng County</t>
  </si>
  <si>
    <t>连江县</t>
  </si>
  <si>
    <t>Lianjiang County</t>
  </si>
  <si>
    <t>邵武市</t>
  </si>
  <si>
    <t>Shaowu City</t>
  </si>
  <si>
    <t>长乐市</t>
  </si>
  <si>
    <t>Changle City</t>
  </si>
  <si>
    <t>长汀县</t>
  </si>
  <si>
    <t>Changting County</t>
  </si>
  <si>
    <t>长泰县</t>
  </si>
  <si>
    <t>Changtai County</t>
  </si>
  <si>
    <t>闽侯县</t>
  </si>
  <si>
    <t>Minhou County</t>
  </si>
  <si>
    <t>闽清县</t>
  </si>
  <si>
    <t>Minqing County</t>
  </si>
  <si>
    <t>霞浦县</t>
  </si>
  <si>
    <t>Xiapu County</t>
  </si>
  <si>
    <t>顺昌县</t>
  </si>
  <si>
    <t>Shunchang County</t>
  </si>
  <si>
    <t>龙岩市辖区</t>
  </si>
  <si>
    <t>Longyan Prefecture City</t>
  </si>
  <si>
    <t>龙海市</t>
  </si>
  <si>
    <t>Longhai City</t>
  </si>
  <si>
    <t>厦门市只有区没有县</t>
  </si>
  <si>
    <t>2021年改为三明市沙县区</t>
  </si>
  <si>
    <t>2017年改为福州市长乐区</t>
  </si>
  <si>
    <t>2021年龙海市改为龙海区</t>
  </si>
  <si>
    <t>西藏</t>
  </si>
  <si>
    <t>丁青县</t>
  </si>
  <si>
    <t>Dingqing County</t>
  </si>
  <si>
    <t>亚东县</t>
  </si>
  <si>
    <t>Yadong County</t>
  </si>
  <si>
    <t>仁布县</t>
  </si>
  <si>
    <t>Rinbung County</t>
  </si>
  <si>
    <t>仲巴县</t>
  </si>
  <si>
    <t>Zhongba County</t>
  </si>
  <si>
    <t>八宿县</t>
  </si>
  <si>
    <t>Basu County</t>
  </si>
  <si>
    <t>加查县</t>
  </si>
  <si>
    <t>Gyaca County</t>
  </si>
  <si>
    <t>南木林县</t>
  </si>
  <si>
    <t>Namling County</t>
  </si>
  <si>
    <t>双湖县</t>
  </si>
  <si>
    <t>Shuanghu County</t>
  </si>
  <si>
    <t>吉隆县</t>
  </si>
  <si>
    <t>Jilong County</t>
  </si>
  <si>
    <t>嘉黎县</t>
  </si>
  <si>
    <t>Lhari County</t>
  </si>
  <si>
    <t>噶尔县</t>
  </si>
  <si>
    <t>Gar County</t>
  </si>
  <si>
    <t>墨竹工卡县</t>
  </si>
  <si>
    <t>Maizhokunggar County</t>
  </si>
  <si>
    <t>墨脱县</t>
  </si>
  <si>
    <t>Mêdog County</t>
  </si>
  <si>
    <t>安多县</t>
  </si>
  <si>
    <t>Anduo County</t>
  </si>
  <si>
    <t>定日县</t>
  </si>
  <si>
    <t>Tingri County</t>
  </si>
  <si>
    <t>定结县</t>
  </si>
  <si>
    <t>Dinggyê County</t>
  </si>
  <si>
    <t>察隅县</t>
  </si>
  <si>
    <t>Zayü County</t>
  </si>
  <si>
    <t>察雅县</t>
  </si>
  <si>
    <t>Chaya County</t>
  </si>
  <si>
    <t>尼木县</t>
  </si>
  <si>
    <t>Nimu County</t>
  </si>
  <si>
    <t>尼玛县</t>
  </si>
  <si>
    <t>Nyima County</t>
  </si>
  <si>
    <t>山南市辖区</t>
  </si>
  <si>
    <t>Lhoka Prefecture</t>
  </si>
  <si>
    <t>岗巴县</t>
  </si>
  <si>
    <t>Gamba County</t>
  </si>
  <si>
    <t>工布江达县</t>
  </si>
  <si>
    <t>Gongbo'gvamda County</t>
  </si>
  <si>
    <t>左贡县</t>
  </si>
  <si>
    <t>Zuogong County</t>
  </si>
  <si>
    <t>巴青县</t>
  </si>
  <si>
    <t>Baqên County</t>
  </si>
  <si>
    <t>康马县</t>
  </si>
  <si>
    <t>Kangmar County</t>
  </si>
  <si>
    <t>当雄县</t>
  </si>
  <si>
    <t>Dangxiong County</t>
  </si>
  <si>
    <t>扎囊县</t>
  </si>
  <si>
    <t>Zhanang County</t>
  </si>
  <si>
    <t>拉孜县</t>
  </si>
  <si>
    <t>Lhazê County</t>
  </si>
  <si>
    <t>拉萨市辖区</t>
  </si>
  <si>
    <t>Lhasa Prefecture City</t>
  </si>
  <si>
    <t>措勤县</t>
  </si>
  <si>
    <t>Cuoqin County</t>
  </si>
  <si>
    <t>措美县</t>
  </si>
  <si>
    <t>Comai County</t>
  </si>
  <si>
    <t>改则县</t>
  </si>
  <si>
    <t>Gaize County</t>
  </si>
  <si>
    <t>日喀则市辖区</t>
  </si>
  <si>
    <t>Xigazê Prefecture City</t>
  </si>
  <si>
    <t>日土县</t>
  </si>
  <si>
    <t>Ritu County</t>
  </si>
  <si>
    <t>昂仁县</t>
  </si>
  <si>
    <t>Angren County</t>
  </si>
  <si>
    <t>昌都市辖区</t>
  </si>
  <si>
    <t>Qamdo Prefecture City</t>
  </si>
  <si>
    <t>普兰县</t>
  </si>
  <si>
    <t>Pulan County</t>
  </si>
  <si>
    <t>曲松县</t>
  </si>
  <si>
    <t>Qusum County</t>
  </si>
  <si>
    <t>曲水县</t>
  </si>
  <si>
    <t>Qüxü County</t>
  </si>
  <si>
    <t>朗县</t>
  </si>
  <si>
    <t>Nang County</t>
  </si>
  <si>
    <t>札达县</t>
  </si>
  <si>
    <t>Zhada County</t>
  </si>
  <si>
    <t>林周县</t>
  </si>
  <si>
    <t>Linzhu County</t>
  </si>
  <si>
    <t>林芝市辖区</t>
  </si>
  <si>
    <t>Nyingchi Prefecture City</t>
  </si>
  <si>
    <t>桑日县</t>
  </si>
  <si>
    <t>Sangri County</t>
  </si>
  <si>
    <t>比如县</t>
  </si>
  <si>
    <t>Biru County</t>
  </si>
  <si>
    <t>江孜县</t>
  </si>
  <si>
    <t>Gyangzê County</t>
  </si>
  <si>
    <t>江达县</t>
  </si>
  <si>
    <t>Jiangda County</t>
  </si>
  <si>
    <t>波密县</t>
  </si>
  <si>
    <t>Bomê County</t>
  </si>
  <si>
    <t>洛扎县</t>
  </si>
  <si>
    <t>Lhozhag County</t>
  </si>
  <si>
    <t>洛隆县</t>
  </si>
  <si>
    <t>Luolong County</t>
  </si>
  <si>
    <t>浪卡子县</t>
  </si>
  <si>
    <t>Nagarzê County</t>
  </si>
  <si>
    <t>班戈县</t>
  </si>
  <si>
    <t>Baingoin County</t>
  </si>
  <si>
    <t>琼结县</t>
  </si>
  <si>
    <t>Qonggyai County</t>
  </si>
  <si>
    <t>申扎县</t>
  </si>
  <si>
    <t>Xainza County</t>
  </si>
  <si>
    <t>白朗县</t>
  </si>
  <si>
    <t>Bainang County</t>
  </si>
  <si>
    <t>米林县</t>
  </si>
  <si>
    <t>Mainling County</t>
  </si>
  <si>
    <t>类乌齐县</t>
  </si>
  <si>
    <t>Leiwuqi County</t>
  </si>
  <si>
    <t>索县</t>
  </si>
  <si>
    <t>Sog County</t>
  </si>
  <si>
    <t>聂拉木县</t>
  </si>
  <si>
    <t>Nielamu County</t>
  </si>
  <si>
    <t>聂荣县</t>
  </si>
  <si>
    <t>Nyainrong County</t>
  </si>
  <si>
    <t>芒康县</t>
  </si>
  <si>
    <t>Mangkang County</t>
  </si>
  <si>
    <t>萨嘎县</t>
  </si>
  <si>
    <t>Saga County</t>
  </si>
  <si>
    <t>萨迦县</t>
  </si>
  <si>
    <t>Sa'gya County</t>
  </si>
  <si>
    <t>谢通门县</t>
  </si>
  <si>
    <t>Xaitongmoin County</t>
  </si>
  <si>
    <t>贡嘎县</t>
  </si>
  <si>
    <t>Gongga County</t>
  </si>
  <si>
    <t>贡觉县</t>
  </si>
  <si>
    <t>Gongjue County</t>
  </si>
  <si>
    <t>边坝县</t>
  </si>
  <si>
    <t>Bianba County</t>
  </si>
  <si>
    <t>达孜县</t>
  </si>
  <si>
    <t>Dazi County</t>
  </si>
  <si>
    <t>那曲县</t>
  </si>
  <si>
    <t>Nagqu County</t>
  </si>
  <si>
    <t>错那县</t>
  </si>
  <si>
    <t>Cona County</t>
  </si>
  <si>
    <t>隆子县</t>
  </si>
  <si>
    <t>Lhünzê County</t>
  </si>
  <si>
    <t>革吉县</t>
  </si>
  <si>
    <t>Geji County</t>
  </si>
  <si>
    <t>贵州</t>
  </si>
  <si>
    <t>三穗县</t>
  </si>
  <si>
    <t>Sansui County</t>
  </si>
  <si>
    <t>三都水族自治县</t>
  </si>
  <si>
    <t>Sandu Shui Autonomous County</t>
  </si>
  <si>
    <t>丹寨县</t>
  </si>
  <si>
    <t>Danzhai County</t>
  </si>
  <si>
    <t>习水县</t>
  </si>
  <si>
    <t>Xishui County (Guizhou)</t>
  </si>
  <si>
    <t>仁怀市</t>
  </si>
  <si>
    <t>Renhuai City</t>
  </si>
  <si>
    <t>从江县</t>
  </si>
  <si>
    <t>Congjiang County</t>
  </si>
  <si>
    <t>余庆县</t>
  </si>
  <si>
    <t>Yuqing County</t>
  </si>
  <si>
    <t>修文县</t>
  </si>
  <si>
    <t>Xiuwen County</t>
  </si>
  <si>
    <t>六枝特区</t>
  </si>
  <si>
    <t>Liuzhi Tequ</t>
  </si>
  <si>
    <t>六盘水市辖区</t>
  </si>
  <si>
    <t>Liupanshui Prefecture City</t>
  </si>
  <si>
    <t>关岭布依族苗族自治县</t>
  </si>
  <si>
    <t>Guanling Buyi and Miao Autonomous County</t>
  </si>
  <si>
    <t>兴义市</t>
  </si>
  <si>
    <t>Xingyi City</t>
  </si>
  <si>
    <t>兴仁县</t>
  </si>
  <si>
    <t>Xingren County</t>
  </si>
  <si>
    <t>册亨县</t>
  </si>
  <si>
    <t>Ceheng County</t>
  </si>
  <si>
    <t>凤冈县</t>
  </si>
  <si>
    <t>Fenggang County</t>
  </si>
  <si>
    <t>凯里市</t>
  </si>
  <si>
    <t>Kaili City</t>
  </si>
  <si>
    <t>剑河县</t>
  </si>
  <si>
    <t>Jianhe County</t>
  </si>
  <si>
    <t>务川仡佬族苗族自治县</t>
  </si>
  <si>
    <t>Wuchan Gelao and Miao Autonomous County</t>
  </si>
  <si>
    <t>印江土家族苗族自治县</t>
  </si>
  <si>
    <t>Yinjiang Tujia and Miao Autonomous County</t>
  </si>
  <si>
    <t>台江县</t>
  </si>
  <si>
    <t>Taijiang County</t>
  </si>
  <si>
    <t>大方县</t>
  </si>
  <si>
    <t>Dafang County</t>
  </si>
  <si>
    <t>天柱县</t>
  </si>
  <si>
    <t>Tianzhu County</t>
  </si>
  <si>
    <t>威宁彝族回族苗族自治县</t>
  </si>
  <si>
    <t>Weining Yi and Hui Autonomous County</t>
  </si>
  <si>
    <t>安顺市辖区</t>
  </si>
  <si>
    <t>Anshun Prefecture City</t>
  </si>
  <si>
    <t>安龙县</t>
  </si>
  <si>
    <t>Anlong County</t>
  </si>
  <si>
    <t>岑巩县</t>
  </si>
  <si>
    <t>Cengong County</t>
  </si>
  <si>
    <t>平塘县</t>
  </si>
  <si>
    <t>Pingtang County</t>
  </si>
  <si>
    <t>开阳县</t>
  </si>
  <si>
    <t>Kaiyang County</t>
  </si>
  <si>
    <t>德江县</t>
  </si>
  <si>
    <t>Dejiang County</t>
  </si>
  <si>
    <t>思南县</t>
  </si>
  <si>
    <t>Sinan County</t>
  </si>
  <si>
    <t>息烽县</t>
  </si>
  <si>
    <t>Xifeng County (Guizhou)</t>
  </si>
  <si>
    <t>惠水县</t>
  </si>
  <si>
    <t>Huishui County</t>
  </si>
  <si>
    <t>施秉县</t>
  </si>
  <si>
    <t>Shibing County</t>
  </si>
  <si>
    <t>普安县</t>
  </si>
  <si>
    <t>Puan County</t>
  </si>
  <si>
    <t>普定县</t>
  </si>
  <si>
    <t>Puding County</t>
  </si>
  <si>
    <t>晴隆县</t>
  </si>
  <si>
    <t>Qinglong County</t>
  </si>
  <si>
    <t>望谟县</t>
  </si>
  <si>
    <t>Wangmo County</t>
  </si>
  <si>
    <t>松桃苗族自治县</t>
  </si>
  <si>
    <t>Songtao Miao Autonomous County</t>
  </si>
  <si>
    <t>桐梓县</t>
  </si>
  <si>
    <t>Tongzi County</t>
  </si>
  <si>
    <t>榕江县</t>
  </si>
  <si>
    <t>Rongjiang County</t>
  </si>
  <si>
    <t>正安县</t>
  </si>
  <si>
    <t>Zhengan County</t>
  </si>
  <si>
    <t>毕节市辖区</t>
  </si>
  <si>
    <t>Bijie Prefecture City</t>
  </si>
  <si>
    <t>水城县</t>
  </si>
  <si>
    <t>Shuicheng County</t>
  </si>
  <si>
    <t>江口县</t>
  </si>
  <si>
    <t>Jiangkou County</t>
  </si>
  <si>
    <t>沿河土家族自治县</t>
  </si>
  <si>
    <t>Yanhe Tujia Autonomous County</t>
  </si>
  <si>
    <t>清镇市</t>
  </si>
  <si>
    <t>Qingzhen City</t>
  </si>
  <si>
    <t>湄潭县</t>
  </si>
  <si>
    <t>Meitan County</t>
  </si>
  <si>
    <t>独山县</t>
  </si>
  <si>
    <t>Dushan County</t>
  </si>
  <si>
    <t>玉屏侗族自治县</t>
  </si>
  <si>
    <t>Yuping Dong Autonomous County</t>
  </si>
  <si>
    <t>瓮安县</t>
  </si>
  <si>
    <t>Wengan County</t>
  </si>
  <si>
    <t>盘州市</t>
  </si>
  <si>
    <t>Panzhou City</t>
  </si>
  <si>
    <t>石阡县</t>
  </si>
  <si>
    <t>Shiqian County</t>
  </si>
  <si>
    <t>福泉市</t>
  </si>
  <si>
    <t>Fuquan City</t>
  </si>
  <si>
    <t>紫云苗族布依族自治县</t>
  </si>
  <si>
    <t>Ziyun Buyi and Miao Autonomous County</t>
  </si>
  <si>
    <t>纳雍县</t>
  </si>
  <si>
    <t>Nayong County</t>
  </si>
  <si>
    <t>织金县</t>
  </si>
  <si>
    <t>Zhijin County</t>
  </si>
  <si>
    <t>绥阳县</t>
  </si>
  <si>
    <t>Suiyang County</t>
  </si>
  <si>
    <t>罗甸县</t>
  </si>
  <si>
    <t>Luodian County</t>
  </si>
  <si>
    <t>荔波县</t>
  </si>
  <si>
    <t>Libo County</t>
  </si>
  <si>
    <t>贞丰县</t>
  </si>
  <si>
    <t>Zhenfeng County</t>
  </si>
  <si>
    <t>贵定县</t>
  </si>
  <si>
    <t>Guiding County</t>
  </si>
  <si>
    <t>贵阳市辖区</t>
  </si>
  <si>
    <t>Guiyang Prefecture City</t>
  </si>
  <si>
    <t>赤水市</t>
  </si>
  <si>
    <t>Chishui City</t>
  </si>
  <si>
    <t>赫章县</t>
  </si>
  <si>
    <t>Hezhang County</t>
  </si>
  <si>
    <t>道真仡佬族苗族自治县</t>
  </si>
  <si>
    <t>Daozhen Gelao and Miao Autonomous County</t>
  </si>
  <si>
    <t>遵义市辖区</t>
  </si>
  <si>
    <t>Zunyi Prefecture City</t>
  </si>
  <si>
    <t>都匀市</t>
  </si>
  <si>
    <t>Duyun City</t>
  </si>
  <si>
    <t>金沙县</t>
  </si>
  <si>
    <t>Jinsha County</t>
  </si>
  <si>
    <t>铜仁市辖区</t>
  </si>
  <si>
    <t>Tongren Prefecture City</t>
  </si>
  <si>
    <t>锦屏县</t>
  </si>
  <si>
    <t>Jinping County</t>
  </si>
  <si>
    <t>镇宁布依族苗族自治县</t>
  </si>
  <si>
    <t>Zhenning Buyi and Miao Autonomous County</t>
  </si>
  <si>
    <t>镇远县</t>
  </si>
  <si>
    <t>Zhenyuan County (Guizhou)</t>
  </si>
  <si>
    <t>长顺县</t>
  </si>
  <si>
    <t>Changshun County</t>
  </si>
  <si>
    <t>雷山县</t>
  </si>
  <si>
    <t>Leishan County</t>
  </si>
  <si>
    <t>麻江县</t>
  </si>
  <si>
    <t>Majiang County</t>
  </si>
  <si>
    <t>黄平县</t>
  </si>
  <si>
    <t>Huang County</t>
  </si>
  <si>
    <t>黎平县</t>
  </si>
  <si>
    <t>Liping County</t>
  </si>
  <si>
    <t>黔西县</t>
  </si>
  <si>
    <t>Qianxi County (Guizhou)</t>
  </si>
  <si>
    <t>龙里县</t>
  </si>
  <si>
    <t>Longli County</t>
  </si>
  <si>
    <t>辽宁</t>
    <phoneticPr fontId="0" type="noConversion"/>
  </si>
  <si>
    <t>东港市</t>
  </si>
  <si>
    <t>Donggang City</t>
  </si>
  <si>
    <t>丹东市辖区</t>
  </si>
  <si>
    <t>Dandong Prefecture City</t>
  </si>
  <si>
    <t>义县</t>
  </si>
  <si>
    <t>Yi County</t>
  </si>
  <si>
    <t>兴城市</t>
  </si>
  <si>
    <t>Xingcheng City</t>
  </si>
  <si>
    <t>凌海市</t>
  </si>
  <si>
    <t>Linghai City</t>
  </si>
  <si>
    <t>凌源市</t>
  </si>
  <si>
    <t>Lingyuan City</t>
  </si>
  <si>
    <t>凤城市</t>
  </si>
  <si>
    <t>Fengcheng City (Liaoning)</t>
  </si>
  <si>
    <t>北票市</t>
  </si>
  <si>
    <t>Beipiao City</t>
  </si>
  <si>
    <t>北镇市</t>
  </si>
  <si>
    <t>Beizhen City</t>
  </si>
  <si>
    <t>台安县</t>
  </si>
  <si>
    <t>Taian County</t>
  </si>
  <si>
    <t>喀喇沁左翼蒙古族自治县</t>
  </si>
  <si>
    <t>Harqin Left Wing Mongol Autonomous County</t>
  </si>
  <si>
    <t>大石桥市</t>
  </si>
  <si>
    <t>Dashiqiao City</t>
  </si>
  <si>
    <t>大连市辖区</t>
  </si>
  <si>
    <t>Dalian Prefecture City</t>
  </si>
  <si>
    <t>宽甸满族自治县</t>
  </si>
  <si>
    <t>Kuandian Manchu Autonomous County</t>
  </si>
  <si>
    <t>岫岩满族自治县</t>
  </si>
  <si>
    <t>Xiuyan Manchu Autonomous County</t>
  </si>
  <si>
    <t>庄河市</t>
  </si>
  <si>
    <t>Zhuanghe City</t>
  </si>
  <si>
    <t>康平县</t>
  </si>
  <si>
    <t>Kangping County</t>
  </si>
  <si>
    <t>建平县</t>
  </si>
  <si>
    <t>Jianping County</t>
  </si>
  <si>
    <t>建昌县</t>
  </si>
  <si>
    <t>Jianchang County</t>
  </si>
  <si>
    <t>开原市</t>
  </si>
  <si>
    <t>Kaiyuan City (Liaoning)</t>
  </si>
  <si>
    <t>彰武县</t>
  </si>
  <si>
    <t>Zhangwu County</t>
  </si>
  <si>
    <t>抚顺县</t>
  </si>
  <si>
    <t>Fushun County (Liaoning)</t>
  </si>
  <si>
    <t>抚顺市辖区</t>
  </si>
  <si>
    <t>Fushun Prefecture City</t>
  </si>
  <si>
    <t>新宾满族自治县</t>
  </si>
  <si>
    <t>Xinbin Manchu Autonomous County</t>
  </si>
  <si>
    <t>新民市</t>
  </si>
  <si>
    <t>Xinmin City</t>
  </si>
  <si>
    <t>昌图县</t>
  </si>
  <si>
    <t>Changtu County</t>
  </si>
  <si>
    <t>朝阳县</t>
  </si>
  <si>
    <t>Chaoyang County</t>
  </si>
  <si>
    <t>朝阳市辖区</t>
  </si>
  <si>
    <t>Chaoyang Prefecture City</t>
  </si>
  <si>
    <t>本溪市辖区</t>
  </si>
  <si>
    <t>Benxi Prefecture City</t>
  </si>
  <si>
    <t>本溪满族自治县</t>
  </si>
  <si>
    <t>Benxi Manchu Autonomous County</t>
  </si>
  <si>
    <t>桓仁满族自治县</t>
  </si>
  <si>
    <t>Huanren Manchu Autonomous County</t>
  </si>
  <si>
    <t>沈阳市辖区</t>
  </si>
  <si>
    <t>Shenyang Prefecture City</t>
  </si>
  <si>
    <t>法库县</t>
  </si>
  <si>
    <t>Faku County</t>
  </si>
  <si>
    <t>海城市</t>
  </si>
  <si>
    <t>Haicheng City</t>
  </si>
  <si>
    <t>清原满族自治县</t>
  </si>
  <si>
    <t>Qingyuan Manchu Autonomous County</t>
  </si>
  <si>
    <t>灯塔市</t>
  </si>
  <si>
    <t>Dengta City</t>
  </si>
  <si>
    <t>瓦房店市</t>
  </si>
  <si>
    <t>Wafangdian City</t>
  </si>
  <si>
    <t>盖州市</t>
  </si>
  <si>
    <t>Gaizhou City</t>
  </si>
  <si>
    <t>盘山县</t>
  </si>
  <si>
    <t>Panshan County</t>
  </si>
  <si>
    <t>盘锦市辖区</t>
  </si>
  <si>
    <t>Panjin Prefecture City</t>
  </si>
  <si>
    <t>绥中县</t>
  </si>
  <si>
    <t>Suizhong County</t>
  </si>
  <si>
    <t>营口市辖区</t>
  </si>
  <si>
    <t>Yingkou Prefecture City</t>
  </si>
  <si>
    <t>葫芦岛市辖区</t>
  </si>
  <si>
    <t>Huludao Prefecture City</t>
  </si>
  <si>
    <t>西丰县</t>
  </si>
  <si>
    <t>Xifeng County (Liaoning)</t>
  </si>
  <si>
    <t>调兵山市</t>
  </si>
  <si>
    <t>Diaobingshan City</t>
  </si>
  <si>
    <t>辽阳县</t>
  </si>
  <si>
    <t>Liaoyang County</t>
  </si>
  <si>
    <t>辽阳市辖区</t>
  </si>
  <si>
    <t>Liaoyang Prefecture City</t>
  </si>
  <si>
    <t>铁岭县</t>
  </si>
  <si>
    <t>Tieling County</t>
  </si>
  <si>
    <t>铁岭市辖区</t>
  </si>
  <si>
    <t>Tieling Prefecture City</t>
  </si>
  <si>
    <t>锦州市辖区</t>
  </si>
  <si>
    <t>Jinzhou Prefecture City</t>
  </si>
  <si>
    <t>长海县</t>
  </si>
  <si>
    <t>Changhai County</t>
  </si>
  <si>
    <t>阜新市辖区</t>
  </si>
  <si>
    <t>Fuxin Prefecture City</t>
  </si>
  <si>
    <t>阜新蒙古族自治县</t>
  </si>
  <si>
    <t>Fuxin Mongol Autonomous County</t>
  </si>
  <si>
    <t>鞍山市辖区</t>
  </si>
  <si>
    <t>Anshan Prefecture City</t>
  </si>
  <si>
    <t>黑山县</t>
  </si>
  <si>
    <t>Heishan County</t>
  </si>
  <si>
    <t>陕西</t>
    <phoneticPr fontId="0" type="noConversion"/>
  </si>
  <si>
    <t>三原县</t>
  </si>
  <si>
    <t>Sanyuan County</t>
  </si>
  <si>
    <t>丹凤县</t>
  </si>
  <si>
    <t>Danfeng County</t>
  </si>
  <si>
    <t>乾县</t>
  </si>
  <si>
    <t>Qian County</t>
  </si>
  <si>
    <t>佛坪县</t>
  </si>
  <si>
    <t>Foping County</t>
  </si>
  <si>
    <t>佳县</t>
  </si>
  <si>
    <t>Jia County (Shaanxi)</t>
  </si>
  <si>
    <t>兴平市</t>
  </si>
  <si>
    <t>Xingping City</t>
  </si>
  <si>
    <t>凤县</t>
  </si>
  <si>
    <t>Feng County (Shaanxi)</t>
  </si>
  <si>
    <t>凤翔县</t>
  </si>
  <si>
    <t>Fengxiang County</t>
  </si>
  <si>
    <t>勉县</t>
  </si>
  <si>
    <t>Mian County</t>
  </si>
  <si>
    <t>千阳县</t>
  </si>
  <si>
    <t>Qianyang County</t>
  </si>
  <si>
    <t>华阴市</t>
  </si>
  <si>
    <t>Huayin County</t>
  </si>
  <si>
    <t>合阳县</t>
  </si>
  <si>
    <t>Heyang County</t>
  </si>
  <si>
    <t>吴堡县</t>
  </si>
  <si>
    <t>Wubao County</t>
  </si>
  <si>
    <t>吴起县</t>
  </si>
  <si>
    <t>Wuqi County</t>
  </si>
  <si>
    <t>周至县</t>
  </si>
  <si>
    <t>Zhouzhi County</t>
  </si>
  <si>
    <t>咸阳市辖区</t>
  </si>
  <si>
    <t>Xianyang Prefecture City</t>
  </si>
  <si>
    <t>商南县</t>
  </si>
  <si>
    <t>Shangnan County</t>
  </si>
  <si>
    <t>商洛市辖区</t>
  </si>
  <si>
    <t>Nanluo Prefecture County</t>
  </si>
  <si>
    <t>城固县</t>
  </si>
  <si>
    <t>Chenggu County</t>
  </si>
  <si>
    <t>大荔县</t>
  </si>
  <si>
    <t>Dali County</t>
  </si>
  <si>
    <t>太白县</t>
  </si>
  <si>
    <t>Taibai County</t>
  </si>
  <si>
    <t>子洲县</t>
  </si>
  <si>
    <t>Zizhou County</t>
  </si>
  <si>
    <t>子长县</t>
  </si>
  <si>
    <t>Zichang County</t>
  </si>
  <si>
    <t>宁强县</t>
  </si>
  <si>
    <t>Ningqiang County</t>
  </si>
  <si>
    <t>宁陕县</t>
  </si>
  <si>
    <t>Ningxia County</t>
  </si>
  <si>
    <t>安康市辖区</t>
  </si>
  <si>
    <t>Ankang Prefecture City</t>
  </si>
  <si>
    <t>定边县</t>
  </si>
  <si>
    <t>Dingbian County</t>
  </si>
  <si>
    <t>宜君县</t>
  </si>
  <si>
    <t>Yijun County</t>
  </si>
  <si>
    <t>宜川县</t>
  </si>
  <si>
    <t>Yichuan County (Shaanxi)</t>
  </si>
  <si>
    <t>宝鸡市辖区</t>
  </si>
  <si>
    <t>Baoji Prefecture City</t>
  </si>
  <si>
    <t>富县</t>
  </si>
  <si>
    <t>Fu County</t>
  </si>
  <si>
    <t>富平县</t>
  </si>
  <si>
    <t>Fuping County (Shaanxi)</t>
  </si>
  <si>
    <t>山阳县</t>
  </si>
  <si>
    <t>Shanyang County</t>
  </si>
  <si>
    <t>岐山县</t>
  </si>
  <si>
    <t>Qishan County</t>
  </si>
  <si>
    <t>岚皋县</t>
  </si>
  <si>
    <t>Langao County</t>
  </si>
  <si>
    <t>平利县</t>
  </si>
  <si>
    <t>Pingli County</t>
  </si>
  <si>
    <t>府谷县</t>
  </si>
  <si>
    <t>Fugu County</t>
  </si>
  <si>
    <t>延安市辖区</t>
  </si>
  <si>
    <t>Yan'an Prefecture City</t>
  </si>
  <si>
    <t>延川县</t>
  </si>
  <si>
    <t>Yanchuan County</t>
  </si>
  <si>
    <t>延长县</t>
  </si>
  <si>
    <t>Yanchang County</t>
  </si>
  <si>
    <t>彬县</t>
  </si>
  <si>
    <t>Bin County (Shaanxi)</t>
  </si>
  <si>
    <t>志丹县</t>
  </si>
  <si>
    <t>Zhidan County</t>
  </si>
  <si>
    <t>扶风县</t>
  </si>
  <si>
    <t>Fufeng County</t>
  </si>
  <si>
    <t>旬邑县</t>
  </si>
  <si>
    <t>Xunyi County</t>
  </si>
  <si>
    <t>旬阳县</t>
  </si>
  <si>
    <t>Xuanyang County</t>
  </si>
  <si>
    <t>柞水县</t>
  </si>
  <si>
    <t>Zuoshui County</t>
  </si>
  <si>
    <t>榆林市辖区</t>
  </si>
  <si>
    <t>Yulin Prefecture City (Shaanxi)</t>
  </si>
  <si>
    <t>武功县</t>
  </si>
  <si>
    <t>Wugong County</t>
  </si>
  <si>
    <t>永寿县</t>
  </si>
  <si>
    <t>Yongshou County</t>
  </si>
  <si>
    <t>汉中市辖区</t>
  </si>
  <si>
    <t>Hanzhong Prefecture City</t>
  </si>
  <si>
    <t>汉阴县</t>
  </si>
  <si>
    <t>Hanyin County</t>
  </si>
  <si>
    <t>泾阳县</t>
  </si>
  <si>
    <t>Jiangyang County</t>
  </si>
  <si>
    <t>洋县</t>
  </si>
  <si>
    <t>Yang County</t>
  </si>
  <si>
    <t>洛南县</t>
  </si>
  <si>
    <t>Luonan County</t>
  </si>
  <si>
    <t>洛川县</t>
  </si>
  <si>
    <t>Luochuan County</t>
  </si>
  <si>
    <t>淳化县</t>
  </si>
  <si>
    <t>Chunhua County</t>
  </si>
  <si>
    <t>清涧县</t>
  </si>
  <si>
    <t>Qingjiang County</t>
  </si>
  <si>
    <t>渭南市辖区</t>
  </si>
  <si>
    <t>Weinan Prefecture City</t>
  </si>
  <si>
    <t>潼关县</t>
  </si>
  <si>
    <t>Tongguan County</t>
  </si>
  <si>
    <t>澄城县</t>
  </si>
  <si>
    <t>Chengcheng County</t>
  </si>
  <si>
    <t>甘泉县</t>
  </si>
  <si>
    <t>Ganquan County</t>
  </si>
  <si>
    <t>留坝县</t>
  </si>
  <si>
    <t>Liuba County</t>
  </si>
  <si>
    <t>略阳县</t>
  </si>
  <si>
    <t>Lueyang County</t>
  </si>
  <si>
    <t>白水县</t>
  </si>
  <si>
    <t>Baishui County</t>
  </si>
  <si>
    <t>白河县</t>
  </si>
  <si>
    <t>Baihe County</t>
  </si>
  <si>
    <t>眉县</t>
  </si>
  <si>
    <t>Mei County</t>
  </si>
  <si>
    <t>石泉县</t>
  </si>
  <si>
    <t>Shiquan County</t>
  </si>
  <si>
    <t>礼泉县</t>
  </si>
  <si>
    <t>Liquan County</t>
  </si>
  <si>
    <t>神木市</t>
  </si>
  <si>
    <t>Shenmu City</t>
  </si>
  <si>
    <t>米脂县</t>
  </si>
  <si>
    <t>Mizhi County</t>
  </si>
  <si>
    <t>紫阳县</t>
  </si>
  <si>
    <t>Ziyang County</t>
  </si>
  <si>
    <t>绥德县</t>
  </si>
  <si>
    <t>Suide County</t>
  </si>
  <si>
    <t>蒲城县</t>
  </si>
  <si>
    <t>Pucheng County (Shaanxi)</t>
  </si>
  <si>
    <t>蓝田县</t>
  </si>
  <si>
    <t>Lantian County</t>
  </si>
  <si>
    <t>西乡县</t>
  </si>
  <si>
    <t>Xixiang County</t>
  </si>
  <si>
    <t>西安市辖区</t>
  </si>
  <si>
    <t>Xi'an Prefecture City</t>
  </si>
  <si>
    <t>铜川市辖区</t>
  </si>
  <si>
    <t>Tongchuan Prefecture City</t>
  </si>
  <si>
    <t>镇坪县</t>
  </si>
  <si>
    <t>Zhenping County (Shaanxi)</t>
  </si>
  <si>
    <t>镇安县</t>
  </si>
  <si>
    <t>Zhen'an County</t>
  </si>
  <si>
    <t>镇巴县</t>
  </si>
  <si>
    <t>Zhenba County</t>
  </si>
  <si>
    <t>长武县</t>
  </si>
  <si>
    <t>Changwu County</t>
  </si>
  <si>
    <t>陇县</t>
  </si>
  <si>
    <t>Long County (Shaanxi)</t>
  </si>
  <si>
    <t>靖边县</t>
  </si>
  <si>
    <t>Jingbian County</t>
  </si>
  <si>
    <t>韩城市</t>
  </si>
  <si>
    <t>Hancheng County</t>
  </si>
  <si>
    <t>麟游县</t>
  </si>
  <si>
    <t>Linyou County</t>
  </si>
  <si>
    <t>黄陵县</t>
  </si>
  <si>
    <t>Huangling County</t>
  </si>
  <si>
    <t>黄龙县</t>
  </si>
  <si>
    <t>Huanglong County</t>
  </si>
  <si>
    <t>改为兴仁市</t>
  </si>
  <si>
    <t>2020年改为六盘水市水城区</t>
  </si>
  <si>
    <t>改为宝鸡市凤翔区</t>
  </si>
  <si>
    <t>改为子长市</t>
  </si>
  <si>
    <t>改为彬州市</t>
  </si>
  <si>
    <t>黑龙江</t>
  </si>
  <si>
    <t>七台河市辖区</t>
  </si>
  <si>
    <t>Qitaihe Prefecture City</t>
  </si>
  <si>
    <t>东宁市</t>
  </si>
  <si>
    <t>Dongning City</t>
  </si>
  <si>
    <t>五大连池市</t>
  </si>
  <si>
    <t>Wudalianchi</t>
  </si>
  <si>
    <t>五常市</t>
  </si>
  <si>
    <t>Wuchang City</t>
  </si>
  <si>
    <t>伊春市辖区</t>
  </si>
  <si>
    <t>Yichun Prefecture City (Heilongjiang)</t>
  </si>
  <si>
    <t>佳木斯市辖区</t>
  </si>
  <si>
    <t>Jiamusi Prefecture City</t>
  </si>
  <si>
    <t>依兰县</t>
  </si>
  <si>
    <t>Yilan County</t>
  </si>
  <si>
    <t>依安县</t>
  </si>
  <si>
    <t>Yian County</t>
  </si>
  <si>
    <t>克东县</t>
  </si>
  <si>
    <t>Kedong County</t>
  </si>
  <si>
    <t>克山县</t>
  </si>
  <si>
    <t>Keshan County</t>
  </si>
  <si>
    <t>兰西县</t>
  </si>
  <si>
    <t>Lanxi County</t>
  </si>
  <si>
    <t>勃利县</t>
  </si>
  <si>
    <t>Boli County</t>
  </si>
  <si>
    <t>北安市</t>
  </si>
  <si>
    <t>BeiAn City</t>
  </si>
  <si>
    <t>友谊县</t>
  </si>
  <si>
    <t>Youyi County</t>
  </si>
  <si>
    <t>双鸭山市辖区</t>
  </si>
  <si>
    <t>Shuangyashan Prefecture City</t>
  </si>
  <si>
    <t>同江市</t>
  </si>
  <si>
    <t>Tongjiang City</t>
  </si>
  <si>
    <t>呼玛县</t>
  </si>
  <si>
    <t>Huma County</t>
  </si>
  <si>
    <t>哈尔滨市辖区</t>
  </si>
  <si>
    <t>Harbin Prefecture City</t>
  </si>
  <si>
    <t>嘉荫县</t>
  </si>
  <si>
    <t>Jiayin County</t>
  </si>
  <si>
    <t>塔河县</t>
  </si>
  <si>
    <t>Tahe County</t>
  </si>
  <si>
    <t>大兴安岭地区市辖区</t>
  </si>
  <si>
    <t>Daxing'anling Prefecture City</t>
  </si>
  <si>
    <t>大庆市辖区</t>
  </si>
  <si>
    <t>Daqing Prefecture City</t>
  </si>
  <si>
    <t>嫩江县</t>
  </si>
  <si>
    <t>Nenhe County</t>
  </si>
  <si>
    <t>孙吴县</t>
  </si>
  <si>
    <t>Sunwu County</t>
  </si>
  <si>
    <t>宁安市</t>
  </si>
  <si>
    <t>NingAn City</t>
  </si>
  <si>
    <t>安达市</t>
  </si>
  <si>
    <t>Anda City</t>
  </si>
  <si>
    <t>宝清县</t>
  </si>
  <si>
    <t>Baoqing County</t>
  </si>
  <si>
    <t>宾县</t>
  </si>
  <si>
    <t>Bin County (Heilongjiang)</t>
  </si>
  <si>
    <t>密山市</t>
  </si>
  <si>
    <t>Mishan City</t>
  </si>
  <si>
    <t>富裕县</t>
  </si>
  <si>
    <t>Fuyu County</t>
  </si>
  <si>
    <t>富锦市</t>
  </si>
  <si>
    <t>Fujin City</t>
  </si>
  <si>
    <t>尚志市</t>
  </si>
  <si>
    <t>Shangzhi City</t>
  </si>
  <si>
    <t>巴彦县</t>
  </si>
  <si>
    <t>Bayan County</t>
  </si>
  <si>
    <t>庆安县</t>
  </si>
  <si>
    <t>Qing'an County</t>
  </si>
  <si>
    <t>延寿县</t>
  </si>
  <si>
    <t>Yanshou County</t>
  </si>
  <si>
    <t>抚远市</t>
  </si>
  <si>
    <t>Fuyuan City</t>
  </si>
  <si>
    <t>拜泉县</t>
  </si>
  <si>
    <t>Baiquan County</t>
  </si>
  <si>
    <t>方正县</t>
  </si>
  <si>
    <t>Fangzheng County</t>
  </si>
  <si>
    <t>明水县</t>
  </si>
  <si>
    <t>Mingshui County</t>
  </si>
  <si>
    <t>望奎县</t>
  </si>
  <si>
    <t>Wangkui Country</t>
  </si>
  <si>
    <t>木兰县</t>
  </si>
  <si>
    <t>Mulan County</t>
  </si>
  <si>
    <t>杜尔伯特蒙古族自治县</t>
  </si>
  <si>
    <t>Duerbote Mongol Autonomous County</t>
  </si>
  <si>
    <t>林口县</t>
  </si>
  <si>
    <t>Linkou County</t>
  </si>
  <si>
    <t>林甸县</t>
  </si>
  <si>
    <t>Lindian County</t>
  </si>
  <si>
    <t>桦南县</t>
  </si>
  <si>
    <t>Huanan County</t>
  </si>
  <si>
    <t>桦川县</t>
  </si>
  <si>
    <t>Huachuan County</t>
  </si>
  <si>
    <t>汤原县</t>
  </si>
  <si>
    <t>Tangyuan County</t>
  </si>
  <si>
    <t>泰来县</t>
  </si>
  <si>
    <t>Tailai County</t>
  </si>
  <si>
    <t>海伦市</t>
  </si>
  <si>
    <t>Hailun City</t>
  </si>
  <si>
    <t>海林市</t>
  </si>
  <si>
    <t>Hailin City</t>
  </si>
  <si>
    <t>漠河县</t>
  </si>
  <si>
    <t>Mohe County</t>
  </si>
  <si>
    <t>牡丹江市辖区</t>
  </si>
  <si>
    <t>Mudanjiang Prefecture City</t>
  </si>
  <si>
    <t>甘南县</t>
  </si>
  <si>
    <t>Gannan County</t>
  </si>
  <si>
    <t>穆棱市</t>
  </si>
  <si>
    <t>Muling City</t>
  </si>
  <si>
    <t>绥化市辖区</t>
  </si>
  <si>
    <t>Suihua Prefecture City</t>
  </si>
  <si>
    <t>绥棱县</t>
  </si>
  <si>
    <t>Lengxian Country</t>
  </si>
  <si>
    <t>绥滨县</t>
  </si>
  <si>
    <t>Suibin County</t>
  </si>
  <si>
    <t>绥芬河市</t>
  </si>
  <si>
    <t>Suifenhe City</t>
  </si>
  <si>
    <t>肇东市</t>
  </si>
  <si>
    <t>Zhaodong City</t>
  </si>
  <si>
    <t>肇州县</t>
  </si>
  <si>
    <t>Zhaozhou County</t>
  </si>
  <si>
    <t>肇源县</t>
  </si>
  <si>
    <t>Zhaoyuan County</t>
  </si>
  <si>
    <t>萝北县</t>
  </si>
  <si>
    <t>Luobei County</t>
  </si>
  <si>
    <t>虎林市</t>
  </si>
  <si>
    <t>Hulin City</t>
  </si>
  <si>
    <t>讷河市</t>
  </si>
  <si>
    <t>Nehe City</t>
  </si>
  <si>
    <t>逊克县</t>
  </si>
  <si>
    <t>Xunke County</t>
  </si>
  <si>
    <t>通河县</t>
  </si>
  <si>
    <t>Tonghe County</t>
  </si>
  <si>
    <t>铁力市</t>
  </si>
  <si>
    <t>Tieli City</t>
  </si>
  <si>
    <t>集贤县</t>
  </si>
  <si>
    <t>Jixian County</t>
  </si>
  <si>
    <t>青冈县</t>
  </si>
  <si>
    <t>Qinggang County</t>
  </si>
  <si>
    <t>饶河县</t>
  </si>
  <si>
    <t>Raohe County</t>
  </si>
  <si>
    <t>鸡东县</t>
  </si>
  <si>
    <t>Jidong County</t>
  </si>
  <si>
    <t>鸡西市辖区</t>
  </si>
  <si>
    <t>Jixi Prefecture City</t>
  </si>
  <si>
    <t>鹤岗市辖区</t>
  </si>
  <si>
    <t>Hegang Prefecture City</t>
  </si>
  <si>
    <t>黑河市辖区</t>
  </si>
  <si>
    <t>Heihe Prefecture City</t>
  </si>
  <si>
    <t>齐齐哈尔市辖区</t>
  </si>
  <si>
    <t>Qiqihar Prefecture City</t>
  </si>
  <si>
    <t>龙江县</t>
  </si>
  <si>
    <t>Longjiang County</t>
  </si>
  <si>
    <t>河南</t>
  </si>
  <si>
    <t>三门峡市辖区</t>
    <phoneticPr fontId="0" type="noConversion"/>
  </si>
  <si>
    <t>Sanmenxia Prefecture City</t>
  </si>
  <si>
    <t>上蔡县</t>
    <phoneticPr fontId="0" type="noConversion"/>
  </si>
  <si>
    <t>Shangcai County</t>
  </si>
  <si>
    <t>中牟县</t>
  </si>
  <si>
    <t>Zhongmu County</t>
  </si>
  <si>
    <t>临颍县</t>
  </si>
  <si>
    <t>Linying County</t>
  </si>
  <si>
    <t>义马市</t>
  </si>
  <si>
    <t>Yima City</t>
  </si>
  <si>
    <t>伊川县</t>
  </si>
  <si>
    <t>Yichuan County (Henan)</t>
  </si>
  <si>
    <t>信阳市辖区</t>
  </si>
  <si>
    <t>Xinyang Prefecture City</t>
  </si>
  <si>
    <t>修武县</t>
  </si>
  <si>
    <t>Xiuwu County</t>
  </si>
  <si>
    <t>偃师市</t>
  </si>
  <si>
    <t>Yan City City</t>
  </si>
  <si>
    <t>光山县</t>
  </si>
  <si>
    <t>Guangshan County</t>
  </si>
  <si>
    <t>兰考县</t>
  </si>
  <si>
    <t>Lankao County</t>
  </si>
  <si>
    <t>内乡县</t>
  </si>
  <si>
    <t>Neixiang County</t>
  </si>
  <si>
    <t>内黄县</t>
  </si>
  <si>
    <t>Neihuang County</t>
  </si>
  <si>
    <t>南乐县</t>
  </si>
  <si>
    <t>Nanle County</t>
  </si>
  <si>
    <t>南召县</t>
  </si>
  <si>
    <t>Nanzhao County</t>
  </si>
  <si>
    <t>南阳市辖区</t>
    <phoneticPr fontId="0" type="noConversion"/>
  </si>
  <si>
    <t>Nanyang Prefecture City</t>
  </si>
  <si>
    <t>博爱县</t>
  </si>
  <si>
    <t>Boai County</t>
  </si>
  <si>
    <t>卢氏县</t>
  </si>
  <si>
    <t>Lushi County</t>
  </si>
  <si>
    <t>卫辉市</t>
    <phoneticPr fontId="0" type="noConversion"/>
  </si>
  <si>
    <t>Weihui City</t>
  </si>
  <si>
    <t>原阳县</t>
  </si>
  <si>
    <t>Yuanyang County (Henan)</t>
  </si>
  <si>
    <t>台前县</t>
  </si>
  <si>
    <t>Taiqian County</t>
  </si>
  <si>
    <t>叶县</t>
  </si>
  <si>
    <t>Ye County</t>
  </si>
  <si>
    <t>周口市辖区</t>
  </si>
  <si>
    <t>Zhoukou Prefecture City</t>
  </si>
  <si>
    <t>唐河县</t>
  </si>
  <si>
    <t>Tanghe County</t>
  </si>
  <si>
    <t>商丘市辖区</t>
  </si>
  <si>
    <t>Shangqiu Prefecture City</t>
  </si>
  <si>
    <t>商城县</t>
  </si>
  <si>
    <t>Shangcheng County</t>
  </si>
  <si>
    <t>商水县</t>
  </si>
  <si>
    <t>Shangshui County</t>
  </si>
  <si>
    <t>固始县</t>
  </si>
  <si>
    <t>Gushi County</t>
  </si>
  <si>
    <t>夏邑县</t>
  </si>
  <si>
    <t>Xiayi County</t>
  </si>
  <si>
    <t>太康县</t>
  </si>
  <si>
    <t>Taikang County</t>
  </si>
  <si>
    <t>孟州市</t>
  </si>
  <si>
    <t>Mengzhou City</t>
  </si>
  <si>
    <t>孟津县</t>
  </si>
  <si>
    <t>Mengjin County</t>
  </si>
  <si>
    <t>宁陵县</t>
  </si>
  <si>
    <t>Ningling County</t>
  </si>
  <si>
    <t>安阳县</t>
  </si>
  <si>
    <t>Anyang County</t>
  </si>
  <si>
    <t>安阳市辖区</t>
  </si>
  <si>
    <t>Anyang Prefecture City</t>
  </si>
  <si>
    <t>宜阳县</t>
  </si>
  <si>
    <t>Yiyang County (Henan)</t>
  </si>
  <si>
    <t>宝丰县</t>
  </si>
  <si>
    <t>Baofeng County</t>
  </si>
  <si>
    <t>封丘县</t>
  </si>
  <si>
    <t>Fengqiu County</t>
  </si>
  <si>
    <t>尉氏县</t>
  </si>
  <si>
    <t>Weishi County</t>
  </si>
  <si>
    <t>嵩县</t>
  </si>
  <si>
    <t>Song County</t>
  </si>
  <si>
    <t>巩义市</t>
  </si>
  <si>
    <t>Gongyi City</t>
  </si>
  <si>
    <t>平舆县</t>
  </si>
  <si>
    <t>Pingyu County</t>
  </si>
  <si>
    <t>平顶山市辖区</t>
  </si>
  <si>
    <t>Pingdingshan Prefecture City</t>
  </si>
  <si>
    <t>延津县</t>
  </si>
  <si>
    <t>Yanjin County (Henan)</t>
  </si>
  <si>
    <t>开封市辖区</t>
  </si>
  <si>
    <t>Kaifeng Prefecture City</t>
  </si>
  <si>
    <t>息县</t>
  </si>
  <si>
    <t>Xi County (Henan)</t>
  </si>
  <si>
    <t>扶沟县</t>
  </si>
  <si>
    <t>Fugou County</t>
  </si>
  <si>
    <t>新乡县</t>
  </si>
  <si>
    <t>Xin Countyg County</t>
  </si>
  <si>
    <t>新乡市辖区</t>
  </si>
  <si>
    <t>Xinxiang Prefecture City</t>
  </si>
  <si>
    <t>新县</t>
  </si>
  <si>
    <t>Xin County</t>
  </si>
  <si>
    <t>新安县</t>
  </si>
  <si>
    <t>Xinan County</t>
  </si>
  <si>
    <t>新密市</t>
  </si>
  <si>
    <t>XinMiShi City</t>
  </si>
  <si>
    <t>新蔡县</t>
    <phoneticPr fontId="0" type="noConversion"/>
  </si>
  <si>
    <t>Xincai County</t>
  </si>
  <si>
    <t>新郑市</t>
  </si>
  <si>
    <t>Xinzheng City</t>
  </si>
  <si>
    <t>新野县</t>
  </si>
  <si>
    <t>Xinye County</t>
  </si>
  <si>
    <t>方城县</t>
  </si>
  <si>
    <t>Fangcheng County</t>
  </si>
  <si>
    <t>杞县</t>
  </si>
  <si>
    <t>Qi County (Henan-Kaifeng)</t>
  </si>
  <si>
    <t>林州市</t>
  </si>
  <si>
    <t>Linzhou City</t>
  </si>
  <si>
    <t>柘城县</t>
  </si>
  <si>
    <t>Zhecheng County</t>
  </si>
  <si>
    <t>栾川县</t>
  </si>
  <si>
    <t>Luanchuan County</t>
  </si>
  <si>
    <t>桐柏县</t>
  </si>
  <si>
    <t>Tongbai County</t>
  </si>
  <si>
    <t>正阳县</t>
  </si>
  <si>
    <t>Zhengyang County</t>
  </si>
  <si>
    <t>武陟县</t>
  </si>
  <si>
    <t>Wuzhi County</t>
  </si>
  <si>
    <t>民权县</t>
  </si>
  <si>
    <t>Minquan County</t>
  </si>
  <si>
    <t>永城市</t>
  </si>
  <si>
    <t>Yongcheng City</t>
  </si>
  <si>
    <t>汝南县</t>
  </si>
  <si>
    <t>Runan County</t>
  </si>
  <si>
    <t>汝州市</t>
  </si>
  <si>
    <t>Ruzhou City</t>
  </si>
  <si>
    <t>汝阳县</t>
  </si>
  <si>
    <t>Ruyang County</t>
  </si>
  <si>
    <t>汤阴县</t>
  </si>
  <si>
    <t>Tangyin County</t>
  </si>
  <si>
    <t>沁阳市</t>
  </si>
  <si>
    <t>Qinyang City</t>
  </si>
  <si>
    <t>沈丘县</t>
    <phoneticPr fontId="0" type="noConversion"/>
  </si>
  <si>
    <t>Shenqiu County</t>
  </si>
  <si>
    <t>泌阳县</t>
  </si>
  <si>
    <t>Biyang County</t>
  </si>
  <si>
    <t>洛宁县</t>
  </si>
  <si>
    <t>Luoning County</t>
  </si>
  <si>
    <t>洛阳市辖区</t>
  </si>
  <si>
    <t>Luoyang Prefecture City</t>
  </si>
  <si>
    <t>济源市辖区</t>
    <phoneticPr fontId="0" type="noConversion"/>
  </si>
  <si>
    <t>Jiyuan Prefecture City</t>
  </si>
  <si>
    <t>浚县</t>
  </si>
  <si>
    <t>Xun County</t>
  </si>
  <si>
    <t>淅川县</t>
  </si>
  <si>
    <t>Xichuan County</t>
  </si>
  <si>
    <t>淇县</t>
  </si>
  <si>
    <t>Qi County (Henan-Hebi)</t>
  </si>
  <si>
    <t>淮滨县</t>
  </si>
  <si>
    <t>Huaibin County</t>
  </si>
  <si>
    <t>淮阳县</t>
  </si>
  <si>
    <t>Huaiyang County</t>
  </si>
  <si>
    <t>清丰县</t>
  </si>
  <si>
    <t>Qingfeng County</t>
  </si>
  <si>
    <t>渑池县</t>
  </si>
  <si>
    <t>Mianchi County</t>
  </si>
  <si>
    <t>温县</t>
  </si>
  <si>
    <t>Wen County (Henan)</t>
  </si>
  <si>
    <t>滑县</t>
  </si>
  <si>
    <t>Hua County</t>
  </si>
  <si>
    <t>漯河市辖区</t>
  </si>
  <si>
    <t>Luohe Prefecture City</t>
  </si>
  <si>
    <t>潢川县</t>
  </si>
  <si>
    <t>Huangchuan County</t>
  </si>
  <si>
    <t>濮阳县</t>
  </si>
  <si>
    <t>Puyang County</t>
  </si>
  <si>
    <t>濮阳市辖区</t>
  </si>
  <si>
    <t>Puyang Prefecture City</t>
  </si>
  <si>
    <t>灵宝市</t>
  </si>
  <si>
    <t>Lingbao City</t>
  </si>
  <si>
    <t>焦作市辖区</t>
  </si>
  <si>
    <t>Jiaozuo Prefecture City</t>
  </si>
  <si>
    <t>登封市</t>
  </si>
  <si>
    <t>Dengfeng City</t>
  </si>
  <si>
    <t>睢县</t>
  </si>
  <si>
    <t>Sui County (Henan)</t>
  </si>
  <si>
    <t>确山县</t>
  </si>
  <si>
    <t>Queshan County</t>
  </si>
  <si>
    <t>社旗县</t>
  </si>
  <si>
    <t>Sheqi County</t>
  </si>
  <si>
    <t>禹州市</t>
  </si>
  <si>
    <t>Yuzhou City</t>
  </si>
  <si>
    <t>罗山县</t>
  </si>
  <si>
    <t>Luoshan County</t>
  </si>
  <si>
    <t>舞钢市</t>
  </si>
  <si>
    <t>Wugang City (Henan)</t>
  </si>
  <si>
    <t>舞阳县</t>
  </si>
  <si>
    <t>Wuyang County</t>
  </si>
  <si>
    <t>范县</t>
  </si>
  <si>
    <t>Fan County</t>
  </si>
  <si>
    <t>荥阳市</t>
  </si>
  <si>
    <t>Xingyang City</t>
  </si>
  <si>
    <t>获嘉县</t>
  </si>
  <si>
    <t>Huojia County</t>
  </si>
  <si>
    <t>虞城县</t>
  </si>
  <si>
    <t>Yucheng County</t>
  </si>
  <si>
    <t>襄城县</t>
  </si>
  <si>
    <t>Xiangcheng County (Henan)</t>
  </si>
  <si>
    <t>西华县</t>
  </si>
  <si>
    <t>Xihua County</t>
  </si>
  <si>
    <t>西峡县</t>
  </si>
  <si>
    <t>Xixia County</t>
  </si>
  <si>
    <t>西平县</t>
  </si>
  <si>
    <t>Xiping County</t>
  </si>
  <si>
    <t>许昌市辖区</t>
  </si>
  <si>
    <t>Xuchang Prefecture City</t>
  </si>
  <si>
    <t>辉县市</t>
  </si>
  <si>
    <t>Hui County (Henan)</t>
  </si>
  <si>
    <t>通许县</t>
  </si>
  <si>
    <t>Tongxu County</t>
  </si>
  <si>
    <t>遂平县</t>
  </si>
  <si>
    <t>Suiping County</t>
  </si>
  <si>
    <t>邓州市</t>
  </si>
  <si>
    <t>Dengzhou City</t>
  </si>
  <si>
    <t>郏县</t>
  </si>
  <si>
    <t>Jia County (Henan)</t>
  </si>
  <si>
    <t>郑州市辖区</t>
  </si>
  <si>
    <t>Zhengzhou Prefecture City</t>
  </si>
  <si>
    <t>郸城县</t>
  </si>
  <si>
    <t>Dancheng County</t>
  </si>
  <si>
    <t>鄢陵县</t>
  </si>
  <si>
    <t>Yanling County (Henan)</t>
  </si>
  <si>
    <t>镇平县</t>
  </si>
  <si>
    <t>Zhenping County (Henan)</t>
  </si>
  <si>
    <t>长垣县</t>
  </si>
  <si>
    <t>Changyuan County</t>
  </si>
  <si>
    <t>长葛市</t>
  </si>
  <si>
    <t>Changge City</t>
  </si>
  <si>
    <t>项城市</t>
  </si>
  <si>
    <t>Xiangcheng City</t>
  </si>
  <si>
    <t>驻马店市辖区</t>
  </si>
  <si>
    <t>Zhumadian Prefecture City</t>
  </si>
  <si>
    <t>鲁山县</t>
  </si>
  <si>
    <t>Lushan County (Henan)</t>
  </si>
  <si>
    <t>鹤壁市辖区</t>
    <phoneticPr fontId="0" type="noConversion"/>
  </si>
  <si>
    <t>Hebi Prefecture City</t>
  </si>
  <si>
    <t>鹿邑县</t>
  </si>
  <si>
    <t>Luyi County</t>
  </si>
  <si>
    <t>河北</t>
    <phoneticPr fontId="0" type="noConversion"/>
  </si>
  <si>
    <t>三河市</t>
  </si>
  <si>
    <t>Sanhe City</t>
  </si>
  <si>
    <t>东光县</t>
  </si>
  <si>
    <t>Dongguang County</t>
  </si>
  <si>
    <t>丰宁满族自治县</t>
  </si>
  <si>
    <t>Fengning Manchu Antonomous County</t>
  </si>
  <si>
    <t>临城县</t>
  </si>
  <si>
    <t>Lincheng County</t>
  </si>
  <si>
    <t>临漳县</t>
  </si>
  <si>
    <t>Linzhang County</t>
  </si>
  <si>
    <t>临西县</t>
  </si>
  <si>
    <t>West County</t>
  </si>
  <si>
    <t>乐亭县</t>
  </si>
  <si>
    <t>Leting County</t>
  </si>
  <si>
    <t>井陉县</t>
  </si>
  <si>
    <t>Jingxing County</t>
  </si>
  <si>
    <t>任丘市</t>
  </si>
  <si>
    <t>Renqiu City</t>
  </si>
  <si>
    <t>任县</t>
  </si>
  <si>
    <t>Ren County</t>
  </si>
  <si>
    <t>保定市辖区</t>
  </si>
  <si>
    <t>Baoding Prefecture City</t>
  </si>
  <si>
    <t>元氏县</t>
  </si>
  <si>
    <t>Yuanshi County</t>
  </si>
  <si>
    <t>兴隆县</t>
  </si>
  <si>
    <t>Xinglong County</t>
  </si>
  <si>
    <t>内丘县</t>
  </si>
  <si>
    <t>Neiqiu County</t>
  </si>
  <si>
    <t>南和县</t>
  </si>
  <si>
    <t>Nanhe County</t>
  </si>
  <si>
    <t>南宫市</t>
  </si>
  <si>
    <t>Nangong City</t>
  </si>
  <si>
    <t>南皮县</t>
  </si>
  <si>
    <t>Nanpi County</t>
  </si>
  <si>
    <t>博野县</t>
  </si>
  <si>
    <t>Boye County</t>
  </si>
  <si>
    <t>卢龙县</t>
  </si>
  <si>
    <t>Lulong County</t>
  </si>
  <si>
    <t>吴桥县</t>
  </si>
  <si>
    <t>Wuqiao Country</t>
  </si>
  <si>
    <t>唐县</t>
  </si>
  <si>
    <t>Tang County</t>
  </si>
  <si>
    <t>唐山市辖区</t>
  </si>
  <si>
    <t>Tangshan Prefecture City</t>
  </si>
  <si>
    <t>围场满族蒙古族自治县</t>
  </si>
  <si>
    <t>Paddock Manchu and Mongol Autonomous County</t>
  </si>
  <si>
    <t>固安县</t>
  </si>
  <si>
    <t>Gu'an County</t>
  </si>
  <si>
    <t>大厂回族自治县</t>
  </si>
  <si>
    <t>Dachang Hui Autonomous County</t>
  </si>
  <si>
    <t>大名县</t>
  </si>
  <si>
    <t>Daming County</t>
  </si>
  <si>
    <t>大城县</t>
  </si>
  <si>
    <t>Dacheng County</t>
  </si>
  <si>
    <t>威县</t>
  </si>
  <si>
    <t>Wei County</t>
  </si>
  <si>
    <t>孟村回族自治县</t>
  </si>
  <si>
    <t>Mengcun Hui Autonomous County</t>
  </si>
  <si>
    <t>宁晋县</t>
  </si>
  <si>
    <t>Ningjin County (Hebei)</t>
  </si>
  <si>
    <t>安国市</t>
  </si>
  <si>
    <t>Yasukuni City</t>
  </si>
  <si>
    <t>安平县</t>
  </si>
  <si>
    <t>Anping County</t>
  </si>
  <si>
    <t>安新县</t>
  </si>
  <si>
    <t>Anxin County</t>
  </si>
  <si>
    <t>定兴县</t>
  </si>
  <si>
    <t>Dingxing County</t>
  </si>
  <si>
    <t>定州市</t>
  </si>
  <si>
    <t>Dingzhou City</t>
  </si>
  <si>
    <t>容城县</t>
  </si>
  <si>
    <t>Rongcheng County</t>
  </si>
  <si>
    <t>宽城满族自治县</t>
  </si>
  <si>
    <t>Kuancheng Manchu Autonomous County</t>
  </si>
  <si>
    <t>尚义县</t>
  </si>
  <si>
    <t>Shangyi County</t>
  </si>
  <si>
    <t>巨鹿县</t>
  </si>
  <si>
    <t>Julu County</t>
  </si>
  <si>
    <t>平乡县</t>
  </si>
  <si>
    <t>Pingxiang County</t>
  </si>
  <si>
    <t>平山县</t>
  </si>
  <si>
    <t>Pingshan County (Hebei)</t>
  </si>
  <si>
    <t>平泉市</t>
  </si>
  <si>
    <t>Pingquan City</t>
  </si>
  <si>
    <t>广宗县</t>
  </si>
  <si>
    <t>Guanzong County</t>
  </si>
  <si>
    <t>广平县</t>
  </si>
  <si>
    <t>Guangping County</t>
  </si>
  <si>
    <t>康保县</t>
  </si>
  <si>
    <t>Kangbao County</t>
  </si>
  <si>
    <t>廊坊市辖区</t>
  </si>
  <si>
    <t>Langfang Prefecture City</t>
  </si>
  <si>
    <t>张北县</t>
  </si>
  <si>
    <t>Zhangbei County</t>
  </si>
  <si>
    <t>张家口市辖区</t>
  </si>
  <si>
    <t>Zhangjiakou Prefecture City</t>
  </si>
  <si>
    <t>怀安县</t>
  </si>
  <si>
    <t>Huai'an County</t>
  </si>
  <si>
    <t>怀来县</t>
  </si>
  <si>
    <t>Huailai County</t>
  </si>
  <si>
    <t>成安县</t>
  </si>
  <si>
    <t>Cheng'an County</t>
  </si>
  <si>
    <t>承德县</t>
  </si>
  <si>
    <t>Chengde County</t>
  </si>
  <si>
    <t>承德市辖区</t>
  </si>
  <si>
    <t>Chengde Prefecture City</t>
  </si>
  <si>
    <t>故城县</t>
  </si>
  <si>
    <t>Gucheng County (Hebei)</t>
  </si>
  <si>
    <t>文安县</t>
  </si>
  <si>
    <t>Wen'an County</t>
  </si>
  <si>
    <t>新乐市</t>
  </si>
  <si>
    <t>The new Music City</t>
  </si>
  <si>
    <t>新河县</t>
  </si>
  <si>
    <t>Xinhe County (Hebei)</t>
  </si>
  <si>
    <t>无极县</t>
  </si>
  <si>
    <t>Promise County</t>
  </si>
  <si>
    <t>昌黎县</t>
  </si>
  <si>
    <t>Changli County</t>
  </si>
  <si>
    <t>易县</t>
    <phoneticPr fontId="0" type="noConversion"/>
  </si>
  <si>
    <t>Yixian County</t>
  </si>
  <si>
    <t>晋州市</t>
  </si>
  <si>
    <t>Jinju City</t>
  </si>
  <si>
    <t>景县</t>
  </si>
  <si>
    <t>Jing County (Hebei)</t>
  </si>
  <si>
    <t>曲周县</t>
  </si>
  <si>
    <t>Quzhou County</t>
  </si>
  <si>
    <t>曲阳县</t>
  </si>
  <si>
    <t>Quyang County (Hebei)</t>
  </si>
  <si>
    <t>望都县</t>
  </si>
  <si>
    <t>Wangdu County</t>
  </si>
  <si>
    <t>枣强县</t>
  </si>
  <si>
    <t>Zaoqiang County</t>
  </si>
  <si>
    <t>柏乡县</t>
  </si>
  <si>
    <t>Baixiang County</t>
  </si>
  <si>
    <t>正定县</t>
  </si>
  <si>
    <t>Zhengding County</t>
  </si>
  <si>
    <t>武安市</t>
  </si>
  <si>
    <t>Wu'an City</t>
  </si>
  <si>
    <t>武强县</t>
  </si>
  <si>
    <t>Wuqiang County</t>
  </si>
  <si>
    <t>武邑县</t>
  </si>
  <si>
    <t>Wuyi County (Hebei)</t>
  </si>
  <si>
    <t>永清县</t>
  </si>
  <si>
    <t>Yongqing County</t>
  </si>
  <si>
    <t>沙河市</t>
  </si>
  <si>
    <t>Shahe City</t>
  </si>
  <si>
    <t>沧县</t>
  </si>
  <si>
    <t>Cangxian Country</t>
  </si>
  <si>
    <t>沧州市辖区</t>
  </si>
  <si>
    <t>Cangzhou Prefecture City</t>
  </si>
  <si>
    <t>河间市</t>
  </si>
  <si>
    <t>Hejian City</t>
  </si>
  <si>
    <t>沽源县</t>
  </si>
  <si>
    <t>Guyuan County</t>
  </si>
  <si>
    <t>泊头市</t>
  </si>
  <si>
    <t>Botou City</t>
  </si>
  <si>
    <t>海兴县</t>
  </si>
  <si>
    <t>Haixing County</t>
  </si>
  <si>
    <t>涉县</t>
  </si>
  <si>
    <t>Shexian County (Hebei)</t>
  </si>
  <si>
    <t>涞水县</t>
  </si>
  <si>
    <t>Laishui County</t>
  </si>
  <si>
    <t>涞源县</t>
  </si>
  <si>
    <t>Laiyuan County</t>
  </si>
  <si>
    <t>涿州市</t>
  </si>
  <si>
    <t>Zhuozhou City</t>
  </si>
  <si>
    <t>涿鹿县</t>
  </si>
  <si>
    <t>Zhuolu County</t>
  </si>
  <si>
    <t>深州市</t>
  </si>
  <si>
    <t>Shenzhen City</t>
  </si>
  <si>
    <t>深泽县</t>
  </si>
  <si>
    <t>Shenze County</t>
  </si>
  <si>
    <t>清河县</t>
  </si>
  <si>
    <t>Qinghe County (Hebei)</t>
  </si>
  <si>
    <t>滦南县</t>
  </si>
  <si>
    <t>Luannan County</t>
  </si>
  <si>
    <t>滦县</t>
  </si>
  <si>
    <t>Luan County</t>
  </si>
  <si>
    <t>滦平县</t>
  </si>
  <si>
    <t>Luanping County</t>
  </si>
  <si>
    <t>灵寿县</t>
  </si>
  <si>
    <t>Lingshou County</t>
  </si>
  <si>
    <t>献县</t>
  </si>
  <si>
    <t>Xian Country</t>
  </si>
  <si>
    <t>玉田县</t>
  </si>
  <si>
    <t>Yutian County (Hebei)</t>
  </si>
  <si>
    <t>盐山县</t>
  </si>
  <si>
    <t>Yanshan County (Hebei)</t>
  </si>
  <si>
    <t>石家庄市辖区</t>
  </si>
  <si>
    <t>Shijiazhuang Prefecture City</t>
  </si>
  <si>
    <t>磁县</t>
  </si>
  <si>
    <t>Ci Country</t>
  </si>
  <si>
    <t>秦皇岛市辖区</t>
  </si>
  <si>
    <t>Qinhuangdao Prefecture City</t>
  </si>
  <si>
    <t>肃宁县</t>
  </si>
  <si>
    <t>Suning Country</t>
  </si>
  <si>
    <t>蔚县</t>
  </si>
  <si>
    <t>Yuxian County</t>
  </si>
  <si>
    <t>蠡县</t>
  </si>
  <si>
    <t>Lixian County</t>
  </si>
  <si>
    <t>行唐县</t>
  </si>
  <si>
    <t>Xingtang County</t>
  </si>
  <si>
    <t>衡水市辖区</t>
  </si>
  <si>
    <t>Hengshui Prefecture City</t>
  </si>
  <si>
    <t>赞皇县</t>
  </si>
  <si>
    <t>Zanhuang County</t>
  </si>
  <si>
    <t>赤城县</t>
  </si>
  <si>
    <t>Chicheng County</t>
  </si>
  <si>
    <t>赵县</t>
  </si>
  <si>
    <t>Zhaoxian County</t>
  </si>
  <si>
    <t>辛集市</t>
  </si>
  <si>
    <t>Xinji</t>
  </si>
  <si>
    <t>迁安市</t>
  </si>
  <si>
    <t>Qian'an City</t>
  </si>
  <si>
    <t>迁西县</t>
  </si>
  <si>
    <t>Qianxi County (Hebei)</t>
  </si>
  <si>
    <t>遵化市</t>
  </si>
  <si>
    <t>Zunhua Prefecture City</t>
  </si>
  <si>
    <t>邢台县</t>
  </si>
  <si>
    <t>Xingtai County</t>
  </si>
  <si>
    <t>邢台市辖区</t>
  </si>
  <si>
    <t>Xingtai Prefecture City</t>
  </si>
  <si>
    <t>邯郸市辖区</t>
  </si>
  <si>
    <t>Handan Prefecture City</t>
  </si>
  <si>
    <t>邱县</t>
  </si>
  <si>
    <t>Qiuxian County</t>
  </si>
  <si>
    <t>阜城县</t>
  </si>
  <si>
    <t>Fucheng County</t>
  </si>
  <si>
    <t>阜平县</t>
  </si>
  <si>
    <t>Fuping County (Hebei)</t>
  </si>
  <si>
    <t>阳原县</t>
  </si>
  <si>
    <t>Yangyuan County</t>
  </si>
  <si>
    <t>隆化县</t>
  </si>
  <si>
    <t>Longhua County</t>
  </si>
  <si>
    <t>隆尧县</t>
  </si>
  <si>
    <t>Longyao County</t>
  </si>
  <si>
    <t>雄县</t>
  </si>
  <si>
    <t>Xiong County</t>
  </si>
  <si>
    <t>霸州市</t>
  </si>
  <si>
    <t>Bazhou County</t>
  </si>
  <si>
    <t>青县</t>
  </si>
  <si>
    <t>Qing Country</t>
  </si>
  <si>
    <t>青龙满族自治县</t>
  </si>
  <si>
    <t>Qinglong Manchu Autonomous County</t>
  </si>
  <si>
    <t>顺平县</t>
  </si>
  <si>
    <t>Shunping County</t>
  </si>
  <si>
    <t>饶阳县</t>
  </si>
  <si>
    <t>Raoyang County</t>
  </si>
  <si>
    <t>馆陶县</t>
  </si>
  <si>
    <t>Guantao County</t>
  </si>
  <si>
    <t>香河县</t>
  </si>
  <si>
    <t>Xianghe County</t>
  </si>
  <si>
    <t>高碑店市</t>
  </si>
  <si>
    <t>Gaobeidian City</t>
  </si>
  <si>
    <t>高邑县</t>
  </si>
  <si>
    <t>Gaoyi County</t>
  </si>
  <si>
    <t>高阳县</t>
  </si>
  <si>
    <t>Gaoyang County</t>
  </si>
  <si>
    <t>魏县</t>
  </si>
  <si>
    <t>Weixian County</t>
  </si>
  <si>
    <t>鸡泽县</t>
  </si>
  <si>
    <t>Jize County</t>
  </si>
  <si>
    <t>黄骅市</t>
  </si>
  <si>
    <t>Huanghua City</t>
  </si>
  <si>
    <t xml:space="preserve"> </t>
  </si>
  <si>
    <t>改为周口市淮阳区</t>
  </si>
  <si>
    <t>改为长垣市</t>
  </si>
  <si>
    <t>改为邢台市任泽区，已统计</t>
  </si>
  <si>
    <t>改为邢台市南和区，已统计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</si>
</sst>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1"/>
      <color theme="1"/>
      <name val="等线"/>
      <family val="3"/>
      <charset val="134"/>
    </font>
    <font>
      <sz val="11"/>
      <color rgb="FF444444"/>
      <name val="Microsoft YaHei"/>
      <family val="2"/>
      <charset val="134"/>
    </font>
    <font>
      <sz val="11"/>
      <color rgb="FF444444"/>
      <name val="等线"/>
      <family val="4"/>
      <charset val="134"/>
    </font>
    <font>
      <sz val="12"/>
      <color rgb="FF000000"/>
      <name val="Calibri"/>
      <family val="2"/>
      <scheme val="minor"/>
    </font>
    <font>
      <sz val="11"/>
      <color rgb="FF000000"/>
      <name val="等线"/>
      <family val="3"/>
      <charset val="134"/>
    </font>
    <font>
      <sz val="11"/>
      <color rgb="FF1A1A1A"/>
      <name val="微软雅黑"/>
      <family val="2"/>
      <charset val="134"/>
    </font>
    <font>
      <sz val="11"/>
      <color rgb="FF000000"/>
      <name val="宋体"/>
      <charset val="134"/>
    </font>
    <font>
      <sz val="15"/>
      <color rgb="FF444444"/>
      <name val="Microsoft YaHei"/>
      <family val="2"/>
      <charset val="134"/>
    </font>
    <font>
      <sz val="16"/>
      <color rgb="FF444444"/>
      <name val="Microsoft YaHei"/>
      <family val="2"/>
      <charset val="134"/>
    </font>
    <font>
      <b/>
      <sz val="11"/>
      <color rgb="FF444444"/>
      <name val="Microsoft YaHei"/>
      <family val="2"/>
      <charset val="134"/>
    </font>
    <font>
      <b/>
      <sz val="16"/>
      <color rgb="FF444444"/>
      <name val="Microsoft YaHei"/>
      <family val="2"/>
      <charset val="134"/>
    </font>
    <font>
      <sz val="11"/>
      <color rgb="FF333333"/>
      <name val="微软雅黑"/>
      <family val="2"/>
      <charset val="134"/>
    </font>
    <font>
      <sz val="16"/>
      <color rgb="FF333333"/>
      <name val="微软雅黑"/>
      <family val="2"/>
      <charset val="134"/>
    </font>
    <font>
      <sz val="11"/>
      <color theme="1"/>
      <name val="Courier New"/>
      <family val="1"/>
    </font>
    <font>
      <sz val="11"/>
      <color rgb="FF444444"/>
      <name val="宋体"/>
      <charset val="134"/>
    </font>
    <font>
      <sz val="11"/>
      <color rgb="FF484848"/>
      <name val="仿宋_GB2312"/>
    </font>
    <font>
      <sz val="11"/>
      <color theme="1"/>
      <name val="Times New Roman"/>
      <family val="1"/>
    </font>
    <font>
      <sz val="11"/>
      <color rgb="FF333333"/>
      <name val="Microsoft YaHei"/>
      <family val="2"/>
      <charset val="134"/>
    </font>
    <font>
      <sz val="11"/>
      <color rgb="FF000000"/>
      <name val="仿宋_GB2312"/>
    </font>
    <font>
      <sz val="11"/>
      <color rgb="FF000000"/>
      <name val="Calibri"/>
      <family val="2"/>
      <scheme val="minor"/>
    </font>
    <font>
      <sz val="15"/>
      <color rgb="FF333333"/>
      <name val="Microsoft YaHei"/>
      <family val="2"/>
      <charset val="134"/>
    </font>
    <font>
      <sz val="11"/>
      <color rgb="FF242424"/>
      <name val="仿宋"/>
      <charset val="134"/>
    </font>
    <font>
      <sz val="21"/>
      <color rgb="FF242424"/>
      <name val="仿宋"/>
      <charset val="134"/>
    </font>
    <font>
      <b/>
      <sz val="16"/>
      <color rgb="FF404040"/>
      <name val="Microsoft YaHei"/>
      <family val="2"/>
      <charset val="134"/>
    </font>
    <font>
      <sz val="21"/>
      <color rgb="FF333333"/>
      <name val="Microsoft YaHei"/>
      <family val="2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2"/>
      <color theme="1"/>
      <name val="Arial"/>
      <family val="2"/>
    </font>
    <font>
      <sz val="18"/>
      <color rgb="FF333333"/>
      <name val="宋体"/>
      <charset val="134"/>
    </font>
    <font>
      <sz val="16"/>
      <color rgb="FF555555"/>
      <name val="Helvetica Neue"/>
      <family val="2"/>
    </font>
    <font>
      <sz val="15"/>
      <color rgb="FF383838"/>
      <name val="Microsoft YaHei"/>
      <family val="2"/>
      <charset val="134"/>
    </font>
    <font>
      <sz val="16"/>
      <color rgb="FF333333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0" fontId="5" fillId="3" borderId="0" xfId="0" applyFont="1" applyFill="1" applyAlignment="1" applyProtection="1">
      <alignment wrapText="1"/>
      <protection locked="0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3" fontId="1" fillId="0" borderId="0" xfId="0" applyNumberFormat="1" applyFon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4" borderId="0" xfId="0" applyFont="1" applyFill="1" applyAlignment="1">
      <alignment vertical="center" wrapText="1"/>
    </xf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3" fontId="9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3959-23E1-1A4F-B58E-178C69993C11}">
  <dimension ref="A1:H2"/>
  <sheetViews>
    <sheetView topLeftCell="B1" zoomScale="229" workbookViewId="0">
      <selection activeCell="G11" sqref="G11"/>
    </sheetView>
  </sheetViews>
  <sheetFormatPr baseColWidth="10" defaultRowHeight="16"/>
  <sheetData>
    <row r="1" spans="1:8" ht="6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8">
      <c r="A2" s="2" t="s">
        <v>8</v>
      </c>
      <c r="B2" s="3" t="s">
        <v>9</v>
      </c>
      <c r="C2" s="3" t="s">
        <v>10</v>
      </c>
      <c r="D2" s="5">
        <v>24870895</v>
      </c>
      <c r="E2" s="6">
        <f>D2</f>
        <v>24870895</v>
      </c>
      <c r="F2" s="4">
        <v>9.8000000000000007</v>
      </c>
      <c r="G2">
        <f>100-F2-H2</f>
        <v>73.900000000000006</v>
      </c>
      <c r="H2">
        <v>16.3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2E1F-AF42-CE4A-9D79-A142A1DC75F6}">
  <dimension ref="A1:H87"/>
  <sheetViews>
    <sheetView workbookViewId="0">
      <selection activeCell="L61" sqref="L61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1268</v>
      </c>
      <c r="B2" s="3" t="s">
        <v>1269</v>
      </c>
      <c r="C2" s="3" t="s">
        <v>1270</v>
      </c>
      <c r="D2" s="4">
        <v>250991</v>
      </c>
      <c r="E2" s="3"/>
      <c r="F2" s="4">
        <v>24.98</v>
      </c>
      <c r="G2">
        <f>100-F2-H2</f>
        <v>62</v>
      </c>
      <c r="H2">
        <v>13.02</v>
      </c>
    </row>
    <row r="3" spans="1:8" ht="32">
      <c r="A3" s="2"/>
      <c r="B3" s="3" t="s">
        <v>1271</v>
      </c>
      <c r="C3" s="3" t="s">
        <v>1272</v>
      </c>
      <c r="D3" s="4">
        <v>357449</v>
      </c>
      <c r="E3" s="3"/>
      <c r="F3" s="4">
        <v>24.42</v>
      </c>
      <c r="G3">
        <f t="shared" ref="G3:G66" si="0">100-F3-H3</f>
        <v>62.98</v>
      </c>
      <c r="H3" s="4">
        <v>12.6</v>
      </c>
    </row>
    <row r="4" spans="1:8" ht="32">
      <c r="A4" s="2"/>
      <c r="B4" s="3" t="s">
        <v>1273</v>
      </c>
      <c r="C4" s="3" t="s">
        <v>1274</v>
      </c>
      <c r="D4" s="4">
        <v>486435</v>
      </c>
      <c r="E4" s="3"/>
      <c r="F4" s="4">
        <v>26.89</v>
      </c>
      <c r="G4">
        <f t="shared" si="0"/>
        <v>62.15</v>
      </c>
      <c r="H4" s="4">
        <v>10.96</v>
      </c>
    </row>
    <row r="5" spans="1:8" ht="32">
      <c r="A5" s="2"/>
      <c r="B5" s="3" t="s">
        <v>1275</v>
      </c>
      <c r="C5" s="3" t="s">
        <v>1276</v>
      </c>
      <c r="D5" s="4">
        <v>469957</v>
      </c>
      <c r="E5" s="3"/>
      <c r="F5" s="4">
        <v>22.44</v>
      </c>
      <c r="G5">
        <f t="shared" si="0"/>
        <v>65.260000000000005</v>
      </c>
      <c r="H5" s="4">
        <v>12.3</v>
      </c>
    </row>
    <row r="6" spans="1:8" ht="32">
      <c r="A6" s="2"/>
      <c r="B6" s="3" t="s">
        <v>1277</v>
      </c>
      <c r="C6" s="3" t="s">
        <v>1278</v>
      </c>
      <c r="D6" s="4">
        <v>268557</v>
      </c>
      <c r="E6" s="3"/>
      <c r="F6" s="4">
        <v>23.92</v>
      </c>
      <c r="G6">
        <f t="shared" si="0"/>
        <v>62.68</v>
      </c>
      <c r="H6" s="4">
        <v>13.4</v>
      </c>
    </row>
    <row r="7" spans="1:8" ht="32">
      <c r="A7" s="2" t="s">
        <v>1279</v>
      </c>
      <c r="B7" s="3" t="s">
        <v>1280</v>
      </c>
      <c r="C7" s="3" t="s">
        <v>1281</v>
      </c>
      <c r="D7" s="3"/>
      <c r="E7" s="3"/>
      <c r="G7">
        <f t="shared" si="0"/>
        <v>100</v>
      </c>
    </row>
    <row r="8" spans="1:8" ht="48">
      <c r="A8" s="2"/>
      <c r="B8" s="3" t="s">
        <v>1282</v>
      </c>
      <c r="C8" s="3" t="s">
        <v>1283</v>
      </c>
      <c r="D8" s="4">
        <v>6491088</v>
      </c>
      <c r="E8" s="3">
        <f>545134+775364+748265</f>
        <v>2068763</v>
      </c>
      <c r="F8" s="4">
        <v>23.23</v>
      </c>
      <c r="G8">
        <f t="shared" si="0"/>
        <v>64.319999999999993</v>
      </c>
      <c r="H8" s="4">
        <v>12.45</v>
      </c>
    </row>
    <row r="9" spans="1:8" ht="32">
      <c r="A9" s="2"/>
      <c r="B9" s="3" t="s">
        <v>1284</v>
      </c>
      <c r="C9" s="3" t="s">
        <v>1285</v>
      </c>
      <c r="D9" s="4">
        <v>343767</v>
      </c>
      <c r="E9" s="3"/>
      <c r="F9" s="4">
        <v>22.92</v>
      </c>
      <c r="G9">
        <f t="shared" si="0"/>
        <v>64.709999999999994</v>
      </c>
      <c r="H9" s="4">
        <v>12.37</v>
      </c>
    </row>
    <row r="10" spans="1:8" ht="32">
      <c r="A10" s="2"/>
      <c r="B10" s="3" t="s">
        <v>1286</v>
      </c>
      <c r="C10" s="3" t="s">
        <v>1287</v>
      </c>
      <c r="D10" s="4">
        <v>1065641</v>
      </c>
      <c r="E10" s="3"/>
      <c r="F10" s="4">
        <v>22.23</v>
      </c>
      <c r="G10">
        <f t="shared" si="0"/>
        <v>63.87</v>
      </c>
      <c r="H10" s="4">
        <v>13.9</v>
      </c>
    </row>
    <row r="11" spans="1:8" ht="17">
      <c r="A11" s="2"/>
      <c r="B11" s="3" t="s">
        <v>1288</v>
      </c>
      <c r="C11" s="3" t="s">
        <v>1289</v>
      </c>
      <c r="D11" s="4">
        <v>307909</v>
      </c>
      <c r="E11" s="3"/>
      <c r="F11" s="4">
        <v>25.32</v>
      </c>
      <c r="G11">
        <f t="shared" si="0"/>
        <v>63.460000000000008</v>
      </c>
      <c r="H11" s="4">
        <v>11.22</v>
      </c>
    </row>
    <row r="12" spans="1:8" ht="17">
      <c r="A12" s="2"/>
      <c r="B12" s="3" t="s">
        <v>1290</v>
      </c>
      <c r="C12" s="3" t="s">
        <v>1291</v>
      </c>
      <c r="D12" s="4">
        <v>753787</v>
      </c>
      <c r="E12" s="3"/>
      <c r="F12" s="4">
        <v>25.73</v>
      </c>
      <c r="G12">
        <f t="shared" si="0"/>
        <v>62.959999999999994</v>
      </c>
      <c r="H12" s="4">
        <v>11.31</v>
      </c>
    </row>
    <row r="13" spans="1:8" ht="48">
      <c r="A13" s="2"/>
      <c r="B13" s="3" t="s">
        <v>1292</v>
      </c>
      <c r="C13" s="3" t="s">
        <v>1293</v>
      </c>
      <c r="D13" s="3">
        <v>4600276</v>
      </c>
      <c r="E13" s="3">
        <f>418339+433122+312807</f>
        <v>1164268</v>
      </c>
      <c r="F13" s="4">
        <v>20.96</v>
      </c>
      <c r="G13">
        <f t="shared" si="0"/>
        <v>66.419999999999987</v>
      </c>
      <c r="H13" s="4">
        <v>12.62</v>
      </c>
    </row>
    <row r="14" spans="1:8" ht="32">
      <c r="A14" s="2"/>
      <c r="B14" s="3" t="s">
        <v>1294</v>
      </c>
      <c r="C14" s="3" t="s">
        <v>1295</v>
      </c>
      <c r="D14" s="4">
        <v>905439</v>
      </c>
      <c r="E14" s="3"/>
      <c r="F14" s="4">
        <v>25.36</v>
      </c>
      <c r="G14">
        <f t="shared" si="0"/>
        <v>63.47</v>
      </c>
      <c r="H14" s="4">
        <v>11.17</v>
      </c>
    </row>
    <row r="15" spans="1:8" ht="32">
      <c r="A15" s="2"/>
      <c r="B15" s="3" t="s">
        <v>1296</v>
      </c>
      <c r="C15" s="3" t="s">
        <v>1297</v>
      </c>
      <c r="D15" s="4">
        <v>155976</v>
      </c>
      <c r="E15" s="3"/>
      <c r="F15" s="4">
        <v>24.91</v>
      </c>
      <c r="G15">
        <f t="shared" si="0"/>
        <v>62.440000000000005</v>
      </c>
      <c r="H15" s="4">
        <v>12.65</v>
      </c>
    </row>
    <row r="16" spans="1:8" ht="32">
      <c r="A16" s="2"/>
      <c r="B16" s="3" t="s">
        <v>1298</v>
      </c>
      <c r="C16" s="3" t="s">
        <v>1299</v>
      </c>
      <c r="D16" s="4">
        <v>451513</v>
      </c>
      <c r="E16" s="3"/>
      <c r="F16" s="4">
        <v>23.04</v>
      </c>
      <c r="G16">
        <f t="shared" si="0"/>
        <v>66.260000000000005</v>
      </c>
      <c r="H16" s="4">
        <v>10.7</v>
      </c>
    </row>
    <row r="17" spans="1:8" ht="32">
      <c r="A17" s="2"/>
      <c r="B17" s="3" t="s">
        <v>1300</v>
      </c>
      <c r="C17" s="3" t="s">
        <v>1301</v>
      </c>
      <c r="D17" s="4">
        <v>840498</v>
      </c>
      <c r="E17" s="3"/>
      <c r="F17" s="4">
        <v>26.21</v>
      </c>
      <c r="G17">
        <f t="shared" si="0"/>
        <v>61.47999999999999</v>
      </c>
      <c r="H17" s="4">
        <v>12.31</v>
      </c>
    </row>
    <row r="18" spans="1:8" ht="32">
      <c r="A18" s="2"/>
      <c r="B18" s="3" t="s">
        <v>1302</v>
      </c>
      <c r="C18" s="3" t="s">
        <v>1303</v>
      </c>
      <c r="D18" s="4">
        <v>326162</v>
      </c>
      <c r="E18" s="3"/>
      <c r="F18" s="4">
        <v>22.19</v>
      </c>
      <c r="G18">
        <f t="shared" si="0"/>
        <v>64.56</v>
      </c>
      <c r="H18" s="4">
        <v>13.25</v>
      </c>
    </row>
    <row r="19" spans="1:8" ht="48">
      <c r="A19" s="2"/>
      <c r="B19" s="3" t="s">
        <v>1304</v>
      </c>
      <c r="C19" s="3" t="s">
        <v>1305</v>
      </c>
      <c r="D19" s="4">
        <v>673763</v>
      </c>
      <c r="E19" s="3"/>
      <c r="F19" s="4">
        <v>23.86</v>
      </c>
      <c r="G19">
        <f t="shared" si="0"/>
        <v>65.22</v>
      </c>
      <c r="H19" s="4">
        <v>10.92</v>
      </c>
    </row>
    <row r="20" spans="1:8" ht="32">
      <c r="A20" s="2"/>
      <c r="B20" s="3" t="s">
        <v>1306</v>
      </c>
      <c r="C20" s="3" t="s">
        <v>1307</v>
      </c>
      <c r="D20" s="4">
        <v>710620</v>
      </c>
      <c r="E20" s="3"/>
      <c r="F20" s="4">
        <v>24.19</v>
      </c>
      <c r="G20">
        <f t="shared" si="0"/>
        <v>63.22</v>
      </c>
      <c r="H20" s="4">
        <v>12.59</v>
      </c>
    </row>
    <row r="21" spans="1:8" ht="32">
      <c r="A21" s="2"/>
      <c r="B21" s="3" t="s">
        <v>1308</v>
      </c>
      <c r="C21" s="3" t="s">
        <v>1309</v>
      </c>
      <c r="D21" s="4">
        <v>169503</v>
      </c>
      <c r="E21" s="3"/>
      <c r="F21" s="4">
        <v>23.6</v>
      </c>
      <c r="G21">
        <f t="shared" si="0"/>
        <v>64.17</v>
      </c>
      <c r="H21" s="4">
        <v>12.23</v>
      </c>
    </row>
    <row r="22" spans="1:8" ht="32">
      <c r="A22" s="2"/>
      <c r="B22" s="3" t="s">
        <v>1310</v>
      </c>
      <c r="C22" s="3" t="s">
        <v>1311</v>
      </c>
      <c r="D22" s="4">
        <v>194689</v>
      </c>
      <c r="E22" s="3"/>
      <c r="F22" s="4">
        <v>16.54</v>
      </c>
      <c r="G22">
        <f t="shared" si="0"/>
        <v>77.330000000000013</v>
      </c>
      <c r="H22" s="4">
        <v>6.13</v>
      </c>
    </row>
    <row r="23" spans="1:8" ht="32">
      <c r="A23" s="2"/>
      <c r="B23" s="3" t="s">
        <v>1312</v>
      </c>
      <c r="C23" s="3" t="s">
        <v>1313</v>
      </c>
      <c r="D23" s="4">
        <v>715149</v>
      </c>
      <c r="E23" s="3"/>
      <c r="F23" s="4">
        <v>26.48</v>
      </c>
      <c r="G23">
        <f t="shared" si="0"/>
        <v>61.72</v>
      </c>
      <c r="H23" s="4">
        <v>11.8</v>
      </c>
    </row>
    <row r="24" spans="1:8" ht="32">
      <c r="A24" s="2"/>
      <c r="B24" s="3" t="s">
        <v>1314</v>
      </c>
      <c r="C24" s="3" t="s">
        <v>1315</v>
      </c>
      <c r="D24" s="4">
        <v>274549</v>
      </c>
      <c r="E24" s="3"/>
      <c r="F24" s="4">
        <v>23.43</v>
      </c>
      <c r="G24">
        <f t="shared" si="0"/>
        <v>63.079999999999991</v>
      </c>
      <c r="H24" s="4">
        <v>13.49</v>
      </c>
    </row>
    <row r="25" spans="1:8" ht="32">
      <c r="A25" s="2"/>
      <c r="B25" s="3" t="s">
        <v>1316</v>
      </c>
      <c r="C25" s="3" t="s">
        <v>1317</v>
      </c>
      <c r="D25" s="4">
        <v>271888</v>
      </c>
      <c r="E25" s="3"/>
      <c r="F25" s="4">
        <v>22.76</v>
      </c>
      <c r="G25">
        <f t="shared" si="0"/>
        <v>65.739999999999995</v>
      </c>
      <c r="H25" s="4">
        <v>11.5</v>
      </c>
    </row>
    <row r="26" spans="1:8" ht="32">
      <c r="A26" s="2"/>
      <c r="B26" s="3" t="s">
        <v>1318</v>
      </c>
      <c r="C26" s="3" t="s">
        <v>1319</v>
      </c>
      <c r="D26" s="4">
        <v>286260</v>
      </c>
      <c r="E26" s="3"/>
      <c r="F26" s="4">
        <v>22.22</v>
      </c>
      <c r="G26">
        <f t="shared" si="0"/>
        <v>65.569999999999993</v>
      </c>
      <c r="H26" s="4">
        <v>12.21</v>
      </c>
    </row>
    <row r="27" spans="1:8" ht="32">
      <c r="A27" s="2"/>
      <c r="B27" s="3" t="s">
        <v>1320</v>
      </c>
      <c r="C27" s="3" t="s">
        <v>1321</v>
      </c>
      <c r="D27" s="4">
        <v>1452502</v>
      </c>
      <c r="E27" s="3"/>
      <c r="F27" s="4">
        <v>17.989999999999998</v>
      </c>
      <c r="G27">
        <f t="shared" si="0"/>
        <v>71.61</v>
      </c>
      <c r="H27" s="4">
        <v>10.4</v>
      </c>
    </row>
    <row r="28" spans="1:8" ht="48">
      <c r="A28" s="2"/>
      <c r="B28" s="3" t="s">
        <v>1322</v>
      </c>
      <c r="C28" s="3" t="s">
        <v>1323</v>
      </c>
      <c r="D28" s="3">
        <v>6255007</v>
      </c>
      <c r="E28" s="3">
        <f>421690+485161+349074+1307366+810614+555755</f>
        <v>3929660</v>
      </c>
      <c r="F28" s="4">
        <v>17.440000000000001</v>
      </c>
      <c r="G28">
        <f t="shared" si="0"/>
        <v>72.02000000000001</v>
      </c>
      <c r="H28" s="4">
        <v>10.54</v>
      </c>
    </row>
    <row r="29" spans="1:8" ht="17">
      <c r="A29" s="2"/>
      <c r="B29" s="3" t="s">
        <v>1324</v>
      </c>
      <c r="C29" s="3" t="s">
        <v>1325</v>
      </c>
      <c r="D29" s="4">
        <v>469513</v>
      </c>
      <c r="E29" s="3"/>
      <c r="F29" s="4">
        <v>24.12</v>
      </c>
      <c r="G29">
        <f t="shared" si="0"/>
        <v>64.39</v>
      </c>
      <c r="H29" s="4">
        <v>11.49</v>
      </c>
    </row>
    <row r="30" spans="1:8" ht="48">
      <c r="A30" s="2"/>
      <c r="B30" s="3" t="s">
        <v>1326</v>
      </c>
      <c r="C30" s="3" t="s">
        <v>1327</v>
      </c>
      <c r="D30" s="4">
        <v>4469176</v>
      </c>
      <c r="E30" s="3">
        <f>402669+240730</f>
        <v>643399</v>
      </c>
      <c r="F30" s="4">
        <v>24.97</v>
      </c>
      <c r="G30">
        <f t="shared" si="0"/>
        <v>62.510000000000005</v>
      </c>
      <c r="H30" s="4">
        <v>12.52</v>
      </c>
    </row>
    <row r="31" spans="1:8" ht="32">
      <c r="A31" s="2"/>
      <c r="B31" s="3" t="s">
        <v>1328</v>
      </c>
      <c r="C31" s="3" t="s">
        <v>1329</v>
      </c>
      <c r="D31" s="4">
        <v>421849</v>
      </c>
      <c r="E31" s="3"/>
      <c r="F31" s="4">
        <v>26.07</v>
      </c>
      <c r="G31">
        <f t="shared" si="0"/>
        <v>60.750000000000007</v>
      </c>
      <c r="H31" s="4">
        <v>13.18</v>
      </c>
    </row>
    <row r="32" spans="1:8" ht="32">
      <c r="A32" s="2"/>
      <c r="B32" s="3" t="s">
        <v>1330</v>
      </c>
      <c r="C32" s="3" t="s">
        <v>1331</v>
      </c>
      <c r="D32" s="4">
        <v>264995</v>
      </c>
      <c r="E32" s="3"/>
      <c r="F32" s="4">
        <v>22.21</v>
      </c>
      <c r="G32">
        <f t="shared" si="0"/>
        <v>64.569999999999993</v>
      </c>
      <c r="H32" s="4">
        <v>13.22</v>
      </c>
    </row>
    <row r="33" spans="1:8" ht="32">
      <c r="A33" s="2"/>
      <c r="B33" s="3" t="s">
        <v>1332</v>
      </c>
      <c r="C33" s="3" t="s">
        <v>1333</v>
      </c>
      <c r="D33" s="4">
        <v>268617</v>
      </c>
      <c r="E33" s="3"/>
      <c r="F33" s="4">
        <v>23.08</v>
      </c>
      <c r="G33">
        <f t="shared" si="0"/>
        <v>64.16</v>
      </c>
      <c r="H33" s="4">
        <v>12.76</v>
      </c>
    </row>
    <row r="34" spans="1:8" ht="48">
      <c r="A34" s="2"/>
      <c r="B34" s="3" t="s">
        <v>1334</v>
      </c>
      <c r="C34" s="3" t="s">
        <v>1335</v>
      </c>
      <c r="D34" s="4">
        <v>314985</v>
      </c>
      <c r="E34" s="3"/>
      <c r="F34" s="4">
        <v>21.92</v>
      </c>
      <c r="G34">
        <f t="shared" si="0"/>
        <v>64.22</v>
      </c>
      <c r="H34" s="4">
        <v>13.86</v>
      </c>
    </row>
    <row r="35" spans="1:8" ht="32">
      <c r="A35" s="2"/>
      <c r="B35" s="3" t="s">
        <v>1336</v>
      </c>
      <c r="C35" s="3" t="s">
        <v>1337</v>
      </c>
      <c r="D35" s="4">
        <v>702394</v>
      </c>
      <c r="E35" s="3"/>
      <c r="F35" s="4">
        <v>24.6</v>
      </c>
      <c r="G35">
        <f t="shared" si="0"/>
        <v>63.77</v>
      </c>
      <c r="H35" s="4">
        <v>11.63</v>
      </c>
    </row>
    <row r="36" spans="1:8" ht="17">
      <c r="A36" s="2"/>
      <c r="B36" s="3" t="s">
        <v>1338</v>
      </c>
      <c r="C36" s="3" t="s">
        <v>1339</v>
      </c>
      <c r="D36" s="4">
        <v>252591</v>
      </c>
      <c r="E36" s="3"/>
      <c r="F36" s="4">
        <v>20.58</v>
      </c>
      <c r="G36">
        <f t="shared" si="0"/>
        <v>67.97</v>
      </c>
      <c r="H36" s="4">
        <v>11.45</v>
      </c>
    </row>
    <row r="37" spans="1:8" ht="17">
      <c r="A37" s="2"/>
      <c r="B37" s="3" t="s">
        <v>1340</v>
      </c>
      <c r="C37" s="3" t="s">
        <v>1341</v>
      </c>
      <c r="D37" s="4">
        <v>329053</v>
      </c>
      <c r="E37" s="3"/>
      <c r="F37" s="4">
        <v>23.82</v>
      </c>
      <c r="G37">
        <f t="shared" si="0"/>
        <v>62.09</v>
      </c>
      <c r="H37" s="4">
        <v>14.09</v>
      </c>
    </row>
    <row r="38" spans="1:8" ht="32">
      <c r="A38" s="2"/>
      <c r="B38" s="3" t="s">
        <v>1342</v>
      </c>
      <c r="C38" s="3" t="s">
        <v>1343</v>
      </c>
      <c r="D38" s="4">
        <v>346435</v>
      </c>
      <c r="E38" s="3"/>
      <c r="F38" s="4">
        <v>25.26</v>
      </c>
      <c r="G38">
        <f t="shared" si="0"/>
        <v>64.709999999999994</v>
      </c>
      <c r="H38" s="4">
        <v>10.029999999999999</v>
      </c>
    </row>
    <row r="39" spans="1:8" ht="32">
      <c r="A39" s="2"/>
      <c r="B39" s="3" t="s">
        <v>1344</v>
      </c>
      <c r="C39" s="3" t="s">
        <v>1345</v>
      </c>
      <c r="D39" s="4">
        <v>209914</v>
      </c>
      <c r="E39" s="3"/>
      <c r="F39" s="4">
        <v>24.02</v>
      </c>
      <c r="G39">
        <f t="shared" si="0"/>
        <v>65.73</v>
      </c>
      <c r="H39" s="4">
        <v>10.25</v>
      </c>
    </row>
    <row r="40" spans="1:8" ht="32">
      <c r="A40" s="2"/>
      <c r="B40" s="3" t="s">
        <v>1346</v>
      </c>
      <c r="C40" s="3" t="s">
        <v>1347</v>
      </c>
      <c r="D40" s="4">
        <v>252974</v>
      </c>
      <c r="E40" s="3"/>
      <c r="F40" s="4">
        <v>21.08</v>
      </c>
      <c r="G40">
        <f t="shared" si="0"/>
        <v>65.77</v>
      </c>
      <c r="H40" s="4">
        <v>13.15</v>
      </c>
    </row>
    <row r="41" spans="1:8" ht="48">
      <c r="A41" s="2"/>
      <c r="B41" s="3" t="s">
        <v>1348</v>
      </c>
      <c r="C41" s="3" t="s">
        <v>1349</v>
      </c>
      <c r="D41" s="4">
        <v>5007702</v>
      </c>
      <c r="E41" s="3">
        <f>1121707</f>
        <v>1121707</v>
      </c>
      <c r="F41" s="4">
        <v>22.91</v>
      </c>
      <c r="G41">
        <f t="shared" si="0"/>
        <v>64.58</v>
      </c>
      <c r="H41" s="4">
        <v>12.51</v>
      </c>
    </row>
    <row r="42" spans="1:8" ht="32">
      <c r="A42" s="2"/>
      <c r="B42" s="3" t="s">
        <v>1350</v>
      </c>
      <c r="C42" s="3" t="s">
        <v>1351</v>
      </c>
      <c r="D42" s="4">
        <v>201127</v>
      </c>
      <c r="E42" s="3"/>
      <c r="F42" s="4">
        <v>20.65</v>
      </c>
      <c r="G42">
        <f t="shared" si="0"/>
        <v>68.429999999999993</v>
      </c>
      <c r="H42" s="4">
        <v>10.92</v>
      </c>
    </row>
    <row r="43" spans="1:8" ht="32">
      <c r="A43" s="2"/>
      <c r="B43" s="3" t="s">
        <v>1352</v>
      </c>
      <c r="C43" s="3" t="s">
        <v>1353</v>
      </c>
      <c r="D43" s="4">
        <v>280219</v>
      </c>
      <c r="E43" s="3"/>
      <c r="F43" s="4">
        <v>22.67</v>
      </c>
      <c r="G43">
        <f t="shared" si="0"/>
        <v>66.53</v>
      </c>
      <c r="H43" s="4">
        <v>10.8</v>
      </c>
    </row>
    <row r="44" spans="1:8" ht="32">
      <c r="A44" s="2"/>
      <c r="B44" s="3" t="s">
        <v>1354</v>
      </c>
      <c r="C44" s="3" t="s">
        <v>1355</v>
      </c>
      <c r="D44" s="4">
        <v>149954</v>
      </c>
      <c r="E44" s="3"/>
      <c r="F44" s="4">
        <v>24.47</v>
      </c>
      <c r="G44">
        <f t="shared" si="0"/>
        <v>62.410000000000004</v>
      </c>
      <c r="H44" s="4">
        <v>13.12</v>
      </c>
    </row>
    <row r="45" spans="1:8" ht="32">
      <c r="A45" s="2"/>
      <c r="B45" s="3" t="s">
        <v>1356</v>
      </c>
      <c r="C45" s="3" t="s">
        <v>1357</v>
      </c>
      <c r="D45" s="4">
        <v>177831</v>
      </c>
      <c r="E45" s="3"/>
      <c r="F45" s="4">
        <v>22.46</v>
      </c>
      <c r="G45">
        <f t="shared" si="0"/>
        <v>64.539999999999992</v>
      </c>
      <c r="H45" s="4">
        <v>13</v>
      </c>
    </row>
    <row r="46" spans="1:8" ht="32">
      <c r="A46" s="2"/>
      <c r="B46" s="3" t="s">
        <v>1358</v>
      </c>
      <c r="C46" s="3" t="s">
        <v>1359</v>
      </c>
      <c r="D46" s="4">
        <v>302181</v>
      </c>
      <c r="E46" s="3"/>
      <c r="F46" s="4">
        <v>25.13</v>
      </c>
      <c r="G46">
        <f t="shared" si="0"/>
        <v>64.06</v>
      </c>
      <c r="H46" s="4">
        <v>10.81</v>
      </c>
    </row>
    <row r="47" spans="1:8" ht="32">
      <c r="A47" s="2"/>
      <c r="B47" s="3" t="s">
        <v>1360</v>
      </c>
      <c r="C47" s="3" t="s">
        <v>1361</v>
      </c>
      <c r="D47" s="4">
        <v>204375</v>
      </c>
      <c r="E47" s="3"/>
      <c r="F47" s="4">
        <v>23.31</v>
      </c>
      <c r="G47">
        <f t="shared" si="0"/>
        <v>65.239999999999995</v>
      </c>
      <c r="H47" s="4">
        <v>11.45</v>
      </c>
    </row>
    <row r="48" spans="1:8" ht="17">
      <c r="A48" s="2"/>
      <c r="B48" s="3" t="s">
        <v>1362</v>
      </c>
      <c r="C48" s="3" t="s">
        <v>1363</v>
      </c>
      <c r="D48" s="4">
        <v>231525</v>
      </c>
      <c r="E48" s="3"/>
      <c r="F48" s="4">
        <v>23.91</v>
      </c>
      <c r="G48">
        <f t="shared" si="0"/>
        <v>63.39</v>
      </c>
      <c r="H48" s="4">
        <v>12.7</v>
      </c>
    </row>
    <row r="49" spans="1:8" ht="48">
      <c r="A49" s="2"/>
      <c r="B49" s="3" t="s">
        <v>1364</v>
      </c>
      <c r="C49" s="3" t="s">
        <v>1365</v>
      </c>
      <c r="D49" s="4">
        <v>338817</v>
      </c>
      <c r="E49" s="3"/>
      <c r="F49" s="4">
        <v>24.69</v>
      </c>
      <c r="G49">
        <f t="shared" si="0"/>
        <v>62.040000000000006</v>
      </c>
      <c r="H49" s="4">
        <v>13.27</v>
      </c>
    </row>
    <row r="50" spans="1:8" ht="32">
      <c r="A50" s="2"/>
      <c r="B50" s="3" t="s">
        <v>1366</v>
      </c>
      <c r="C50" s="3" t="s">
        <v>1367</v>
      </c>
      <c r="D50" s="4">
        <v>284757</v>
      </c>
      <c r="E50" s="3"/>
      <c r="F50" s="4">
        <v>19.79</v>
      </c>
      <c r="G50">
        <f t="shared" si="0"/>
        <v>65.330000000000013</v>
      </c>
      <c r="H50" s="4">
        <v>14.88</v>
      </c>
    </row>
    <row r="51" spans="1:8" ht="17">
      <c r="A51" s="2"/>
      <c r="B51" s="3" t="s">
        <v>1368</v>
      </c>
      <c r="C51" s="3" t="s">
        <v>1369</v>
      </c>
      <c r="D51" s="4">
        <v>293596</v>
      </c>
      <c r="E51" s="3"/>
      <c r="F51" s="4">
        <v>21.16</v>
      </c>
      <c r="G51">
        <f t="shared" si="0"/>
        <v>65.930000000000007</v>
      </c>
      <c r="H51" s="4">
        <v>12.91</v>
      </c>
    </row>
    <row r="52" spans="1:8" ht="32">
      <c r="A52" s="2"/>
      <c r="B52" s="3" t="s">
        <v>1370</v>
      </c>
      <c r="C52" s="3" t="s">
        <v>1371</v>
      </c>
      <c r="D52" s="4">
        <v>167090</v>
      </c>
      <c r="E52" s="3"/>
      <c r="F52" s="4">
        <v>21.81</v>
      </c>
      <c r="G52">
        <f t="shared" si="0"/>
        <v>65.94</v>
      </c>
      <c r="H52" s="4">
        <v>12.25</v>
      </c>
    </row>
    <row r="53" spans="1:8" ht="48">
      <c r="A53" s="2"/>
      <c r="B53" s="3" t="s">
        <v>1372</v>
      </c>
      <c r="C53" s="3" t="s">
        <v>1373</v>
      </c>
      <c r="D53" s="4">
        <v>3614866</v>
      </c>
      <c r="E53" s="3">
        <f>1102421+383846</f>
        <v>1486267</v>
      </c>
      <c r="F53" s="4">
        <v>22.53</v>
      </c>
      <c r="G53">
        <f t="shared" si="0"/>
        <v>65.680000000000007</v>
      </c>
      <c r="H53" s="4">
        <v>11.79</v>
      </c>
    </row>
    <row r="54" spans="1:8" ht="48">
      <c r="A54" s="2"/>
      <c r="B54" s="3" t="s">
        <v>1374</v>
      </c>
      <c r="C54" s="3" t="s">
        <v>1375</v>
      </c>
      <c r="D54" s="4">
        <v>1202499</v>
      </c>
      <c r="E54" s="3">
        <v>927950</v>
      </c>
      <c r="F54" s="4">
        <v>20.73</v>
      </c>
      <c r="G54">
        <f t="shared" si="0"/>
        <v>67.02</v>
      </c>
      <c r="H54" s="4">
        <v>12.25</v>
      </c>
    </row>
    <row r="55" spans="1:8" ht="32">
      <c r="A55" s="2"/>
      <c r="B55" s="3" t="s">
        <v>1376</v>
      </c>
      <c r="C55" s="3" t="s">
        <v>1377</v>
      </c>
      <c r="D55" s="4">
        <v>286077</v>
      </c>
      <c r="E55" s="3"/>
      <c r="F55" s="4">
        <v>24</v>
      </c>
      <c r="G55">
        <f t="shared" si="0"/>
        <v>63.57</v>
      </c>
      <c r="H55" s="4">
        <v>12.43</v>
      </c>
    </row>
    <row r="56" spans="1:8" ht="48">
      <c r="A56" s="2"/>
      <c r="B56" s="3" t="s">
        <v>1378</v>
      </c>
      <c r="C56" s="3" t="s">
        <v>1379</v>
      </c>
      <c r="D56" s="4">
        <v>1618979</v>
      </c>
      <c r="E56" s="3">
        <f>201363+383453</f>
        <v>584816</v>
      </c>
      <c r="F56" s="4">
        <v>21.32</v>
      </c>
      <c r="G56">
        <f t="shared" si="0"/>
        <v>67.31</v>
      </c>
      <c r="H56" s="4">
        <v>11.37</v>
      </c>
    </row>
    <row r="57" spans="1:8" ht="32">
      <c r="A57" s="2"/>
      <c r="B57" s="3" t="s">
        <v>1380</v>
      </c>
      <c r="C57" s="3" t="s">
        <v>1381</v>
      </c>
      <c r="D57" s="4">
        <v>485649</v>
      </c>
      <c r="E57" s="3"/>
      <c r="F57" s="4">
        <v>22.13</v>
      </c>
      <c r="G57">
        <f t="shared" si="0"/>
        <v>64.36</v>
      </c>
      <c r="H57" s="4">
        <v>13.51</v>
      </c>
    </row>
    <row r="58" spans="1:8" ht="32">
      <c r="A58" s="2"/>
      <c r="B58" s="3" t="s">
        <v>1382</v>
      </c>
      <c r="C58" s="3" t="s">
        <v>1383</v>
      </c>
      <c r="D58" s="4">
        <v>187326</v>
      </c>
      <c r="E58" s="3"/>
      <c r="F58" s="4">
        <v>23.68</v>
      </c>
      <c r="G58">
        <f t="shared" si="0"/>
        <v>63.05</v>
      </c>
      <c r="H58" s="4">
        <v>13.27</v>
      </c>
    </row>
    <row r="59" spans="1:8" ht="32">
      <c r="A59" s="2"/>
      <c r="B59" s="3" t="s">
        <v>1384</v>
      </c>
      <c r="C59" s="3" t="s">
        <v>1385</v>
      </c>
      <c r="D59" s="3">
        <v>322161</v>
      </c>
      <c r="E59" s="3"/>
      <c r="F59" s="4">
        <v>23.8</v>
      </c>
      <c r="G59">
        <f t="shared" si="0"/>
        <v>63</v>
      </c>
      <c r="H59" s="4">
        <v>13.2</v>
      </c>
    </row>
    <row r="60" spans="1:8" ht="32">
      <c r="A60" s="2"/>
      <c r="B60" s="3" t="s">
        <v>1386</v>
      </c>
      <c r="C60" s="3" t="s">
        <v>1387</v>
      </c>
      <c r="D60" s="4">
        <v>388464</v>
      </c>
      <c r="E60" s="3"/>
      <c r="F60" s="4">
        <v>27.55</v>
      </c>
      <c r="G60">
        <f t="shared" si="0"/>
        <v>60.800000000000004</v>
      </c>
      <c r="H60" s="4">
        <v>11.65</v>
      </c>
    </row>
    <row r="61" spans="1:8" ht="32">
      <c r="A61" s="2"/>
      <c r="B61" s="3" t="s">
        <v>1388</v>
      </c>
      <c r="C61" s="3" t="s">
        <v>1389</v>
      </c>
      <c r="D61" s="4">
        <v>316365</v>
      </c>
      <c r="E61" s="3"/>
      <c r="F61" s="4">
        <v>20.58</v>
      </c>
      <c r="G61">
        <f t="shared" si="0"/>
        <v>65.44</v>
      </c>
      <c r="H61" s="4">
        <v>13.98</v>
      </c>
    </row>
    <row r="62" spans="1:8" ht="32">
      <c r="A62" s="2"/>
      <c r="B62" s="3" t="s">
        <v>1390</v>
      </c>
      <c r="C62" s="3" t="s">
        <v>1391</v>
      </c>
      <c r="D62" s="4">
        <v>393984</v>
      </c>
      <c r="E62" s="3"/>
      <c r="F62" s="4">
        <v>24.18</v>
      </c>
      <c r="G62">
        <f t="shared" si="0"/>
        <v>60.789999999999992</v>
      </c>
      <c r="H62" s="4">
        <v>15.03</v>
      </c>
    </row>
    <row r="63" spans="1:8" ht="48">
      <c r="A63" s="2"/>
      <c r="B63" s="3" t="s">
        <v>1392</v>
      </c>
      <c r="C63" s="3" t="s">
        <v>1393</v>
      </c>
      <c r="D63" s="4">
        <v>467807</v>
      </c>
      <c r="E63" s="3"/>
      <c r="F63" s="4">
        <v>26</v>
      </c>
      <c r="G63">
        <f t="shared" si="0"/>
        <v>61.39</v>
      </c>
      <c r="H63" s="4">
        <v>12.61</v>
      </c>
    </row>
    <row r="64" spans="1:8" ht="32">
      <c r="A64" s="2"/>
      <c r="B64" s="3" t="s">
        <v>1394</v>
      </c>
      <c r="C64" s="3" t="s">
        <v>1395</v>
      </c>
      <c r="D64" s="4">
        <v>280376</v>
      </c>
      <c r="E64" s="3"/>
      <c r="F64" s="4">
        <v>17.68</v>
      </c>
      <c r="G64">
        <f t="shared" si="0"/>
        <v>71.58</v>
      </c>
      <c r="H64" s="4">
        <v>10.74</v>
      </c>
    </row>
    <row r="65" spans="1:8" ht="32">
      <c r="A65" s="2"/>
      <c r="B65" s="3" t="s">
        <v>1396</v>
      </c>
      <c r="C65" s="3" t="s">
        <v>1397</v>
      </c>
      <c r="D65" s="4">
        <v>227462</v>
      </c>
      <c r="E65" s="3"/>
      <c r="F65" s="4">
        <v>19.86</v>
      </c>
      <c r="G65">
        <f t="shared" si="0"/>
        <v>64.64</v>
      </c>
      <c r="H65" s="4">
        <v>15.5</v>
      </c>
    </row>
    <row r="66" spans="1:8" ht="32">
      <c r="A66" s="2"/>
      <c r="B66" s="3" t="s">
        <v>1398</v>
      </c>
      <c r="C66" s="3" t="s">
        <v>1399</v>
      </c>
      <c r="D66" s="4">
        <v>519357</v>
      </c>
      <c r="E66" s="3"/>
      <c r="F66" s="4">
        <v>22.41</v>
      </c>
      <c r="G66">
        <f t="shared" si="0"/>
        <v>63.06</v>
      </c>
      <c r="H66" s="4">
        <v>14.53</v>
      </c>
    </row>
    <row r="67" spans="1:8" ht="32">
      <c r="A67" s="2"/>
      <c r="B67" s="3" t="s">
        <v>1400</v>
      </c>
      <c r="C67" s="3" t="s">
        <v>1401</v>
      </c>
      <c r="D67" s="3">
        <v>403655</v>
      </c>
      <c r="E67" s="3"/>
      <c r="F67" s="4">
        <v>22.01</v>
      </c>
      <c r="G67">
        <f t="shared" ref="G67:G87" si="1">100-F67-H67</f>
        <v>65.669999999999987</v>
      </c>
      <c r="H67" s="4">
        <v>12.32</v>
      </c>
    </row>
    <row r="68" spans="1:8" ht="17">
      <c r="A68" s="2"/>
      <c r="B68" s="3" t="s">
        <v>1402</v>
      </c>
      <c r="C68" s="3" t="s">
        <v>1403</v>
      </c>
      <c r="D68" s="4">
        <v>613894</v>
      </c>
      <c r="E68" s="3"/>
      <c r="F68" s="4">
        <v>23.45</v>
      </c>
      <c r="G68">
        <f t="shared" si="1"/>
        <v>65.759999999999991</v>
      </c>
      <c r="H68" s="4">
        <v>10.79</v>
      </c>
    </row>
    <row r="69" spans="1:8" ht="32">
      <c r="A69" s="2"/>
      <c r="B69" s="3" t="s">
        <v>1404</v>
      </c>
      <c r="C69" s="3" t="s">
        <v>1405</v>
      </c>
      <c r="D69" s="4">
        <v>283182</v>
      </c>
      <c r="E69" s="3"/>
      <c r="F69" s="4">
        <v>22.33</v>
      </c>
      <c r="G69">
        <f t="shared" si="1"/>
        <v>66.180000000000007</v>
      </c>
      <c r="H69" s="4">
        <v>11.49</v>
      </c>
    </row>
    <row r="70" spans="1:8" ht="32">
      <c r="A70" s="2"/>
      <c r="B70" s="3" t="s">
        <v>1406</v>
      </c>
      <c r="C70" s="3" t="s">
        <v>1407</v>
      </c>
      <c r="D70" s="4">
        <v>260194</v>
      </c>
      <c r="E70" s="3"/>
      <c r="F70" s="4">
        <v>22.07</v>
      </c>
      <c r="G70">
        <f t="shared" si="1"/>
        <v>63.230000000000004</v>
      </c>
      <c r="H70" s="4">
        <v>14.7</v>
      </c>
    </row>
    <row r="71" spans="1:8" ht="32">
      <c r="A71" s="2"/>
      <c r="B71" s="3" t="s">
        <v>1408</v>
      </c>
      <c r="C71" s="3" t="s">
        <v>1409</v>
      </c>
      <c r="D71" s="4">
        <v>216938</v>
      </c>
      <c r="E71" s="3"/>
      <c r="F71" s="4">
        <v>23.92</v>
      </c>
      <c r="G71">
        <f t="shared" si="1"/>
        <v>60.96</v>
      </c>
      <c r="H71" s="4">
        <v>15.12</v>
      </c>
    </row>
    <row r="72" spans="1:8" ht="48">
      <c r="A72" s="2"/>
      <c r="B72" s="3" t="s">
        <v>1410</v>
      </c>
      <c r="C72" s="3" t="s">
        <v>1411</v>
      </c>
      <c r="D72" s="4">
        <v>1804805</v>
      </c>
      <c r="E72" s="3">
        <f>553293+304423</f>
        <v>857716</v>
      </c>
      <c r="F72" s="4">
        <v>20.100000000000001</v>
      </c>
      <c r="G72">
        <f t="shared" si="1"/>
        <v>66.34</v>
      </c>
      <c r="H72" s="4">
        <v>13.56</v>
      </c>
    </row>
    <row r="73" spans="1:8" ht="17">
      <c r="A73" s="2"/>
      <c r="B73" s="3" t="s">
        <v>1412</v>
      </c>
      <c r="C73" s="3" t="s">
        <v>1413</v>
      </c>
      <c r="D73" s="4">
        <v>540572</v>
      </c>
      <c r="E73" s="3"/>
      <c r="F73" s="4">
        <v>22.22</v>
      </c>
      <c r="G73">
        <f t="shared" si="1"/>
        <v>65.319999999999993</v>
      </c>
      <c r="H73" s="4">
        <v>12.46</v>
      </c>
    </row>
    <row r="74" spans="1:8" ht="17">
      <c r="A74" s="2"/>
      <c r="B74" s="3" t="s">
        <v>1414</v>
      </c>
      <c r="C74" s="3" t="s">
        <v>1415</v>
      </c>
      <c r="D74" s="4">
        <v>95826</v>
      </c>
      <c r="E74" s="3"/>
      <c r="F74" s="4">
        <v>19.989999999999998</v>
      </c>
      <c r="G74">
        <f t="shared" si="1"/>
        <v>66.75</v>
      </c>
      <c r="H74" s="4">
        <v>13.26</v>
      </c>
    </row>
    <row r="75" spans="1:8" ht="48">
      <c r="A75" s="2"/>
      <c r="B75" s="3" t="s">
        <v>1416</v>
      </c>
      <c r="C75" s="3" t="s">
        <v>1417</v>
      </c>
      <c r="D75" s="4">
        <v>8970014</v>
      </c>
      <c r="E75" s="3">
        <f>1123276+888474+576310</f>
        <v>2588060</v>
      </c>
      <c r="F75" s="4">
        <v>23.09</v>
      </c>
      <c r="G75">
        <f t="shared" si="1"/>
        <v>65.83</v>
      </c>
      <c r="H75" s="4">
        <v>11.08</v>
      </c>
    </row>
    <row r="76" spans="1:8" ht="32">
      <c r="A76" s="2"/>
      <c r="B76" s="3" t="s">
        <v>1418</v>
      </c>
      <c r="C76" s="3" t="s">
        <v>1419</v>
      </c>
      <c r="D76" s="4">
        <v>620254</v>
      </c>
      <c r="E76" s="3"/>
      <c r="F76" s="4">
        <v>20.91</v>
      </c>
      <c r="G76">
        <f t="shared" si="1"/>
        <v>64.58</v>
      </c>
      <c r="H76" s="4">
        <v>14.51</v>
      </c>
    </row>
    <row r="77" spans="1:8" ht="32">
      <c r="A77" s="2"/>
      <c r="B77" s="3" t="s">
        <v>1420</v>
      </c>
      <c r="C77" s="3" t="s">
        <v>1421</v>
      </c>
      <c r="D77" s="4">
        <v>512109</v>
      </c>
      <c r="E77" s="3"/>
      <c r="F77" s="4">
        <v>26.72</v>
      </c>
      <c r="G77">
        <f t="shared" si="1"/>
        <v>61.7</v>
      </c>
      <c r="H77" s="4">
        <v>11.58</v>
      </c>
    </row>
    <row r="78" spans="1:8" ht="32">
      <c r="A78" s="2"/>
      <c r="B78" s="3" t="s">
        <v>1422</v>
      </c>
      <c r="C78" s="3" t="s">
        <v>1423</v>
      </c>
      <c r="D78" s="4">
        <v>577684</v>
      </c>
      <c r="E78" s="3"/>
      <c r="F78" s="4">
        <v>23.17</v>
      </c>
      <c r="G78">
        <f t="shared" si="1"/>
        <v>63.519999999999996</v>
      </c>
      <c r="H78" s="4">
        <v>13.31</v>
      </c>
    </row>
    <row r="79" spans="1:8" ht="32">
      <c r="A79" s="2"/>
      <c r="B79" s="3" t="s">
        <v>1424</v>
      </c>
      <c r="C79" s="3" t="s">
        <v>1425</v>
      </c>
      <c r="D79" s="4">
        <v>1184097</v>
      </c>
      <c r="E79" s="3"/>
      <c r="F79" s="4">
        <v>23.83</v>
      </c>
      <c r="G79">
        <f t="shared" si="1"/>
        <v>63.82</v>
      </c>
      <c r="H79" s="4">
        <v>12.35</v>
      </c>
    </row>
    <row r="80" spans="1:8" ht="17">
      <c r="A80" s="2"/>
      <c r="B80" s="3" t="s">
        <v>1426</v>
      </c>
      <c r="C80" s="3" t="s">
        <v>1427</v>
      </c>
      <c r="D80" s="4">
        <v>253828</v>
      </c>
      <c r="E80" s="3"/>
      <c r="F80" s="4">
        <v>24</v>
      </c>
      <c r="G80">
        <f t="shared" si="1"/>
        <v>64.81</v>
      </c>
      <c r="H80" s="4">
        <v>11.19</v>
      </c>
    </row>
    <row r="81" spans="1:8" ht="48">
      <c r="A81" s="2"/>
      <c r="B81" s="3" t="s">
        <v>1428</v>
      </c>
      <c r="C81" s="3" t="s">
        <v>1429</v>
      </c>
      <c r="D81" s="4">
        <v>386200</v>
      </c>
      <c r="E81" s="3"/>
      <c r="F81" s="4">
        <v>22.57</v>
      </c>
      <c r="G81">
        <f t="shared" si="1"/>
        <v>64.600000000000009</v>
      </c>
      <c r="H81" s="4">
        <v>12.83</v>
      </c>
    </row>
    <row r="82" spans="1:8" ht="32">
      <c r="A82" s="2"/>
      <c r="B82" s="3" t="s">
        <v>1430</v>
      </c>
      <c r="C82" s="3" t="s">
        <v>1431</v>
      </c>
      <c r="D82" s="4">
        <v>116418</v>
      </c>
      <c r="E82" s="3"/>
      <c r="F82" s="4">
        <v>21.09</v>
      </c>
      <c r="G82">
        <f t="shared" si="1"/>
        <v>66.83</v>
      </c>
      <c r="H82" s="4">
        <v>12.08</v>
      </c>
    </row>
    <row r="83" spans="1:8" ht="32">
      <c r="A83" s="2"/>
      <c r="B83" s="3" t="s">
        <v>1432</v>
      </c>
      <c r="C83" s="3" t="s">
        <v>1433</v>
      </c>
      <c r="D83" s="4">
        <v>121800</v>
      </c>
      <c r="E83" s="3"/>
      <c r="F83" s="4">
        <v>20.75</v>
      </c>
      <c r="G83">
        <f t="shared" si="1"/>
        <v>65.73</v>
      </c>
      <c r="H83" s="4">
        <v>13.52</v>
      </c>
    </row>
    <row r="84" spans="1:8" ht="17">
      <c r="A84" s="2"/>
      <c r="B84" s="3" t="s">
        <v>1434</v>
      </c>
      <c r="C84" s="3" t="s">
        <v>1435</v>
      </c>
      <c r="D84" s="4">
        <v>744694</v>
      </c>
      <c r="E84" s="3"/>
      <c r="F84" s="4">
        <v>22.42</v>
      </c>
      <c r="G84">
        <f t="shared" si="1"/>
        <v>64.989999999999995</v>
      </c>
      <c r="H84" s="4">
        <v>12.59</v>
      </c>
    </row>
    <row r="85" spans="1:8" ht="48">
      <c r="A85" s="2"/>
      <c r="B85" s="3" t="s">
        <v>1436</v>
      </c>
      <c r="C85" s="3" t="s">
        <v>1437</v>
      </c>
      <c r="D85" s="4">
        <v>1154223</v>
      </c>
      <c r="E85" s="3">
        <f>287489+326162</f>
        <v>613651</v>
      </c>
      <c r="F85" s="4">
        <v>21.9</v>
      </c>
      <c r="G85">
        <f t="shared" si="1"/>
        <v>65.949999999999989</v>
      </c>
      <c r="H85" s="4">
        <v>12.15</v>
      </c>
    </row>
    <row r="86" spans="1:8" ht="32">
      <c r="A86" s="2"/>
      <c r="B86" s="3" t="s">
        <v>1438</v>
      </c>
      <c r="C86" s="3" t="s">
        <v>1439</v>
      </c>
      <c r="D86" s="4">
        <v>205205</v>
      </c>
      <c r="E86" s="3"/>
      <c r="F86" s="4">
        <v>20.77</v>
      </c>
      <c r="G86">
        <f t="shared" si="1"/>
        <v>66.050000000000011</v>
      </c>
      <c r="H86" s="4">
        <v>13.18</v>
      </c>
    </row>
    <row r="87" spans="1:8" ht="48">
      <c r="A87" s="2" t="s">
        <v>1440</v>
      </c>
      <c r="B87" s="3" t="s">
        <v>1441</v>
      </c>
      <c r="C87" s="3" t="s">
        <v>1442</v>
      </c>
      <c r="D87" s="4">
        <v>319166</v>
      </c>
      <c r="E87" s="3"/>
      <c r="F87" s="4">
        <v>21.8</v>
      </c>
      <c r="G87">
        <f t="shared" si="1"/>
        <v>67.09</v>
      </c>
      <c r="H87" s="4">
        <v>11.11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6426-4970-2649-ABD4-20DAD295C159}">
  <dimension ref="A1:O21"/>
  <sheetViews>
    <sheetView workbookViewId="0">
      <selection activeCell="B1" sqref="B1:B1048576"/>
    </sheetView>
  </sheetViews>
  <sheetFormatPr baseColWidth="10" defaultRowHeight="16"/>
  <sheetData>
    <row r="1" spans="1:15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5" ht="32">
      <c r="A2" s="2" t="s">
        <v>1443</v>
      </c>
      <c r="B2" s="3" t="s">
        <v>1444</v>
      </c>
      <c r="C2" s="3" t="s">
        <v>1445</v>
      </c>
      <c r="D2" s="4">
        <v>545992</v>
      </c>
      <c r="E2" s="11"/>
      <c r="F2">
        <v>20.5</v>
      </c>
      <c r="G2">
        <v>66.52</v>
      </c>
      <c r="H2">
        <v>12.97</v>
      </c>
      <c r="I2">
        <v>148</v>
      </c>
      <c r="J2">
        <v>90</v>
      </c>
      <c r="L2" t="s">
        <v>1446</v>
      </c>
      <c r="M2">
        <v>6</v>
      </c>
      <c r="O2">
        <v>0</v>
      </c>
    </row>
    <row r="3" spans="1:15" ht="48">
      <c r="A3" s="2"/>
      <c r="B3" s="3" t="s">
        <v>1447</v>
      </c>
      <c r="C3" s="3" t="s">
        <v>1448</v>
      </c>
      <c r="D3" s="4">
        <v>1031396</v>
      </c>
      <c r="E3" s="11"/>
      <c r="F3">
        <v>17.670000000000002</v>
      </c>
      <c r="G3">
        <v>75.38</v>
      </c>
      <c r="H3">
        <v>6.95</v>
      </c>
      <c r="I3">
        <v>223</v>
      </c>
      <c r="J3">
        <v>116</v>
      </c>
      <c r="M3">
        <v>15</v>
      </c>
      <c r="O3">
        <v>6</v>
      </c>
    </row>
    <row r="4" spans="1:15" ht="48">
      <c r="A4" s="2"/>
      <c r="B4" s="3" t="s">
        <v>1449</v>
      </c>
      <c r="C4" s="3" t="s">
        <v>1450</v>
      </c>
      <c r="D4" s="4">
        <v>2333</v>
      </c>
      <c r="E4" s="11"/>
      <c r="F4">
        <v>9</v>
      </c>
      <c r="G4">
        <v>87.27</v>
      </c>
      <c r="H4">
        <v>3.73</v>
      </c>
      <c r="I4" t="s">
        <v>1451</v>
      </c>
      <c r="O4">
        <v>0</v>
      </c>
    </row>
    <row r="5" spans="1:15" ht="32">
      <c r="A5" s="2"/>
      <c r="B5" s="3" t="s">
        <v>1452</v>
      </c>
      <c r="C5" s="3" t="s">
        <v>1453</v>
      </c>
      <c r="D5" s="4">
        <v>444458</v>
      </c>
      <c r="E5" s="11"/>
      <c r="F5">
        <v>21.52</v>
      </c>
      <c r="G5">
        <v>68.69</v>
      </c>
      <c r="H5">
        <v>9.7899999999999991</v>
      </c>
      <c r="I5">
        <v>134</v>
      </c>
      <c r="J5">
        <v>50</v>
      </c>
      <c r="M5">
        <v>7</v>
      </c>
      <c r="O5">
        <v>0</v>
      </c>
    </row>
    <row r="6" spans="1:15" ht="32">
      <c r="A6" s="2"/>
      <c r="B6" s="3" t="s">
        <v>1454</v>
      </c>
      <c r="C6" s="3" t="s">
        <v>1455</v>
      </c>
      <c r="D6" s="4">
        <v>420594</v>
      </c>
      <c r="E6" s="11"/>
      <c r="F6">
        <v>22.76</v>
      </c>
      <c r="G6">
        <v>65.22</v>
      </c>
      <c r="H6">
        <v>12.01</v>
      </c>
      <c r="I6">
        <v>126</v>
      </c>
      <c r="J6">
        <v>68</v>
      </c>
      <c r="M6">
        <v>5</v>
      </c>
      <c r="O6">
        <v>0</v>
      </c>
    </row>
    <row r="7" spans="1:15" ht="48">
      <c r="A7" s="2"/>
      <c r="B7" s="22" t="s">
        <v>1456</v>
      </c>
      <c r="C7" s="3" t="s">
        <v>1457</v>
      </c>
      <c r="D7" s="4">
        <v>464435</v>
      </c>
      <c r="E7" s="11"/>
      <c r="F7">
        <v>19.32</v>
      </c>
      <c r="G7">
        <v>69.88</v>
      </c>
      <c r="H7">
        <v>10.8</v>
      </c>
      <c r="I7">
        <v>130</v>
      </c>
      <c r="J7">
        <v>119</v>
      </c>
      <c r="M7">
        <v>4</v>
      </c>
      <c r="O7">
        <v>0</v>
      </c>
    </row>
    <row r="8" spans="1:15" ht="32">
      <c r="A8" s="2"/>
      <c r="B8" s="3" t="s">
        <v>1458</v>
      </c>
      <c r="C8" s="3" t="s">
        <v>1459</v>
      </c>
      <c r="D8" s="4">
        <v>112269</v>
      </c>
      <c r="E8" s="11"/>
      <c r="F8">
        <v>17.920000000000002</v>
      </c>
      <c r="G8">
        <v>72.41</v>
      </c>
      <c r="H8">
        <v>9.67</v>
      </c>
      <c r="I8">
        <v>18</v>
      </c>
      <c r="J8">
        <v>11</v>
      </c>
      <c r="M8">
        <v>3</v>
      </c>
      <c r="O8">
        <v>0</v>
      </c>
    </row>
    <row r="9" spans="1:15" ht="48">
      <c r="A9" s="2"/>
      <c r="B9" s="3" t="s">
        <v>1460</v>
      </c>
      <c r="C9" s="3" t="s">
        <v>1461</v>
      </c>
      <c r="D9" s="4">
        <v>156108</v>
      </c>
      <c r="E9" s="11"/>
      <c r="F9">
        <v>19.88</v>
      </c>
      <c r="G9">
        <v>70.040000000000006</v>
      </c>
      <c r="H9">
        <v>10.08</v>
      </c>
      <c r="I9">
        <v>35</v>
      </c>
      <c r="J9">
        <v>30</v>
      </c>
      <c r="M9">
        <v>1</v>
      </c>
      <c r="O9">
        <v>0</v>
      </c>
    </row>
    <row r="10" spans="1:15" ht="48">
      <c r="A10" s="2"/>
      <c r="B10" s="3" t="s">
        <v>1462</v>
      </c>
      <c r="C10" s="3" t="s">
        <v>1463</v>
      </c>
      <c r="D10" s="4">
        <v>954259</v>
      </c>
      <c r="E10" s="11"/>
      <c r="F10">
        <v>23.43</v>
      </c>
      <c r="G10">
        <v>67.03</v>
      </c>
      <c r="H10">
        <v>9.5399999999999991</v>
      </c>
      <c r="I10">
        <v>263</v>
      </c>
      <c r="J10">
        <v>160</v>
      </c>
      <c r="M10">
        <v>16</v>
      </c>
      <c r="O10">
        <v>0</v>
      </c>
    </row>
    <row r="11" spans="1:15" ht="32">
      <c r="A11" s="2"/>
      <c r="B11" s="3" t="s">
        <v>1464</v>
      </c>
      <c r="C11" s="3" t="s">
        <v>1465</v>
      </c>
      <c r="D11" s="4">
        <v>284690</v>
      </c>
      <c r="E11" s="11"/>
      <c r="F11">
        <v>22.14</v>
      </c>
      <c r="G11">
        <v>63.63</v>
      </c>
      <c r="H11">
        <v>14.23</v>
      </c>
      <c r="I11">
        <v>84</v>
      </c>
      <c r="J11">
        <v>56</v>
      </c>
      <c r="M11">
        <v>2</v>
      </c>
      <c r="O11">
        <v>0</v>
      </c>
    </row>
    <row r="12" spans="1:15" ht="32">
      <c r="A12" s="2"/>
      <c r="B12" s="3" t="s">
        <v>1466</v>
      </c>
      <c r="C12" s="3" t="s">
        <v>1467</v>
      </c>
      <c r="D12" s="4">
        <v>255335</v>
      </c>
      <c r="E12" s="11"/>
      <c r="F12">
        <v>23.28</v>
      </c>
      <c r="G12">
        <v>64.75</v>
      </c>
      <c r="H12">
        <v>11.97</v>
      </c>
      <c r="I12">
        <v>77</v>
      </c>
      <c r="J12">
        <v>67</v>
      </c>
      <c r="M12">
        <v>2</v>
      </c>
      <c r="O12">
        <v>0</v>
      </c>
    </row>
    <row r="13" spans="1:15" ht="32">
      <c r="A13" s="2"/>
      <c r="B13" s="3" t="s">
        <v>1468</v>
      </c>
      <c r="C13" s="3" t="s">
        <v>1469</v>
      </c>
      <c r="D13" s="4">
        <v>560894</v>
      </c>
      <c r="E13" s="11"/>
      <c r="F13">
        <v>18.05</v>
      </c>
      <c r="G13">
        <v>65.19</v>
      </c>
      <c r="H13">
        <v>16.77</v>
      </c>
      <c r="I13">
        <v>118</v>
      </c>
      <c r="J13">
        <v>144</v>
      </c>
      <c r="M13">
        <v>6</v>
      </c>
      <c r="O13">
        <v>1</v>
      </c>
    </row>
    <row r="14" spans="1:15" ht="64">
      <c r="A14" s="2"/>
      <c r="B14" s="3" t="s">
        <v>1470</v>
      </c>
      <c r="C14" s="3" t="s">
        <v>1471</v>
      </c>
      <c r="D14" s="4">
        <v>232124</v>
      </c>
      <c r="E14" s="11"/>
      <c r="F14">
        <v>20.61</v>
      </c>
      <c r="G14">
        <v>68.91</v>
      </c>
      <c r="H14">
        <v>10.47</v>
      </c>
      <c r="I14">
        <v>43</v>
      </c>
      <c r="J14">
        <v>32</v>
      </c>
      <c r="M14">
        <v>3</v>
      </c>
      <c r="O14">
        <v>0</v>
      </c>
    </row>
    <row r="15" spans="1:15">
      <c r="A15" s="2"/>
      <c r="B15" s="3" t="s">
        <v>1472</v>
      </c>
      <c r="C15" s="3" t="s">
        <v>1473</v>
      </c>
      <c r="D15" s="3"/>
      <c r="E15" s="3"/>
      <c r="F15">
        <v>25.22</v>
      </c>
      <c r="G15">
        <v>68.3</v>
      </c>
      <c r="H15">
        <v>6.48</v>
      </c>
      <c r="I15" t="s">
        <v>1451</v>
      </c>
      <c r="O15">
        <v>0</v>
      </c>
    </row>
    <row r="16" spans="1:15" ht="48">
      <c r="A16" s="2"/>
      <c r="B16" s="3" t="s">
        <v>1474</v>
      </c>
      <c r="C16" s="3" t="s">
        <v>1475</v>
      </c>
      <c r="D16" s="4">
        <v>2873358</v>
      </c>
      <c r="E16" s="11"/>
      <c r="F16">
        <v>18.39</v>
      </c>
      <c r="G16">
        <v>72.900000000000006</v>
      </c>
      <c r="H16">
        <v>8.6999999999999993</v>
      </c>
      <c r="I16">
        <v>824</v>
      </c>
      <c r="J16">
        <v>157</v>
      </c>
      <c r="M16">
        <v>36</v>
      </c>
      <c r="O16">
        <v>13</v>
      </c>
    </row>
    <row r="17" spans="1:15" ht="32">
      <c r="A17" s="2"/>
      <c r="B17" s="3" t="s">
        <v>1476</v>
      </c>
      <c r="C17" s="3" t="s">
        <v>1477</v>
      </c>
      <c r="D17" s="4">
        <v>497953</v>
      </c>
      <c r="E17" s="11"/>
      <c r="F17">
        <v>21.98</v>
      </c>
      <c r="G17">
        <v>65.25</v>
      </c>
      <c r="H17">
        <v>12.77</v>
      </c>
      <c r="I17">
        <v>161</v>
      </c>
      <c r="J17">
        <v>65</v>
      </c>
      <c r="M17">
        <v>6</v>
      </c>
      <c r="O17">
        <v>0</v>
      </c>
    </row>
    <row r="18" spans="1:15" ht="64">
      <c r="A18" s="2"/>
      <c r="B18" s="3" t="s">
        <v>1478</v>
      </c>
      <c r="C18" s="3" t="s">
        <v>1479</v>
      </c>
      <c r="D18" s="4">
        <v>179586</v>
      </c>
      <c r="E18" s="11"/>
      <c r="F18">
        <v>20.78</v>
      </c>
      <c r="G18">
        <v>68.900000000000006</v>
      </c>
      <c r="H18">
        <v>10.32</v>
      </c>
      <c r="I18">
        <v>44</v>
      </c>
      <c r="J18">
        <v>31</v>
      </c>
      <c r="M18">
        <v>1</v>
      </c>
      <c r="O18">
        <v>0</v>
      </c>
    </row>
    <row r="19" spans="1:15" ht="32">
      <c r="A19" s="2"/>
      <c r="B19" s="3" t="s">
        <v>1480</v>
      </c>
      <c r="C19" s="3" t="s">
        <v>1481</v>
      </c>
      <c r="D19" s="4">
        <v>528238</v>
      </c>
      <c r="E19" s="11"/>
      <c r="F19">
        <v>18.850000000000001</v>
      </c>
      <c r="G19">
        <v>67.05</v>
      </c>
      <c r="H19">
        <v>14.1</v>
      </c>
      <c r="I19">
        <v>132</v>
      </c>
      <c r="J19">
        <v>96</v>
      </c>
      <c r="M19">
        <v>8</v>
      </c>
      <c r="O19">
        <v>1</v>
      </c>
    </row>
    <row r="20" spans="1:15" ht="48">
      <c r="A20" s="2"/>
      <c r="B20" s="3" t="s">
        <v>1482</v>
      </c>
      <c r="C20" s="3" t="s">
        <v>1483</v>
      </c>
      <c r="D20" s="4">
        <v>164699</v>
      </c>
      <c r="E20" s="11"/>
      <c r="F20">
        <v>21.2</v>
      </c>
      <c r="G20">
        <v>69.099999999999994</v>
      </c>
      <c r="H20">
        <v>9.6999999999999993</v>
      </c>
      <c r="I20">
        <v>50</v>
      </c>
      <c r="J20">
        <v>22</v>
      </c>
      <c r="M20">
        <v>1</v>
      </c>
      <c r="O20">
        <v>0</v>
      </c>
    </row>
    <row r="21" spans="1:15" ht="48">
      <c r="A21" s="2"/>
      <c r="B21" s="3" t="s">
        <v>1484</v>
      </c>
      <c r="C21" s="3" t="s">
        <v>1485</v>
      </c>
      <c r="D21" s="4">
        <v>372511</v>
      </c>
      <c r="E21" s="11"/>
      <c r="F21">
        <v>21.64</v>
      </c>
      <c r="G21">
        <v>68.28</v>
      </c>
      <c r="H21">
        <v>10.08</v>
      </c>
      <c r="I21">
        <v>89</v>
      </c>
      <c r="J21">
        <v>64</v>
      </c>
      <c r="M21">
        <v>5</v>
      </c>
      <c r="O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75B5-11DA-FF4D-A5B3-6E10E57A3230}">
  <dimension ref="A1:H6"/>
  <sheetViews>
    <sheetView zoomScale="190" workbookViewId="0">
      <selection activeCell="E6" sqref="E6"/>
    </sheetView>
  </sheetViews>
  <sheetFormatPr baseColWidth="10" defaultRowHeight="16"/>
  <cols>
    <col min="5" max="5" width="14.66406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8">
      <c r="A2" s="2" t="s">
        <v>1486</v>
      </c>
      <c r="B2" s="3" t="s">
        <v>1487</v>
      </c>
      <c r="C2" s="3" t="s">
        <v>1488</v>
      </c>
      <c r="D2" s="4">
        <v>17560061</v>
      </c>
      <c r="E2" s="11">
        <v>17560061</v>
      </c>
      <c r="F2" s="4">
        <v>15.11</v>
      </c>
      <c r="G2">
        <f>100-F2-H2</f>
        <v>81.67</v>
      </c>
      <c r="H2" s="4">
        <v>3.22</v>
      </c>
    </row>
    <row r="6" spans="1:8">
      <c r="E6">
        <f>E2*F2/100</f>
        <v>2653325.2171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18D-B72E-B143-8D7E-039D06B40ECB}">
  <dimension ref="A1:H77"/>
  <sheetViews>
    <sheetView workbookViewId="0">
      <selection activeCell="A69" sqref="A69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1489</v>
      </c>
      <c r="B2" s="3" t="s">
        <v>1490</v>
      </c>
      <c r="C2" s="3" t="s">
        <v>1491</v>
      </c>
      <c r="D2" s="4">
        <v>409940</v>
      </c>
      <c r="E2" s="3"/>
      <c r="F2" s="4">
        <v>19.260000000000002</v>
      </c>
      <c r="G2">
        <f>100-F2-H2</f>
        <v>66.599999999999994</v>
      </c>
      <c r="H2" s="4">
        <v>14.14</v>
      </c>
    </row>
    <row r="3" spans="1:8" ht="32">
      <c r="A3" s="2"/>
      <c r="B3" s="3" t="s">
        <v>1492</v>
      </c>
      <c r="C3" s="3" t="s">
        <v>1493</v>
      </c>
      <c r="D3" s="4">
        <v>434124</v>
      </c>
      <c r="E3" s="3"/>
      <c r="F3" s="4">
        <v>16.34</v>
      </c>
      <c r="G3">
        <f t="shared" ref="G3:G66" si="0">100-F3-H3</f>
        <v>67.61</v>
      </c>
      <c r="H3" s="4">
        <v>16.05</v>
      </c>
    </row>
    <row r="4" spans="1:8" ht="64">
      <c r="A4" s="2"/>
      <c r="B4" s="3" t="s">
        <v>1494</v>
      </c>
      <c r="C4" s="3" t="s">
        <v>1495</v>
      </c>
      <c r="D4" s="4">
        <v>171026</v>
      </c>
      <c r="E4" s="3"/>
      <c r="F4" s="4">
        <v>11.28</v>
      </c>
      <c r="G4">
        <f t="shared" si="0"/>
        <v>67.02</v>
      </c>
      <c r="H4" s="4">
        <v>21.7</v>
      </c>
    </row>
    <row r="5" spans="1:8" ht="32">
      <c r="A5" s="2" t="s">
        <v>1496</v>
      </c>
      <c r="B5" s="3" t="s">
        <v>1497</v>
      </c>
      <c r="C5" s="3" t="s">
        <v>1498</v>
      </c>
      <c r="D5" s="4">
        <v>492843</v>
      </c>
      <c r="E5" s="3"/>
      <c r="F5" s="4">
        <v>14.02</v>
      </c>
      <c r="G5">
        <f t="shared" si="0"/>
        <v>69.12</v>
      </c>
      <c r="H5" s="4">
        <v>16.86</v>
      </c>
    </row>
    <row r="6" spans="1:8" ht="17">
      <c r="A6" s="2"/>
      <c r="B6" s="3" t="s">
        <v>1499</v>
      </c>
      <c r="C6" s="3" t="s">
        <v>1500</v>
      </c>
      <c r="D6" s="4">
        <v>1134715</v>
      </c>
      <c r="E6" s="3"/>
      <c r="F6" s="4">
        <v>16.420000000000002</v>
      </c>
      <c r="G6">
        <f t="shared" si="0"/>
        <v>67.62</v>
      </c>
      <c r="H6" s="4">
        <v>15.96</v>
      </c>
    </row>
    <row r="7" spans="1:8" ht="32">
      <c r="A7" s="2"/>
      <c r="B7" s="3" t="s">
        <v>1501</v>
      </c>
      <c r="C7" s="3" t="s">
        <v>1502</v>
      </c>
      <c r="D7" s="4">
        <v>223622</v>
      </c>
      <c r="E7" s="3"/>
      <c r="F7" s="4">
        <v>14.6</v>
      </c>
      <c r="G7">
        <f t="shared" si="0"/>
        <v>66.850000000000009</v>
      </c>
      <c r="H7" s="4">
        <v>18.55</v>
      </c>
    </row>
    <row r="8" spans="1:8" ht="32">
      <c r="A8" s="2"/>
      <c r="B8" s="3" t="s">
        <v>1503</v>
      </c>
      <c r="C8" s="3" t="s">
        <v>1504</v>
      </c>
      <c r="D8" s="4">
        <v>747134</v>
      </c>
      <c r="E8" s="3"/>
      <c r="F8" s="4">
        <v>13.61</v>
      </c>
      <c r="G8">
        <f t="shared" si="0"/>
        <v>67.47</v>
      </c>
      <c r="H8" s="4">
        <v>18.920000000000002</v>
      </c>
    </row>
    <row r="9" spans="1:8" ht="32">
      <c r="A9" s="2"/>
      <c r="B9" s="3" t="s">
        <v>1505</v>
      </c>
      <c r="C9" s="3" t="s">
        <v>1506</v>
      </c>
      <c r="D9" s="4">
        <v>153886</v>
      </c>
      <c r="E9" s="3"/>
      <c r="F9" s="4">
        <v>10.92</v>
      </c>
      <c r="G9">
        <f t="shared" si="0"/>
        <v>69.680000000000007</v>
      </c>
      <c r="H9" s="4">
        <v>19.399999999999999</v>
      </c>
    </row>
    <row r="10" spans="1:8" ht="17">
      <c r="A10" s="2"/>
      <c r="B10" s="3" t="s">
        <v>1507</v>
      </c>
      <c r="C10" s="3" t="s">
        <v>1508</v>
      </c>
      <c r="D10" s="4">
        <v>750670</v>
      </c>
      <c r="E10" s="3"/>
      <c r="F10" s="4">
        <v>21.13</v>
      </c>
      <c r="G10">
        <f t="shared" si="0"/>
        <v>64.540000000000006</v>
      </c>
      <c r="H10" s="4">
        <v>14.33</v>
      </c>
    </row>
    <row r="11" spans="1:8" ht="48">
      <c r="A11" s="2"/>
      <c r="B11" s="3" t="s">
        <v>1509</v>
      </c>
      <c r="C11" s="3" t="s">
        <v>1510</v>
      </c>
      <c r="D11" s="4">
        <v>3209004</v>
      </c>
      <c r="E11" s="3">
        <f>498594+431859+395222+102954</f>
        <v>1428629</v>
      </c>
      <c r="F11" s="4">
        <v>18.7</v>
      </c>
      <c r="G11">
        <f t="shared" si="0"/>
        <v>67.22</v>
      </c>
      <c r="H11" s="4">
        <v>14.08</v>
      </c>
    </row>
    <row r="12" spans="1:8" ht="32">
      <c r="A12" s="2"/>
      <c r="B12" s="3" t="s">
        <v>1511</v>
      </c>
      <c r="C12" s="3" t="s">
        <v>1512</v>
      </c>
      <c r="D12" s="4">
        <v>455690</v>
      </c>
      <c r="E12" s="3"/>
      <c r="F12" s="4">
        <v>16.18</v>
      </c>
      <c r="G12">
        <f t="shared" si="0"/>
        <v>67.059999999999988</v>
      </c>
      <c r="H12" s="4">
        <v>16.760000000000002</v>
      </c>
    </row>
    <row r="13" spans="1:8" ht="32">
      <c r="A13" s="2"/>
      <c r="B13" s="3" t="s">
        <v>1513</v>
      </c>
      <c r="C13" s="3" t="s">
        <v>1514</v>
      </c>
      <c r="D13" s="4">
        <v>318827</v>
      </c>
      <c r="E13" s="3"/>
      <c r="F13" s="4">
        <v>19.559999999999999</v>
      </c>
      <c r="G13">
        <f t="shared" si="0"/>
        <v>65</v>
      </c>
      <c r="H13" s="4">
        <v>15.44</v>
      </c>
    </row>
    <row r="14" spans="1:8" ht="48">
      <c r="A14" s="2"/>
      <c r="B14" s="3" t="s">
        <v>1515</v>
      </c>
      <c r="C14" s="3" t="s">
        <v>1516</v>
      </c>
      <c r="D14" s="4">
        <v>2658316</v>
      </c>
      <c r="E14" s="3">
        <v>65790</v>
      </c>
      <c r="F14" s="4">
        <v>20.62</v>
      </c>
      <c r="G14">
        <f t="shared" si="0"/>
        <v>68.3</v>
      </c>
      <c r="H14" s="4">
        <v>11.08</v>
      </c>
    </row>
    <row r="15" spans="1:8" ht="32">
      <c r="A15" s="2"/>
      <c r="B15" s="3" t="s">
        <v>1517</v>
      </c>
      <c r="C15" s="3" t="s">
        <v>1518</v>
      </c>
      <c r="D15" s="23">
        <v>285642</v>
      </c>
      <c r="E15" s="3"/>
      <c r="F15" s="23">
        <v>16.760000000000002</v>
      </c>
      <c r="G15">
        <f t="shared" si="0"/>
        <v>68.099999999999994</v>
      </c>
      <c r="H15" s="23">
        <v>15.14</v>
      </c>
    </row>
    <row r="16" spans="1:8" ht="32">
      <c r="A16" s="2"/>
      <c r="B16" s="3" t="s">
        <v>1519</v>
      </c>
      <c r="C16" s="3" t="s">
        <v>1520</v>
      </c>
      <c r="D16" s="4">
        <v>266218</v>
      </c>
      <c r="E16" s="3"/>
      <c r="F16" s="4">
        <v>16.3</v>
      </c>
      <c r="G16">
        <f t="shared" si="0"/>
        <v>63.99</v>
      </c>
      <c r="H16" s="4">
        <v>19.71</v>
      </c>
    </row>
    <row r="17" spans="1:8" ht="17">
      <c r="A17" s="2"/>
      <c r="B17" s="22" t="s">
        <v>1521</v>
      </c>
      <c r="C17" s="3" t="s">
        <v>1522</v>
      </c>
      <c r="D17" s="4">
        <v>871214</v>
      </c>
      <c r="E17" s="3"/>
      <c r="F17" s="4">
        <v>21.7</v>
      </c>
      <c r="G17">
        <f t="shared" si="0"/>
        <v>66.22</v>
      </c>
      <c r="H17" s="4">
        <v>12.08</v>
      </c>
    </row>
    <row r="18" spans="1:8" ht="32">
      <c r="A18" s="2"/>
      <c r="B18" s="3" t="s">
        <v>1523</v>
      </c>
      <c r="C18" s="3" t="s">
        <v>1524</v>
      </c>
      <c r="D18" s="4">
        <v>486153</v>
      </c>
      <c r="E18" s="3"/>
      <c r="F18" s="4">
        <v>19.48</v>
      </c>
      <c r="G18">
        <f t="shared" si="0"/>
        <v>65.849999999999994</v>
      </c>
      <c r="H18" s="4">
        <v>14.67</v>
      </c>
    </row>
    <row r="19" spans="1:8" ht="32">
      <c r="A19" s="2"/>
      <c r="B19" s="3" t="s">
        <v>1525</v>
      </c>
      <c r="C19" s="3" t="s">
        <v>1526</v>
      </c>
      <c r="D19" s="4">
        <v>1158640</v>
      </c>
      <c r="E19" s="3"/>
      <c r="F19" s="4">
        <v>17.260000000000002</v>
      </c>
      <c r="G19">
        <f t="shared" si="0"/>
        <v>64.78</v>
      </c>
      <c r="H19" s="4">
        <v>17.96</v>
      </c>
    </row>
    <row r="20" spans="1:8" ht="48">
      <c r="A20" s="2"/>
      <c r="B20" s="3" t="s">
        <v>1527</v>
      </c>
      <c r="C20" s="3" t="s">
        <v>1528</v>
      </c>
      <c r="D20" s="4">
        <v>4270371</v>
      </c>
      <c r="E20" s="3">
        <f>988479+483367</f>
        <v>1471846</v>
      </c>
      <c r="F20" s="4">
        <v>16.75</v>
      </c>
      <c r="G20">
        <f t="shared" si="0"/>
        <v>68.16</v>
      </c>
      <c r="H20" s="4">
        <v>15.09</v>
      </c>
    </row>
    <row r="21" spans="1:8" ht="32">
      <c r="A21" s="2"/>
      <c r="B21" s="3" t="s">
        <v>1529</v>
      </c>
      <c r="C21" s="3" t="s">
        <v>1530</v>
      </c>
      <c r="D21" s="4">
        <v>483367</v>
      </c>
      <c r="E21" s="3"/>
      <c r="F21" s="4">
        <v>19.079999999999998</v>
      </c>
      <c r="G21">
        <f t="shared" si="0"/>
        <v>66.320000000000007</v>
      </c>
      <c r="H21" s="4">
        <v>14.6</v>
      </c>
    </row>
    <row r="22" spans="1:8" ht="17">
      <c r="A22" s="2"/>
      <c r="B22" s="3" t="s">
        <v>1531</v>
      </c>
      <c r="C22" s="3" t="s">
        <v>1532</v>
      </c>
      <c r="D22" s="4">
        <v>498356</v>
      </c>
      <c r="E22" s="3"/>
      <c r="F22" s="4">
        <v>16.12</v>
      </c>
      <c r="G22">
        <f t="shared" si="0"/>
        <v>68.22</v>
      </c>
      <c r="H22" s="4">
        <v>15.66</v>
      </c>
    </row>
    <row r="23" spans="1:8" ht="17">
      <c r="A23" s="2"/>
      <c r="B23" s="3" t="s">
        <v>1533</v>
      </c>
      <c r="C23" s="3" t="s">
        <v>1534</v>
      </c>
      <c r="D23" s="4">
        <v>469417</v>
      </c>
      <c r="E23" s="3"/>
      <c r="F23" s="4">
        <v>16.18</v>
      </c>
      <c r="G23">
        <f t="shared" si="0"/>
        <v>67.389999999999986</v>
      </c>
      <c r="H23" s="4">
        <v>16.43</v>
      </c>
    </row>
    <row r="24" spans="1:8" ht="48">
      <c r="A24" s="2"/>
      <c r="B24" s="3" t="s">
        <v>1535</v>
      </c>
      <c r="C24" s="3" t="s">
        <v>1536</v>
      </c>
      <c r="D24" s="4">
        <v>4017607</v>
      </c>
      <c r="E24" s="3">
        <f>560383+537686+336294+101649+68728</f>
        <v>1604740</v>
      </c>
      <c r="F24" s="4">
        <v>11.72</v>
      </c>
      <c r="G24">
        <f t="shared" si="0"/>
        <v>70.349999999999994</v>
      </c>
      <c r="H24" s="4">
        <v>17.93</v>
      </c>
    </row>
    <row r="25" spans="1:8" ht="17">
      <c r="A25" s="2"/>
      <c r="B25" s="3" t="s">
        <v>1537</v>
      </c>
      <c r="C25" s="3" t="s">
        <v>1538</v>
      </c>
      <c r="D25" s="3">
        <v>367374</v>
      </c>
      <c r="E25" s="3"/>
      <c r="F25" s="4">
        <v>11.83</v>
      </c>
      <c r="G25">
        <f t="shared" si="0"/>
        <v>68.319999999999993</v>
      </c>
      <c r="H25" s="4">
        <v>19.850000000000001</v>
      </c>
    </row>
    <row r="26" spans="1:8" ht="32">
      <c r="A26" s="2"/>
      <c r="B26" s="3" t="s">
        <v>1539</v>
      </c>
      <c r="C26" s="3" t="s">
        <v>1540</v>
      </c>
      <c r="D26" s="4">
        <v>284955</v>
      </c>
      <c r="E26" s="3"/>
      <c r="F26" s="4">
        <v>18.07</v>
      </c>
      <c r="G26">
        <f t="shared" si="0"/>
        <v>64.540000000000006</v>
      </c>
      <c r="H26" s="4">
        <v>17.39</v>
      </c>
    </row>
    <row r="27" spans="1:8" ht="32">
      <c r="A27" s="2"/>
      <c r="B27" s="3" t="s">
        <v>1541</v>
      </c>
      <c r="C27" s="3" t="s">
        <v>1542</v>
      </c>
      <c r="D27" s="23">
        <v>427130</v>
      </c>
      <c r="E27" s="3"/>
      <c r="F27" s="23">
        <v>22.7</v>
      </c>
      <c r="G27">
        <f t="shared" si="0"/>
        <v>65.28</v>
      </c>
      <c r="H27" s="23">
        <v>12.02</v>
      </c>
    </row>
    <row r="28" spans="1:8" ht="32">
      <c r="A28" s="2"/>
      <c r="B28" s="3" t="s">
        <v>1543</v>
      </c>
      <c r="C28" s="3" t="s">
        <v>1544</v>
      </c>
      <c r="D28" s="4">
        <v>395376</v>
      </c>
      <c r="E28" s="3"/>
      <c r="F28" s="4">
        <v>16.149999999999999</v>
      </c>
      <c r="G28">
        <f t="shared" si="0"/>
        <v>66.05</v>
      </c>
      <c r="H28" s="4">
        <v>17.8</v>
      </c>
    </row>
    <row r="29" spans="1:8" ht="32">
      <c r="A29" s="2"/>
      <c r="B29" s="3" t="s">
        <v>1545</v>
      </c>
      <c r="C29" s="3" t="s">
        <v>1546</v>
      </c>
      <c r="D29" s="4">
        <v>710900</v>
      </c>
      <c r="E29" s="3"/>
      <c r="F29" s="4">
        <v>18.89</v>
      </c>
      <c r="G29">
        <f t="shared" si="0"/>
        <v>66.87</v>
      </c>
      <c r="H29" s="4">
        <v>14.24</v>
      </c>
    </row>
    <row r="30" spans="1:8" ht="32">
      <c r="A30" s="2"/>
      <c r="B30" s="3" t="s">
        <v>1547</v>
      </c>
      <c r="C30" s="3" t="s">
        <v>1548</v>
      </c>
      <c r="D30" s="4">
        <v>476596</v>
      </c>
      <c r="E30" s="3"/>
      <c r="F30" s="4">
        <v>14.6</v>
      </c>
      <c r="G30">
        <f t="shared" si="0"/>
        <v>67.48</v>
      </c>
      <c r="H30" s="4">
        <v>17.920000000000002</v>
      </c>
    </row>
    <row r="31" spans="1:8" ht="32">
      <c r="A31" s="2"/>
      <c r="B31" s="3" t="s">
        <v>1549</v>
      </c>
      <c r="C31" s="3" t="s">
        <v>1550</v>
      </c>
      <c r="D31" s="4">
        <v>411622</v>
      </c>
      <c r="E31" s="3"/>
      <c r="F31" s="4">
        <v>16.190000000000001</v>
      </c>
      <c r="G31">
        <f t="shared" si="0"/>
        <v>65.73</v>
      </c>
      <c r="H31" s="4">
        <v>18.079999999999998</v>
      </c>
    </row>
    <row r="32" spans="1:8" ht="32">
      <c r="A32" s="2"/>
      <c r="B32" s="3" t="s">
        <v>1551</v>
      </c>
      <c r="C32" s="3" t="s">
        <v>1552</v>
      </c>
      <c r="D32" s="4">
        <v>430465</v>
      </c>
      <c r="E32" s="3"/>
      <c r="F32" s="4">
        <v>10.85</v>
      </c>
      <c r="G32">
        <f t="shared" si="0"/>
        <v>70.050000000000011</v>
      </c>
      <c r="H32" s="4">
        <v>19.100000000000001</v>
      </c>
    </row>
    <row r="33" spans="1:8" ht="17">
      <c r="A33" s="2"/>
      <c r="B33" s="3" t="s">
        <v>1553</v>
      </c>
      <c r="C33" s="3" t="s">
        <v>1554</v>
      </c>
      <c r="D33" s="4">
        <v>836781</v>
      </c>
      <c r="E33" s="3"/>
      <c r="F33" s="4">
        <v>15.7</v>
      </c>
      <c r="G33">
        <f t="shared" si="0"/>
        <v>69.95</v>
      </c>
      <c r="H33" s="4">
        <v>14.35</v>
      </c>
    </row>
    <row r="34" spans="1:8" ht="32">
      <c r="A34" s="2"/>
      <c r="B34" s="3" t="s">
        <v>1555</v>
      </c>
      <c r="C34" s="3" t="s">
        <v>1556</v>
      </c>
      <c r="D34" s="4">
        <v>369776</v>
      </c>
      <c r="E34" s="3"/>
      <c r="F34" s="4">
        <v>18.45</v>
      </c>
      <c r="G34">
        <f t="shared" si="0"/>
        <v>64.53</v>
      </c>
      <c r="H34" s="4">
        <v>17.02</v>
      </c>
    </row>
    <row r="35" spans="1:8" ht="32">
      <c r="A35" s="2"/>
      <c r="B35" s="3" t="s">
        <v>1557</v>
      </c>
      <c r="C35" s="3" t="s">
        <v>1558</v>
      </c>
      <c r="D35" s="4">
        <v>283255</v>
      </c>
      <c r="E35" s="3"/>
      <c r="F35" s="4">
        <v>21.19</v>
      </c>
      <c r="G35">
        <f t="shared" si="0"/>
        <v>65.3</v>
      </c>
      <c r="H35" s="4">
        <v>13.51</v>
      </c>
    </row>
    <row r="36" spans="1:8" ht="17">
      <c r="A36" s="2"/>
      <c r="B36" s="3" t="s">
        <v>1559</v>
      </c>
      <c r="C36" s="3" t="s">
        <v>1560</v>
      </c>
      <c r="D36" s="4">
        <v>654762</v>
      </c>
      <c r="E36" s="3"/>
      <c r="F36" s="4">
        <v>13.21</v>
      </c>
      <c r="G36">
        <f t="shared" si="0"/>
        <v>66.97</v>
      </c>
      <c r="H36" s="4">
        <v>19.82</v>
      </c>
    </row>
    <row r="37" spans="1:8" ht="17">
      <c r="A37" s="2"/>
      <c r="B37" s="3" t="s">
        <v>1561</v>
      </c>
      <c r="C37" s="3" t="s">
        <v>1562</v>
      </c>
      <c r="D37" s="4">
        <v>447378</v>
      </c>
      <c r="E37" s="3"/>
      <c r="F37" s="4">
        <v>10.06</v>
      </c>
      <c r="G37">
        <f t="shared" si="0"/>
        <v>69.959999999999994</v>
      </c>
      <c r="H37" s="4">
        <v>19.98</v>
      </c>
    </row>
    <row r="38" spans="1:8" ht="32">
      <c r="A38" s="2"/>
      <c r="B38" s="3" t="s">
        <v>1563</v>
      </c>
      <c r="C38" s="3" t="s">
        <v>1564</v>
      </c>
      <c r="D38" s="4">
        <v>888794</v>
      </c>
      <c r="E38" s="3"/>
      <c r="F38" s="4">
        <v>19.11</v>
      </c>
      <c r="G38">
        <f t="shared" si="0"/>
        <v>65.56</v>
      </c>
      <c r="H38" s="4">
        <v>15.33</v>
      </c>
    </row>
    <row r="39" spans="1:8" ht="48">
      <c r="A39" s="2" t="s">
        <v>1565</v>
      </c>
      <c r="B39" s="3" t="s">
        <v>1566</v>
      </c>
      <c r="C39" s="3" t="s">
        <v>1567</v>
      </c>
      <c r="D39" s="4">
        <v>12326518</v>
      </c>
      <c r="E39" s="12">
        <v>12326518</v>
      </c>
      <c r="F39" s="4">
        <v>13.05</v>
      </c>
      <c r="G39">
        <f t="shared" si="0"/>
        <v>75.14</v>
      </c>
      <c r="H39" s="4">
        <v>11.81</v>
      </c>
    </row>
    <row r="40" spans="1:8" ht="17">
      <c r="A40" s="2"/>
      <c r="B40" s="3" t="s">
        <v>1568</v>
      </c>
      <c r="C40" s="3" t="s">
        <v>1569</v>
      </c>
      <c r="D40" s="4">
        <v>676264</v>
      </c>
      <c r="E40" s="3"/>
      <c r="F40" s="4">
        <v>23.06</v>
      </c>
      <c r="G40">
        <f t="shared" si="0"/>
        <v>62.44</v>
      </c>
      <c r="H40" s="4">
        <v>14.5</v>
      </c>
    </row>
    <row r="41" spans="1:8" ht="32">
      <c r="A41" s="2"/>
      <c r="B41" s="3" t="s">
        <v>1570</v>
      </c>
      <c r="C41" s="3" t="s">
        <v>1571</v>
      </c>
      <c r="D41" s="4">
        <v>903296</v>
      </c>
      <c r="E41" s="3"/>
      <c r="F41" s="4">
        <v>16.260000000000002</v>
      </c>
      <c r="G41">
        <f t="shared" si="0"/>
        <v>68.849999999999994</v>
      </c>
      <c r="H41" s="4">
        <v>14.89</v>
      </c>
    </row>
    <row r="42" spans="1:8" ht="48">
      <c r="A42" s="2"/>
      <c r="B42" s="3" t="s">
        <v>1572</v>
      </c>
      <c r="C42" s="3" t="s">
        <v>1573</v>
      </c>
      <c r="D42" s="4">
        <v>278192</v>
      </c>
      <c r="E42" s="3"/>
      <c r="F42" s="4">
        <v>14.38</v>
      </c>
      <c r="G42">
        <f t="shared" si="0"/>
        <v>68.38000000000001</v>
      </c>
      <c r="H42" s="4">
        <v>17.239999999999998</v>
      </c>
    </row>
    <row r="43" spans="1:8" ht="32">
      <c r="A43" s="2"/>
      <c r="B43" s="3" t="s">
        <v>1574</v>
      </c>
      <c r="C43" s="3" t="s">
        <v>1575</v>
      </c>
      <c r="D43" s="4">
        <v>395717</v>
      </c>
      <c r="E43" s="3"/>
      <c r="F43" s="4">
        <v>11.14</v>
      </c>
      <c r="G43">
        <f t="shared" si="0"/>
        <v>68.63</v>
      </c>
      <c r="H43" s="4">
        <v>20.23</v>
      </c>
    </row>
    <row r="44" spans="1:8" ht="17">
      <c r="A44" s="2"/>
      <c r="B44" s="3" t="s">
        <v>1576</v>
      </c>
      <c r="C44" s="3" t="s">
        <v>1577</v>
      </c>
      <c r="D44" s="4">
        <v>698188</v>
      </c>
      <c r="E44" s="3"/>
      <c r="F44" s="4">
        <v>16.86</v>
      </c>
      <c r="G44">
        <f t="shared" si="0"/>
        <v>66.900000000000006</v>
      </c>
      <c r="H44" s="4">
        <v>16.239999999999998</v>
      </c>
    </row>
    <row r="45" spans="1:8" ht="48">
      <c r="A45" s="2"/>
      <c r="B45" s="3" t="s">
        <v>1578</v>
      </c>
      <c r="C45" s="3" t="s">
        <v>1579</v>
      </c>
      <c r="D45" s="4">
        <v>716273</v>
      </c>
      <c r="E45" s="3"/>
      <c r="F45" s="4">
        <v>19.09</v>
      </c>
      <c r="G45">
        <f t="shared" si="0"/>
        <v>63.41</v>
      </c>
      <c r="H45" s="4">
        <v>17.5</v>
      </c>
    </row>
    <row r="46" spans="1:8" ht="32">
      <c r="A46" s="2"/>
      <c r="B46" s="3" t="s">
        <v>1580</v>
      </c>
      <c r="C46" s="3" t="s">
        <v>1581</v>
      </c>
      <c r="D46" s="4">
        <v>886547</v>
      </c>
      <c r="E46" s="3"/>
      <c r="F46" s="4">
        <v>14.54</v>
      </c>
      <c r="G46">
        <f t="shared" si="0"/>
        <v>69.300000000000011</v>
      </c>
      <c r="H46" s="4">
        <v>16.16</v>
      </c>
    </row>
    <row r="47" spans="1:8" ht="48">
      <c r="A47" s="2" t="s">
        <v>1582</v>
      </c>
      <c r="B47" s="3" t="s">
        <v>1583</v>
      </c>
      <c r="C47" s="3" t="s">
        <v>1584</v>
      </c>
      <c r="D47" s="4">
        <v>1120822</v>
      </c>
      <c r="E47" s="3"/>
      <c r="F47" s="4">
        <v>19.989999999999998</v>
      </c>
      <c r="G47">
        <f t="shared" si="0"/>
        <v>64.820000000000007</v>
      </c>
      <c r="H47" s="4">
        <v>15.19</v>
      </c>
    </row>
    <row r="48" spans="1:8" ht="17">
      <c r="A48" s="2"/>
      <c r="B48" s="3" t="s">
        <v>1585</v>
      </c>
      <c r="C48" s="3" t="s">
        <v>1586</v>
      </c>
      <c r="D48" s="4">
        <v>473707</v>
      </c>
      <c r="E48" s="3"/>
      <c r="F48" s="4">
        <v>15.49</v>
      </c>
      <c r="G48">
        <f t="shared" si="0"/>
        <v>67.92</v>
      </c>
      <c r="H48" s="4">
        <v>16.59</v>
      </c>
    </row>
    <row r="49" spans="1:8" ht="48">
      <c r="A49" s="2"/>
      <c r="B49" s="3" t="s">
        <v>1587</v>
      </c>
      <c r="C49" s="3" t="s">
        <v>1588</v>
      </c>
      <c r="D49" s="4">
        <v>66571</v>
      </c>
      <c r="E49" s="3"/>
      <c r="F49" s="4">
        <v>14.88</v>
      </c>
      <c r="G49">
        <f t="shared" si="0"/>
        <v>68.740000000000009</v>
      </c>
      <c r="H49" s="4">
        <v>16.38</v>
      </c>
    </row>
    <row r="50" spans="1:8" ht="17">
      <c r="A50" s="2"/>
      <c r="B50" s="3" t="s">
        <v>1589</v>
      </c>
      <c r="C50" s="3" t="s">
        <v>1590</v>
      </c>
      <c r="D50" s="4">
        <v>324642</v>
      </c>
      <c r="E50" s="3"/>
      <c r="F50" s="4">
        <v>11.54</v>
      </c>
      <c r="G50">
        <f t="shared" si="0"/>
        <v>68.13000000000001</v>
      </c>
      <c r="H50" s="4">
        <v>20.329999999999998</v>
      </c>
    </row>
    <row r="51" spans="1:8" ht="32">
      <c r="A51" s="2"/>
      <c r="B51" s="3" t="s">
        <v>1591</v>
      </c>
      <c r="C51" s="3" t="s">
        <v>1592</v>
      </c>
      <c r="D51" s="4">
        <v>346069</v>
      </c>
      <c r="E51" s="3"/>
      <c r="F51" s="4">
        <v>19.73</v>
      </c>
      <c r="G51">
        <f t="shared" si="0"/>
        <v>63.97</v>
      </c>
      <c r="H51" s="4">
        <v>16.3</v>
      </c>
    </row>
    <row r="52" spans="1:8" ht="32">
      <c r="A52" s="2"/>
      <c r="B52" s="3" t="s">
        <v>1593</v>
      </c>
      <c r="C52" s="3" t="s">
        <v>1594</v>
      </c>
      <c r="D52" s="4">
        <v>283578</v>
      </c>
      <c r="E52" s="3"/>
      <c r="F52" s="4">
        <v>19.12</v>
      </c>
      <c r="G52">
        <f t="shared" si="0"/>
        <v>64.709999999999994</v>
      </c>
      <c r="H52" s="4">
        <v>16.170000000000002</v>
      </c>
    </row>
    <row r="53" spans="1:8" ht="32">
      <c r="A53" s="2"/>
      <c r="B53" s="3" t="s">
        <v>1595</v>
      </c>
      <c r="C53" s="3" t="s">
        <v>1596</v>
      </c>
      <c r="D53" s="4">
        <v>510189</v>
      </c>
      <c r="E53" s="3"/>
      <c r="F53" s="4">
        <v>17.600000000000001</v>
      </c>
      <c r="G53">
        <f t="shared" si="0"/>
        <v>66.5</v>
      </c>
      <c r="H53" s="4">
        <v>15.9</v>
      </c>
    </row>
    <row r="54" spans="1:8" ht="32">
      <c r="A54" s="2"/>
      <c r="B54" s="3" t="s">
        <v>1597</v>
      </c>
      <c r="C54" s="3" t="s">
        <v>1598</v>
      </c>
      <c r="D54" s="3">
        <v>473195</v>
      </c>
      <c r="E54" s="3"/>
      <c r="F54" s="4">
        <v>19.18</v>
      </c>
      <c r="G54">
        <f t="shared" si="0"/>
        <v>65.679999999999993</v>
      </c>
      <c r="H54" s="4">
        <v>15.14</v>
      </c>
    </row>
    <row r="55" spans="1:8" ht="32">
      <c r="A55" s="2"/>
      <c r="B55" s="3" t="s">
        <v>1599</v>
      </c>
      <c r="C55" s="3" t="s">
        <v>1600</v>
      </c>
      <c r="D55" s="4">
        <v>420495</v>
      </c>
      <c r="E55" s="3"/>
      <c r="F55" s="4">
        <v>18.829999999999998</v>
      </c>
      <c r="G55">
        <f t="shared" si="0"/>
        <v>66.14</v>
      </c>
      <c r="H55" s="4">
        <v>15.03</v>
      </c>
    </row>
    <row r="56" spans="1:8" ht="48">
      <c r="A56" s="2"/>
      <c r="B56" s="3" t="s">
        <v>1601</v>
      </c>
      <c r="C56" s="3" t="s">
        <v>1602</v>
      </c>
      <c r="D56" s="4">
        <v>310180</v>
      </c>
      <c r="E56" s="3"/>
      <c r="F56" s="4">
        <v>17.579999999999998</v>
      </c>
      <c r="G56">
        <f t="shared" si="0"/>
        <v>65.11</v>
      </c>
      <c r="H56" s="4">
        <v>17.309999999999999</v>
      </c>
    </row>
    <row r="57" spans="1:8" ht="48">
      <c r="A57" s="2"/>
      <c r="B57" s="3" t="s">
        <v>1603</v>
      </c>
      <c r="C57" s="3" t="s">
        <v>1604</v>
      </c>
      <c r="D57" s="3">
        <v>5231180</v>
      </c>
      <c r="E57" s="3">
        <f>563398+504893+190084</f>
        <v>1258375</v>
      </c>
      <c r="F57" s="13">
        <v>15.19</v>
      </c>
      <c r="G57">
        <f t="shared" si="0"/>
        <v>68.25</v>
      </c>
      <c r="H57" s="13">
        <v>16.559999999999999</v>
      </c>
    </row>
    <row r="58" spans="1:8" ht="48">
      <c r="A58" s="2"/>
      <c r="B58" s="3" t="s">
        <v>1605</v>
      </c>
      <c r="C58" s="3" t="s">
        <v>1606</v>
      </c>
      <c r="D58" s="4">
        <v>2596927</v>
      </c>
      <c r="E58" s="3">
        <f>328088+379602+79780+52000</f>
        <v>839470</v>
      </c>
      <c r="F58" s="4">
        <v>13.56</v>
      </c>
      <c r="G58">
        <f t="shared" si="0"/>
        <v>70.28</v>
      </c>
      <c r="H58" s="4">
        <v>16.16</v>
      </c>
    </row>
    <row r="59" spans="1:8" ht="32">
      <c r="A59" s="2"/>
      <c r="B59" s="3" t="s">
        <v>1607</v>
      </c>
      <c r="C59" s="3" t="s">
        <v>1608</v>
      </c>
      <c r="D59" s="4">
        <v>792101</v>
      </c>
      <c r="E59" s="3"/>
      <c r="F59" s="4">
        <v>21.77</v>
      </c>
      <c r="G59">
        <f t="shared" si="0"/>
        <v>63.650000000000006</v>
      </c>
      <c r="H59" s="4">
        <v>14.58</v>
      </c>
    </row>
    <row r="60" spans="1:8" ht="48">
      <c r="A60" s="2"/>
      <c r="B60" s="3" t="s">
        <v>1609</v>
      </c>
      <c r="C60" s="3" t="s">
        <v>1610</v>
      </c>
      <c r="D60" s="4">
        <v>5260951</v>
      </c>
      <c r="E60" s="3">
        <f>475611+632393+766561</f>
        <v>1874565</v>
      </c>
      <c r="F60" s="4">
        <v>17.43</v>
      </c>
      <c r="G60">
        <f t="shared" si="0"/>
        <v>67.679999999999993</v>
      </c>
      <c r="H60" s="4">
        <v>14.89</v>
      </c>
    </row>
    <row r="61" spans="1:8" ht="48">
      <c r="A61" s="2"/>
      <c r="B61" s="3" t="s">
        <v>1611</v>
      </c>
      <c r="C61" s="3" t="s">
        <v>1612</v>
      </c>
      <c r="D61" s="4">
        <v>483293</v>
      </c>
      <c r="E61" s="3"/>
      <c r="F61" s="4">
        <v>18.72</v>
      </c>
      <c r="G61">
        <f t="shared" si="0"/>
        <v>65.37</v>
      </c>
      <c r="H61" s="4">
        <v>15.91</v>
      </c>
    </row>
    <row r="62" spans="1:8" ht="17">
      <c r="A62" s="2"/>
      <c r="B62" s="3" t="s">
        <v>1613</v>
      </c>
      <c r="C62" s="3" t="s">
        <v>1614</v>
      </c>
      <c r="D62" s="23">
        <v>470355</v>
      </c>
      <c r="E62" s="3"/>
      <c r="F62" s="23">
        <v>19.98</v>
      </c>
      <c r="G62">
        <f t="shared" si="0"/>
        <v>66.709999999999994</v>
      </c>
      <c r="H62" s="23">
        <v>13.31</v>
      </c>
    </row>
    <row r="63" spans="1:8" ht="32">
      <c r="A63" s="2"/>
      <c r="B63" s="3" t="s">
        <v>1615</v>
      </c>
      <c r="C63" s="3" t="s">
        <v>1616</v>
      </c>
      <c r="D63" s="4">
        <v>181174</v>
      </c>
      <c r="E63" s="3"/>
      <c r="F63" s="4">
        <v>12.05</v>
      </c>
      <c r="G63">
        <f t="shared" si="0"/>
        <v>70.960000000000008</v>
      </c>
      <c r="H63" s="4">
        <v>16.989999999999998</v>
      </c>
    </row>
    <row r="64" spans="1:8" ht="32">
      <c r="A64" s="2"/>
      <c r="B64" s="3" t="s">
        <v>1617</v>
      </c>
      <c r="C64" s="3" t="s">
        <v>1618</v>
      </c>
      <c r="D64" s="23">
        <v>426288</v>
      </c>
      <c r="E64" s="3"/>
      <c r="F64" s="23">
        <v>23.38</v>
      </c>
      <c r="G64">
        <f t="shared" si="0"/>
        <v>63.350000000000009</v>
      </c>
      <c r="H64" s="23">
        <v>13.27</v>
      </c>
    </row>
    <row r="65" spans="1:8" ht="32">
      <c r="A65" s="2"/>
      <c r="B65" s="3" t="s">
        <v>1619</v>
      </c>
      <c r="C65" s="3" t="s">
        <v>1620</v>
      </c>
      <c r="D65" s="23">
        <v>391311</v>
      </c>
      <c r="E65" s="3"/>
      <c r="F65" s="23">
        <v>26.3</v>
      </c>
      <c r="G65">
        <f t="shared" si="0"/>
        <v>62.56</v>
      </c>
      <c r="H65" s="23">
        <v>11.14</v>
      </c>
    </row>
    <row r="66" spans="1:8" ht="32">
      <c r="A66" s="2"/>
      <c r="B66" s="3" t="s">
        <v>1621</v>
      </c>
      <c r="C66" s="3" t="s">
        <v>1622</v>
      </c>
      <c r="D66" s="4">
        <v>371012</v>
      </c>
      <c r="E66" s="3"/>
      <c r="F66" s="4">
        <v>20.260000000000002</v>
      </c>
      <c r="G66">
        <f t="shared" si="0"/>
        <v>63.199999999999996</v>
      </c>
      <c r="H66" s="4">
        <v>16.54</v>
      </c>
    </row>
    <row r="67" spans="1:8" ht="48">
      <c r="A67" s="2" t="s">
        <v>2119</v>
      </c>
      <c r="B67" s="3" t="s">
        <v>1623</v>
      </c>
      <c r="C67" s="3" t="s">
        <v>1624</v>
      </c>
      <c r="D67" s="3">
        <v>1079353</v>
      </c>
      <c r="E67" s="3">
        <v>1079353</v>
      </c>
      <c r="F67" s="23">
        <v>18</v>
      </c>
      <c r="G67">
        <f t="shared" ref="G67:G77" si="1">100-F67-H67</f>
        <v>68.37</v>
      </c>
      <c r="H67" s="23">
        <v>13.63</v>
      </c>
    </row>
    <row r="68" spans="1:8" ht="32">
      <c r="A68" s="2"/>
      <c r="B68" s="3" t="s">
        <v>1625</v>
      </c>
      <c r="C68" s="3" t="s">
        <v>1626</v>
      </c>
      <c r="D68" s="4">
        <v>868897</v>
      </c>
      <c r="E68" s="3"/>
      <c r="F68" s="4">
        <v>14.43</v>
      </c>
      <c r="G68">
        <f t="shared" si="1"/>
        <v>68.33</v>
      </c>
      <c r="H68" s="4">
        <v>17.239999999999998</v>
      </c>
    </row>
    <row r="69" spans="1:8" ht="64">
      <c r="A69" s="2"/>
      <c r="B69" s="3" t="s">
        <v>1627</v>
      </c>
      <c r="C69" s="3" t="s">
        <v>1628</v>
      </c>
      <c r="D69" s="4">
        <v>336922</v>
      </c>
      <c r="E69" s="3"/>
      <c r="F69" s="4">
        <v>10.91</v>
      </c>
      <c r="G69">
        <f t="shared" si="1"/>
        <v>68.050000000000011</v>
      </c>
      <c r="H69" s="4">
        <v>21.04</v>
      </c>
    </row>
    <row r="70" spans="1:8" ht="48">
      <c r="A70" s="2"/>
      <c r="B70" s="3" t="s">
        <v>1629</v>
      </c>
      <c r="C70" s="3" t="s">
        <v>1630</v>
      </c>
      <c r="D70" s="4">
        <v>901971</v>
      </c>
      <c r="E70" s="3"/>
      <c r="F70" s="4">
        <v>27.83</v>
      </c>
      <c r="G70">
        <f t="shared" si="1"/>
        <v>61.480000000000004</v>
      </c>
      <c r="H70" s="4">
        <v>10.69</v>
      </c>
    </row>
    <row r="71" spans="1:8" ht="32">
      <c r="A71" s="2"/>
      <c r="B71" s="3" t="s">
        <v>1631</v>
      </c>
      <c r="C71" s="3" t="s">
        <v>1632</v>
      </c>
      <c r="D71" s="4">
        <v>637548</v>
      </c>
      <c r="E71" s="3"/>
      <c r="F71" s="4">
        <v>17.100000000000001</v>
      </c>
      <c r="G71">
        <f t="shared" si="1"/>
        <v>65.87</v>
      </c>
      <c r="H71" s="4">
        <v>17.03</v>
      </c>
    </row>
    <row r="72" spans="1:8" ht="48">
      <c r="A72" s="2"/>
      <c r="B72" s="3" t="s">
        <v>1633</v>
      </c>
      <c r="C72" s="3" t="s">
        <v>1634</v>
      </c>
      <c r="D72" s="4">
        <v>2047923</v>
      </c>
      <c r="E72" s="3"/>
      <c r="F72" s="4">
        <v>17.920000000000002</v>
      </c>
      <c r="G72">
        <f t="shared" si="1"/>
        <v>67.45</v>
      </c>
      <c r="H72" s="4">
        <v>14.63</v>
      </c>
    </row>
    <row r="73" spans="1:8" ht="32">
      <c r="A73" s="2"/>
      <c r="B73" s="3" t="s">
        <v>1635</v>
      </c>
      <c r="C73" s="3" t="s">
        <v>1636</v>
      </c>
      <c r="D73" s="4">
        <v>174650</v>
      </c>
      <c r="E73" s="3"/>
      <c r="F73" s="4">
        <v>14.22</v>
      </c>
      <c r="G73">
        <f t="shared" si="1"/>
        <v>66.03</v>
      </c>
      <c r="H73" s="4">
        <v>19.75</v>
      </c>
    </row>
    <row r="74" spans="1:8" ht="32">
      <c r="A74" s="2"/>
      <c r="B74" s="3" t="s">
        <v>1637</v>
      </c>
      <c r="C74" s="3" t="s">
        <v>1638</v>
      </c>
      <c r="D74" s="4">
        <v>893654</v>
      </c>
      <c r="E74" s="3"/>
      <c r="F74" s="4">
        <v>18.3</v>
      </c>
      <c r="G74">
        <f t="shared" si="1"/>
        <v>66.36</v>
      </c>
      <c r="H74" s="4">
        <v>15.34</v>
      </c>
    </row>
    <row r="75" spans="1:8" ht="48">
      <c r="A75" s="2"/>
      <c r="B75" s="3" t="s">
        <v>1639</v>
      </c>
      <c r="C75" s="3" t="s">
        <v>1640</v>
      </c>
      <c r="D75" s="4">
        <v>5882719</v>
      </c>
      <c r="E75" s="3">
        <f>456862</f>
        <v>456862</v>
      </c>
      <c r="F75" s="4">
        <v>19.25</v>
      </c>
      <c r="G75">
        <f t="shared" si="1"/>
        <v>65.14</v>
      </c>
      <c r="H75" s="4">
        <v>15.61</v>
      </c>
    </row>
    <row r="76" spans="1:8" ht="32">
      <c r="A76" s="2"/>
      <c r="B76" s="3" t="s">
        <v>1641</v>
      </c>
      <c r="C76" s="3" t="s">
        <v>1642</v>
      </c>
      <c r="D76" s="4">
        <v>787783</v>
      </c>
      <c r="E76" s="3"/>
      <c r="F76" s="4">
        <v>20.07</v>
      </c>
      <c r="G76">
        <f t="shared" si="1"/>
        <v>63.790000000000006</v>
      </c>
      <c r="H76" s="4">
        <v>16.14</v>
      </c>
    </row>
    <row r="77" spans="1:8" ht="48">
      <c r="A77" s="2"/>
      <c r="B77" s="3" t="s">
        <v>1643</v>
      </c>
      <c r="C77" s="3" t="s">
        <v>1644</v>
      </c>
      <c r="D77" s="3">
        <v>2469079</v>
      </c>
      <c r="E77" s="3">
        <v>695786</v>
      </c>
      <c r="F77" s="4">
        <v>21.87</v>
      </c>
      <c r="G77">
        <f t="shared" si="1"/>
        <v>65.59</v>
      </c>
      <c r="H77" s="4">
        <v>12.54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E589-208C-664A-9969-1F74950363E9}">
  <dimension ref="A1:H101"/>
  <sheetViews>
    <sheetView zoomScale="133" workbookViewId="0">
      <selection activeCell="J99" sqref="J99"/>
    </sheetView>
  </sheetViews>
  <sheetFormatPr baseColWidth="10" defaultRowHeight="16"/>
  <cols>
    <col min="4" max="4" width="13.8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5" t="s">
        <v>1645</v>
      </c>
      <c r="B2" s="26" t="s">
        <v>1646</v>
      </c>
      <c r="C2" s="26" t="s">
        <v>1647</v>
      </c>
      <c r="D2" s="11">
        <v>490385</v>
      </c>
      <c r="E2" s="26"/>
      <c r="F2" s="11">
        <v>22.64</v>
      </c>
      <c r="G2" s="27">
        <f>100-F2-H2</f>
        <v>61.25</v>
      </c>
      <c r="H2" s="11">
        <v>16.11</v>
      </c>
    </row>
    <row r="3" spans="1:8" ht="32">
      <c r="A3" s="25"/>
      <c r="B3" s="26" t="s">
        <v>1648</v>
      </c>
      <c r="C3" s="26" t="s">
        <v>1649</v>
      </c>
      <c r="D3" s="11">
        <v>233378</v>
      </c>
      <c r="E3" s="26"/>
      <c r="F3" s="11">
        <v>19.28</v>
      </c>
      <c r="G3" s="27">
        <f t="shared" ref="G3:G66" si="0">100-F3-H3</f>
        <v>64.239999999999995</v>
      </c>
      <c r="H3" s="11">
        <v>16.48</v>
      </c>
    </row>
    <row r="4" spans="1:8" ht="32">
      <c r="A4" s="25"/>
      <c r="B4" s="26" t="s">
        <v>1650</v>
      </c>
      <c r="C4" s="26" t="s">
        <v>1651</v>
      </c>
      <c r="D4" s="26">
        <v>322987</v>
      </c>
      <c r="E4" s="26"/>
      <c r="F4" s="11">
        <v>25.63</v>
      </c>
      <c r="G4" s="27">
        <f t="shared" si="0"/>
        <v>62.500000000000007</v>
      </c>
      <c r="H4" s="11">
        <v>11.87</v>
      </c>
    </row>
    <row r="5" spans="1:8" ht="22">
      <c r="A5" s="25"/>
      <c r="B5" s="26" t="s">
        <v>1652</v>
      </c>
      <c r="C5" s="26" t="s">
        <v>1653</v>
      </c>
      <c r="D5" s="11">
        <v>433200</v>
      </c>
      <c r="E5" s="26"/>
      <c r="F5" s="11">
        <v>20.43</v>
      </c>
      <c r="G5" s="27">
        <f t="shared" si="0"/>
        <v>64.47</v>
      </c>
      <c r="H5" s="11">
        <v>15.1</v>
      </c>
    </row>
    <row r="6" spans="1:8" ht="22">
      <c r="A6" s="25"/>
      <c r="B6" s="26" t="s">
        <v>1654</v>
      </c>
      <c r="C6" s="26" t="s">
        <v>1655</v>
      </c>
      <c r="D6" s="11">
        <v>373043</v>
      </c>
      <c r="E6" s="26"/>
      <c r="F6" s="11">
        <v>15.32</v>
      </c>
      <c r="G6" s="27">
        <f t="shared" si="0"/>
        <v>63.780000000000008</v>
      </c>
      <c r="H6" s="11">
        <v>20.9</v>
      </c>
    </row>
    <row r="7" spans="1:8" ht="32">
      <c r="A7" s="25"/>
      <c r="B7" s="26" t="s">
        <v>1656</v>
      </c>
      <c r="C7" s="26" t="s">
        <v>1657</v>
      </c>
      <c r="D7" s="11">
        <v>291067</v>
      </c>
      <c r="E7" s="26"/>
      <c r="F7" s="11">
        <v>20.88</v>
      </c>
      <c r="G7" s="27">
        <f t="shared" si="0"/>
        <v>62.650000000000006</v>
      </c>
      <c r="H7" s="11">
        <v>16.47</v>
      </c>
    </row>
    <row r="8" spans="1:8" ht="32">
      <c r="A8" s="25"/>
      <c r="B8" s="26" t="s">
        <v>1658</v>
      </c>
      <c r="C8" s="26" t="s">
        <v>1659</v>
      </c>
      <c r="D8" s="11">
        <v>238792</v>
      </c>
      <c r="E8" s="26"/>
      <c r="F8" s="11">
        <v>19.41</v>
      </c>
      <c r="G8" s="27">
        <f t="shared" si="0"/>
        <v>62.940000000000005</v>
      </c>
      <c r="H8" s="11">
        <v>17.649999999999999</v>
      </c>
    </row>
    <row r="9" spans="1:8" ht="32">
      <c r="A9" s="25"/>
      <c r="B9" s="26" t="s">
        <v>1660</v>
      </c>
      <c r="C9" s="26" t="s">
        <v>1661</v>
      </c>
      <c r="D9" s="11">
        <v>329912</v>
      </c>
      <c r="E9" s="26"/>
      <c r="F9" s="11">
        <v>23.02</v>
      </c>
      <c r="G9" s="27">
        <f t="shared" si="0"/>
        <v>63.300000000000004</v>
      </c>
      <c r="H9" s="11">
        <v>13.68</v>
      </c>
    </row>
    <row r="10" spans="1:8" ht="32">
      <c r="A10" s="25"/>
      <c r="B10" s="26" t="s">
        <v>1662</v>
      </c>
      <c r="C10" s="26" t="s">
        <v>1663</v>
      </c>
      <c r="D10" s="11">
        <v>351619</v>
      </c>
      <c r="E10" s="26"/>
      <c r="F10" s="27">
        <v>22.48</v>
      </c>
      <c r="G10" s="27">
        <f t="shared" si="0"/>
        <v>62.98</v>
      </c>
      <c r="H10" s="11">
        <v>14.54</v>
      </c>
    </row>
    <row r="11" spans="1:8" ht="32">
      <c r="A11" s="25"/>
      <c r="B11" s="26" t="s">
        <v>1664</v>
      </c>
      <c r="C11" s="26" t="s">
        <v>1665</v>
      </c>
      <c r="D11" s="11">
        <v>553800</v>
      </c>
      <c r="E11" s="26"/>
      <c r="F11" s="11">
        <v>16.13</v>
      </c>
      <c r="G11" s="27">
        <f t="shared" si="0"/>
        <v>66.2</v>
      </c>
      <c r="H11" s="11">
        <v>17.670000000000002</v>
      </c>
    </row>
    <row r="12" spans="1:8" ht="22">
      <c r="A12" s="25"/>
      <c r="B12" s="26" t="s">
        <v>1666</v>
      </c>
      <c r="C12" s="26" t="s">
        <v>1667</v>
      </c>
      <c r="D12" s="11">
        <v>489267</v>
      </c>
      <c r="E12" s="26"/>
      <c r="F12" s="27">
        <v>15.94</v>
      </c>
      <c r="G12" s="27">
        <f t="shared" si="0"/>
        <v>65.47</v>
      </c>
      <c r="H12" s="27">
        <v>18.59</v>
      </c>
    </row>
    <row r="13" spans="1:8" ht="32">
      <c r="A13" s="25"/>
      <c r="B13" s="26" t="s">
        <v>1668</v>
      </c>
      <c r="C13" s="26" t="s">
        <v>1669</v>
      </c>
      <c r="D13" s="11">
        <v>685917</v>
      </c>
      <c r="E13" s="26"/>
      <c r="F13" s="11">
        <v>21.16</v>
      </c>
      <c r="G13" s="27">
        <f t="shared" si="0"/>
        <v>61.150000000000006</v>
      </c>
      <c r="H13" s="11">
        <v>17.690000000000001</v>
      </c>
    </row>
    <row r="14" spans="1:8" ht="32">
      <c r="A14" s="25"/>
      <c r="B14" s="26" t="s">
        <v>1670</v>
      </c>
      <c r="C14" s="26" t="s">
        <v>1671</v>
      </c>
      <c r="D14" s="11">
        <v>157140</v>
      </c>
      <c r="E14" s="26"/>
      <c r="F14" s="11">
        <v>20.65</v>
      </c>
      <c r="G14" s="27">
        <f t="shared" si="0"/>
        <v>65.38</v>
      </c>
      <c r="H14" s="11">
        <v>13.97</v>
      </c>
    </row>
    <row r="15" spans="1:8" ht="32">
      <c r="A15" s="25"/>
      <c r="B15" s="26" t="s">
        <v>1672</v>
      </c>
      <c r="C15" s="26" t="s">
        <v>1673</v>
      </c>
      <c r="D15" s="11">
        <v>108798</v>
      </c>
      <c r="E15" s="26"/>
      <c r="F15" s="11">
        <v>18.59</v>
      </c>
      <c r="G15" s="27">
        <f t="shared" si="0"/>
        <v>63.809999999999995</v>
      </c>
      <c r="H15" s="11">
        <v>17.600000000000001</v>
      </c>
    </row>
    <row r="16" spans="1:8" ht="22">
      <c r="A16" s="25"/>
      <c r="B16" s="26" t="s">
        <v>1674</v>
      </c>
      <c r="C16" s="26" t="s">
        <v>1675</v>
      </c>
      <c r="D16" s="11">
        <v>408812</v>
      </c>
      <c r="E16" s="26"/>
      <c r="F16" s="11">
        <v>18.52</v>
      </c>
      <c r="G16" s="27">
        <f t="shared" si="0"/>
        <v>69.75</v>
      </c>
      <c r="H16" s="11">
        <v>11.73</v>
      </c>
    </row>
    <row r="17" spans="1:8" ht="32">
      <c r="A17" s="25"/>
      <c r="B17" s="26" t="s">
        <v>1676</v>
      </c>
      <c r="C17" s="26" t="s">
        <v>1677</v>
      </c>
      <c r="D17" s="11">
        <v>343169</v>
      </c>
      <c r="E17" s="26"/>
      <c r="F17" s="11">
        <v>24.35</v>
      </c>
      <c r="G17" s="27">
        <f t="shared" si="0"/>
        <v>63.430000000000007</v>
      </c>
      <c r="H17" s="11">
        <v>12.22</v>
      </c>
    </row>
    <row r="18" spans="1:8" ht="64">
      <c r="A18" s="25"/>
      <c r="B18" s="26" t="s">
        <v>1678</v>
      </c>
      <c r="C18" s="26" t="s">
        <v>1679</v>
      </c>
      <c r="D18" s="11">
        <v>227911</v>
      </c>
      <c r="E18" s="26"/>
      <c r="F18" s="11">
        <v>23.54</v>
      </c>
      <c r="G18" s="27">
        <f t="shared" si="0"/>
        <v>63.150000000000006</v>
      </c>
      <c r="H18" s="11">
        <v>13.31</v>
      </c>
    </row>
    <row r="19" spans="1:8" ht="48">
      <c r="A19" s="25"/>
      <c r="B19" s="26" t="s">
        <v>1680</v>
      </c>
      <c r="C19" s="26" t="s">
        <v>1681</v>
      </c>
      <c r="D19" s="12">
        <v>3826996</v>
      </c>
      <c r="E19" s="26">
        <v>752530</v>
      </c>
      <c r="F19" s="12">
        <v>22.51</v>
      </c>
      <c r="G19" s="27">
        <f t="shared" si="0"/>
        <v>62.699999999999996</v>
      </c>
      <c r="H19" s="12">
        <v>14.79</v>
      </c>
    </row>
    <row r="20" spans="1:8" ht="32">
      <c r="A20" s="25"/>
      <c r="B20" s="26" t="s">
        <v>1682</v>
      </c>
      <c r="C20" s="26" t="s">
        <v>1683</v>
      </c>
      <c r="D20" s="11">
        <v>1263332</v>
      </c>
      <c r="E20" s="26"/>
      <c r="F20" s="11">
        <v>17.03</v>
      </c>
      <c r="G20" s="27">
        <f t="shared" si="0"/>
        <v>66.38</v>
      </c>
      <c r="H20" s="27">
        <v>16.59</v>
      </c>
    </row>
    <row r="21" spans="1:8" ht="32">
      <c r="A21" s="25"/>
      <c r="B21" s="26" t="s">
        <v>1684</v>
      </c>
      <c r="C21" s="26" t="s">
        <v>1685</v>
      </c>
      <c r="D21" s="11">
        <v>684121</v>
      </c>
      <c r="E21" s="26"/>
      <c r="F21" s="11">
        <v>23.96</v>
      </c>
      <c r="G21" s="27">
        <f t="shared" si="0"/>
        <v>61.72999999999999</v>
      </c>
      <c r="H21" s="11">
        <v>14.31</v>
      </c>
    </row>
    <row r="22" spans="1:8" ht="32">
      <c r="A22" s="25"/>
      <c r="B22" s="26" t="s">
        <v>1686</v>
      </c>
      <c r="C22" s="26" t="s">
        <v>1687</v>
      </c>
      <c r="D22" s="11">
        <v>427412</v>
      </c>
      <c r="E22" s="26"/>
      <c r="F22" s="11">
        <v>12.77</v>
      </c>
      <c r="G22" s="27">
        <f t="shared" si="0"/>
        <v>66.710000000000008</v>
      </c>
      <c r="H22" s="11">
        <v>20.52</v>
      </c>
    </row>
    <row r="23" spans="1:8" ht="32">
      <c r="A23" s="25"/>
      <c r="B23" s="26" t="s">
        <v>1688</v>
      </c>
      <c r="C23" s="26" t="s">
        <v>1689</v>
      </c>
      <c r="D23" s="11">
        <v>351927</v>
      </c>
      <c r="E23" s="26"/>
      <c r="F23" s="11">
        <v>23.51</v>
      </c>
      <c r="G23" s="27">
        <f t="shared" si="0"/>
        <v>63.12</v>
      </c>
      <c r="H23" s="11">
        <v>13.37</v>
      </c>
    </row>
    <row r="24" spans="1:8" ht="32">
      <c r="A24" s="25"/>
      <c r="B24" s="26" t="s">
        <v>1690</v>
      </c>
      <c r="C24" s="26" t="s">
        <v>1691</v>
      </c>
      <c r="D24" s="11">
        <v>780969</v>
      </c>
      <c r="E24" s="26"/>
      <c r="F24" s="11">
        <v>20.190000000000001</v>
      </c>
      <c r="G24" s="27">
        <f t="shared" si="0"/>
        <v>62.58</v>
      </c>
      <c r="H24" s="11">
        <v>17.23</v>
      </c>
    </row>
    <row r="25" spans="1:8" ht="32">
      <c r="A25" s="25"/>
      <c r="B25" s="26" t="s">
        <v>1692</v>
      </c>
      <c r="C25" s="26" t="s">
        <v>1693</v>
      </c>
      <c r="D25" s="11">
        <v>567970</v>
      </c>
      <c r="E25" s="26"/>
      <c r="F25" s="11">
        <v>24.47</v>
      </c>
      <c r="G25" s="27">
        <f t="shared" si="0"/>
        <v>64.33</v>
      </c>
      <c r="H25" s="11">
        <v>11.2</v>
      </c>
    </row>
    <row r="26" spans="1:8" ht="32">
      <c r="A26" s="25"/>
      <c r="B26" s="26" t="s">
        <v>1694</v>
      </c>
      <c r="C26" s="26" t="s">
        <v>1695</v>
      </c>
      <c r="D26" s="11">
        <v>561888</v>
      </c>
      <c r="E26" s="26"/>
      <c r="F26" s="11">
        <v>20.04</v>
      </c>
      <c r="G26" s="27">
        <f t="shared" si="0"/>
        <v>63.980000000000004</v>
      </c>
      <c r="H26" s="11">
        <v>15.98</v>
      </c>
    </row>
    <row r="27" spans="1:8" ht="48">
      <c r="A27" s="25"/>
      <c r="B27" s="26" t="s">
        <v>1696</v>
      </c>
      <c r="C27" s="26" t="s">
        <v>1697</v>
      </c>
      <c r="D27" s="26">
        <v>5051922</v>
      </c>
      <c r="E27" s="26">
        <f>980401+153657+201634</f>
        <v>1335692</v>
      </c>
      <c r="F27" s="12">
        <v>18.46</v>
      </c>
      <c r="G27" s="27">
        <f t="shared" si="0"/>
        <v>66.539999999999992</v>
      </c>
      <c r="H27" s="12">
        <v>15</v>
      </c>
    </row>
    <row r="28" spans="1:8" ht="32">
      <c r="A28" s="25"/>
      <c r="B28" s="26" t="s">
        <v>1698</v>
      </c>
      <c r="C28" s="26" t="s">
        <v>1699</v>
      </c>
      <c r="D28" s="11">
        <v>790676</v>
      </c>
      <c r="E28" s="26"/>
      <c r="F28" s="11">
        <v>22.58</v>
      </c>
      <c r="G28" s="27">
        <f t="shared" si="0"/>
        <v>63.93</v>
      </c>
      <c r="H28" s="11">
        <v>13.49</v>
      </c>
    </row>
    <row r="29" spans="1:8" ht="48">
      <c r="A29" s="25"/>
      <c r="B29" s="26" t="s">
        <v>1700</v>
      </c>
      <c r="C29" s="26" t="s">
        <v>1701</v>
      </c>
      <c r="D29" s="12">
        <v>5279102</v>
      </c>
      <c r="E29" s="26">
        <f>730970+738085</f>
        <v>1469055</v>
      </c>
      <c r="F29" s="12">
        <v>14.87</v>
      </c>
      <c r="G29" s="27">
        <f t="shared" si="0"/>
        <v>65.97</v>
      </c>
      <c r="H29" s="12">
        <v>19.16</v>
      </c>
    </row>
    <row r="30" spans="1:8" ht="32">
      <c r="A30" s="25"/>
      <c r="B30" s="26" t="s">
        <v>1702</v>
      </c>
      <c r="C30" s="26" t="s">
        <v>1703</v>
      </c>
      <c r="D30" s="11">
        <v>951112</v>
      </c>
      <c r="E30" s="26"/>
      <c r="F30" s="11">
        <v>20.53</v>
      </c>
      <c r="G30" s="27">
        <f t="shared" si="0"/>
        <v>64.7</v>
      </c>
      <c r="H30" s="11">
        <v>14.77</v>
      </c>
    </row>
    <row r="31" spans="1:8" ht="48">
      <c r="A31" s="25"/>
      <c r="B31" s="26" t="s">
        <v>1704</v>
      </c>
      <c r="C31" s="26" t="s">
        <v>1705</v>
      </c>
      <c r="D31" s="12">
        <v>1517027</v>
      </c>
      <c r="E31" s="26">
        <f>517595+60857</f>
        <v>578452</v>
      </c>
      <c r="F31" s="12">
        <v>17.96</v>
      </c>
      <c r="G31" s="27">
        <f t="shared" si="0"/>
        <v>64.949999999999989</v>
      </c>
      <c r="H31" s="12">
        <v>17.09</v>
      </c>
    </row>
    <row r="32" spans="1:8" ht="48">
      <c r="A32" s="25"/>
      <c r="B32" s="26" t="s">
        <v>1706</v>
      </c>
      <c r="C32" s="26" t="s">
        <v>1707</v>
      </c>
      <c r="D32" s="12">
        <v>4587594</v>
      </c>
      <c r="E32" s="26">
        <f>712584</f>
        <v>712584</v>
      </c>
      <c r="F32" s="12">
        <v>20.239999999999998</v>
      </c>
      <c r="G32" s="27">
        <f t="shared" si="0"/>
        <v>63.88</v>
      </c>
      <c r="H32" s="12">
        <v>15.88</v>
      </c>
    </row>
    <row r="33" spans="1:8" ht="22">
      <c r="A33" s="25"/>
      <c r="B33" s="26" t="s">
        <v>1708</v>
      </c>
      <c r="C33" s="26" t="s">
        <v>1709</v>
      </c>
      <c r="D33" s="11">
        <v>562493</v>
      </c>
      <c r="E33" s="26"/>
      <c r="F33" s="11">
        <v>16.559999999999999</v>
      </c>
      <c r="G33" s="27">
        <f t="shared" si="0"/>
        <v>62.989999999999995</v>
      </c>
      <c r="H33" s="11">
        <v>20.45</v>
      </c>
    </row>
    <row r="34" spans="1:8" ht="22">
      <c r="A34" s="25"/>
      <c r="B34" s="26" t="s">
        <v>1710</v>
      </c>
      <c r="C34" s="26" t="s">
        <v>1711</v>
      </c>
      <c r="D34" s="11">
        <v>630427</v>
      </c>
      <c r="E34" s="26"/>
      <c r="F34" s="11">
        <v>19.47</v>
      </c>
      <c r="G34" s="27">
        <f t="shared" si="0"/>
        <v>62.790000000000006</v>
      </c>
      <c r="H34" s="11">
        <v>17.739999999999998</v>
      </c>
    </row>
    <row r="35" spans="1:8" ht="32">
      <c r="A35" s="25"/>
      <c r="B35" s="26" t="s">
        <v>1712</v>
      </c>
      <c r="C35" s="26" t="s">
        <v>1713</v>
      </c>
      <c r="D35" s="11">
        <v>1196538</v>
      </c>
      <c r="E35" s="26"/>
      <c r="F35" s="11">
        <v>25.8</v>
      </c>
      <c r="G35" s="27">
        <f t="shared" si="0"/>
        <v>60.07</v>
      </c>
      <c r="H35" s="11">
        <v>14.13</v>
      </c>
    </row>
    <row r="36" spans="1:8" ht="32">
      <c r="A36" s="25"/>
      <c r="B36" s="26" t="s">
        <v>1714</v>
      </c>
      <c r="C36" s="26" t="s">
        <v>1715</v>
      </c>
      <c r="D36" s="26">
        <v>513777</v>
      </c>
      <c r="E36" s="26"/>
      <c r="F36" s="27">
        <v>23.88</v>
      </c>
      <c r="G36" s="27">
        <f t="shared" si="0"/>
        <v>60.64</v>
      </c>
      <c r="H36" s="27">
        <v>15.48</v>
      </c>
    </row>
    <row r="37" spans="1:8" ht="64">
      <c r="A37" s="25"/>
      <c r="B37" s="26" t="s">
        <v>1716</v>
      </c>
      <c r="C37" s="26" t="s">
        <v>1717</v>
      </c>
      <c r="D37" s="11">
        <v>220775</v>
      </c>
      <c r="E37" s="26"/>
      <c r="F37" s="11">
        <v>20.16</v>
      </c>
      <c r="G37" s="27">
        <f t="shared" si="0"/>
        <v>63.260000000000005</v>
      </c>
      <c r="H37" s="11">
        <v>16.579999999999998</v>
      </c>
    </row>
    <row r="38" spans="1:8" ht="32">
      <c r="A38" s="25"/>
      <c r="B38" s="26" t="s">
        <v>1718</v>
      </c>
      <c r="C38" s="26" t="s">
        <v>1719</v>
      </c>
      <c r="D38" s="11">
        <v>343595</v>
      </c>
      <c r="E38" s="26"/>
      <c r="F38" s="11">
        <v>25.99</v>
      </c>
      <c r="G38" s="27">
        <f t="shared" si="0"/>
        <v>60.970000000000006</v>
      </c>
      <c r="H38" s="11">
        <v>13.04</v>
      </c>
    </row>
    <row r="39" spans="1:8" ht="32">
      <c r="A39" s="25"/>
      <c r="B39" s="26" t="s">
        <v>1720</v>
      </c>
      <c r="C39" s="26" t="s">
        <v>1721</v>
      </c>
      <c r="D39" s="11">
        <v>612943</v>
      </c>
      <c r="E39" s="26"/>
      <c r="F39" s="11">
        <v>22.32</v>
      </c>
      <c r="G39" s="27">
        <f t="shared" si="0"/>
        <v>61.400000000000006</v>
      </c>
      <c r="H39" s="11">
        <v>16.28</v>
      </c>
    </row>
    <row r="40" spans="1:8" ht="48">
      <c r="A40" s="25" t="s">
        <v>2120</v>
      </c>
      <c r="B40" s="26" t="s">
        <v>1722</v>
      </c>
      <c r="C40" s="26" t="s">
        <v>1723</v>
      </c>
      <c r="D40" s="26"/>
      <c r="E40" s="26"/>
      <c r="F40" s="27"/>
      <c r="G40" s="27">
        <f t="shared" si="0"/>
        <v>100</v>
      </c>
      <c r="H40" s="27"/>
    </row>
    <row r="41" spans="1:8" ht="48">
      <c r="A41" s="25"/>
      <c r="B41" s="26" t="s">
        <v>1724</v>
      </c>
      <c r="C41" s="26" t="s">
        <v>1725</v>
      </c>
      <c r="D41" s="26">
        <v>3902738</v>
      </c>
      <c r="E41" s="26">
        <f>348894+307012+223634+478309+115818+260534</f>
        <v>1734201</v>
      </c>
      <c r="F41" s="27">
        <v>18.28</v>
      </c>
      <c r="G41" s="27">
        <f t="shared" si="0"/>
        <v>67.19</v>
      </c>
      <c r="H41" s="27">
        <v>14.53</v>
      </c>
    </row>
    <row r="42" spans="1:8" ht="32">
      <c r="A42" s="25"/>
      <c r="B42" s="26" t="s">
        <v>1726</v>
      </c>
      <c r="C42" s="26" t="s">
        <v>1727</v>
      </c>
      <c r="D42" s="11">
        <v>160956</v>
      </c>
      <c r="E42" s="26"/>
      <c r="F42" s="11">
        <v>21.16</v>
      </c>
      <c r="G42" s="27">
        <f t="shared" si="0"/>
        <v>64.17</v>
      </c>
      <c r="H42" s="11">
        <v>14.67</v>
      </c>
    </row>
    <row r="43" spans="1:8" ht="32">
      <c r="A43" s="25"/>
      <c r="B43" s="26" t="s">
        <v>1728</v>
      </c>
      <c r="C43" s="26" t="s">
        <v>1729</v>
      </c>
      <c r="D43" s="11">
        <v>709372</v>
      </c>
      <c r="E43" s="26"/>
      <c r="F43" s="11">
        <v>23.84</v>
      </c>
      <c r="G43" s="27">
        <f t="shared" si="0"/>
        <v>63.91</v>
      </c>
      <c r="H43" s="11">
        <v>12.25</v>
      </c>
    </row>
    <row r="44" spans="1:8" ht="32">
      <c r="A44" s="25"/>
      <c r="B44" s="26" t="s">
        <v>1730</v>
      </c>
      <c r="C44" s="26" t="s">
        <v>1731</v>
      </c>
      <c r="D44" s="11">
        <v>685596</v>
      </c>
      <c r="E44" s="26"/>
      <c r="F44" s="11">
        <v>18.71</v>
      </c>
      <c r="G44" s="27">
        <f t="shared" si="0"/>
        <v>63.059999999999988</v>
      </c>
      <c r="H44" s="11">
        <v>18.23</v>
      </c>
    </row>
    <row r="45" spans="1:8" ht="32">
      <c r="A45" s="25"/>
      <c r="B45" s="26" t="s">
        <v>1732</v>
      </c>
      <c r="C45" s="26" t="s">
        <v>1733</v>
      </c>
      <c r="D45" s="11">
        <v>809220</v>
      </c>
      <c r="E45" s="26"/>
      <c r="F45" s="11">
        <v>15.81</v>
      </c>
      <c r="G45" s="27">
        <f t="shared" si="0"/>
        <v>63.3</v>
      </c>
      <c r="H45" s="11">
        <v>20.89</v>
      </c>
    </row>
    <row r="46" spans="1:8" ht="32">
      <c r="A46" s="25"/>
      <c r="B46" s="26" t="s">
        <v>1734</v>
      </c>
      <c r="C46" s="26" t="s">
        <v>1735</v>
      </c>
      <c r="D46" s="11">
        <v>376082</v>
      </c>
      <c r="E46" s="26"/>
      <c r="F46" s="27">
        <v>20.34</v>
      </c>
      <c r="G46" s="27">
        <f t="shared" si="0"/>
        <v>61.699999999999996</v>
      </c>
      <c r="H46" s="11">
        <v>17.96</v>
      </c>
    </row>
    <row r="47" spans="1:8" ht="32">
      <c r="A47" s="25"/>
      <c r="B47" s="26" t="s">
        <v>1736</v>
      </c>
      <c r="C47" s="26" t="s">
        <v>1737</v>
      </c>
      <c r="D47" s="11">
        <v>640181</v>
      </c>
      <c r="E47" s="26"/>
      <c r="F47" s="11">
        <v>22.4</v>
      </c>
      <c r="G47" s="27">
        <f t="shared" si="0"/>
        <v>61.36999999999999</v>
      </c>
      <c r="H47" s="11">
        <v>16.23</v>
      </c>
    </row>
    <row r="48" spans="1:8" ht="32">
      <c r="A48" s="25"/>
      <c r="B48" s="26" t="s">
        <v>1738</v>
      </c>
      <c r="C48" s="26" t="s">
        <v>1739</v>
      </c>
      <c r="D48" s="26">
        <v>538532</v>
      </c>
      <c r="E48" s="26"/>
      <c r="F48" s="11">
        <v>24.17</v>
      </c>
      <c r="G48" s="27">
        <f t="shared" si="0"/>
        <v>62.3</v>
      </c>
      <c r="H48" s="27">
        <v>13.53</v>
      </c>
    </row>
    <row r="49" spans="1:8" ht="48">
      <c r="A49" s="25"/>
      <c r="B49" s="26" t="s">
        <v>1740</v>
      </c>
      <c r="C49" s="26" t="s">
        <v>1741</v>
      </c>
      <c r="D49" s="12">
        <v>5289824</v>
      </c>
      <c r="E49" s="26">
        <f>563556+583136</f>
        <v>1146692</v>
      </c>
      <c r="F49" s="12">
        <v>22.95</v>
      </c>
      <c r="G49" s="27">
        <f t="shared" si="0"/>
        <v>62.66</v>
      </c>
      <c r="H49" s="12">
        <v>14.39</v>
      </c>
    </row>
    <row r="50" spans="1:8" ht="32">
      <c r="A50" s="25"/>
      <c r="B50" s="26" t="s">
        <v>1742</v>
      </c>
      <c r="C50" s="26" t="s">
        <v>1743</v>
      </c>
      <c r="D50" s="11">
        <v>413470</v>
      </c>
      <c r="E50" s="26"/>
      <c r="F50" s="11">
        <v>22.09</v>
      </c>
      <c r="G50" s="27">
        <f t="shared" si="0"/>
        <v>61.899999999999991</v>
      </c>
      <c r="H50" s="27">
        <v>16.010000000000002</v>
      </c>
    </row>
    <row r="51" spans="1:8" ht="32">
      <c r="A51" s="25"/>
      <c r="B51" s="26" t="s">
        <v>1744</v>
      </c>
      <c r="C51" s="26" t="s">
        <v>1745</v>
      </c>
      <c r="D51" s="11">
        <v>706249</v>
      </c>
      <c r="E51" s="26"/>
      <c r="F51" s="27">
        <v>17.34</v>
      </c>
      <c r="G51" s="27">
        <f t="shared" si="0"/>
        <v>65.37</v>
      </c>
      <c r="H51" s="11">
        <v>17.29</v>
      </c>
    </row>
    <row r="52" spans="1:8" ht="32">
      <c r="A52" s="25"/>
      <c r="B52" s="26" t="s">
        <v>1746</v>
      </c>
      <c r="C52" s="26" t="s">
        <v>1747</v>
      </c>
      <c r="D52" s="11">
        <v>344617</v>
      </c>
      <c r="E52" s="26"/>
      <c r="F52" s="11">
        <v>24.97</v>
      </c>
      <c r="G52" s="27">
        <f t="shared" si="0"/>
        <v>61.65</v>
      </c>
      <c r="H52" s="11">
        <v>13.38</v>
      </c>
    </row>
    <row r="53" spans="1:8" ht="64">
      <c r="A53" s="25"/>
      <c r="B53" s="26" t="s">
        <v>1748</v>
      </c>
      <c r="C53" s="26" t="s">
        <v>1749</v>
      </c>
      <c r="D53" s="11">
        <v>448195</v>
      </c>
      <c r="E53" s="26"/>
      <c r="F53" s="11">
        <v>24.71</v>
      </c>
      <c r="G53" s="27">
        <f t="shared" si="0"/>
        <v>62.469999999999992</v>
      </c>
      <c r="H53" s="11">
        <v>12.82</v>
      </c>
    </row>
    <row r="54" spans="1:8" ht="32">
      <c r="A54" s="25"/>
      <c r="B54" s="26" t="s">
        <v>1750</v>
      </c>
      <c r="C54" s="26" t="s">
        <v>1751</v>
      </c>
      <c r="D54" s="11">
        <v>235699</v>
      </c>
      <c r="E54" s="26"/>
      <c r="F54" s="11">
        <v>24.52</v>
      </c>
      <c r="G54" s="27">
        <f t="shared" si="0"/>
        <v>62.1</v>
      </c>
      <c r="H54" s="11">
        <v>13.38</v>
      </c>
    </row>
    <row r="55" spans="1:8" ht="22">
      <c r="A55" s="25"/>
      <c r="B55" s="26" t="s">
        <v>1752</v>
      </c>
      <c r="C55" s="26" t="s">
        <v>1753</v>
      </c>
      <c r="D55" s="11">
        <v>632246</v>
      </c>
      <c r="E55" s="26"/>
      <c r="F55" s="11">
        <v>18.23</v>
      </c>
      <c r="G55" s="27">
        <f t="shared" si="0"/>
        <v>65.099999999999994</v>
      </c>
      <c r="H55" s="11">
        <v>16.670000000000002</v>
      </c>
    </row>
    <row r="56" spans="1:8" ht="32">
      <c r="A56" s="25"/>
      <c r="B56" s="26" t="s">
        <v>1754</v>
      </c>
      <c r="C56" s="26" t="s">
        <v>1755</v>
      </c>
      <c r="D56" s="11">
        <v>567159</v>
      </c>
      <c r="E56" s="26"/>
      <c r="F56" s="11">
        <v>16.420000000000002</v>
      </c>
      <c r="G56" s="27">
        <f t="shared" si="0"/>
        <v>66.22</v>
      </c>
      <c r="H56" s="11">
        <v>17.36</v>
      </c>
    </row>
    <row r="57" spans="1:8" ht="32">
      <c r="A57" s="25"/>
      <c r="B57" s="26" t="s">
        <v>1756</v>
      </c>
      <c r="C57" s="26" t="s">
        <v>1757</v>
      </c>
      <c r="D57" s="11">
        <v>510054</v>
      </c>
      <c r="E57" s="26"/>
      <c r="F57" s="11">
        <v>19.09</v>
      </c>
      <c r="G57" s="27">
        <f t="shared" si="0"/>
        <v>61.899999999999991</v>
      </c>
      <c r="H57" s="11">
        <v>19.010000000000002</v>
      </c>
    </row>
    <row r="58" spans="1:8" ht="32">
      <c r="A58" s="25"/>
      <c r="B58" s="26" t="s">
        <v>1758</v>
      </c>
      <c r="C58" s="26" t="s">
        <v>1759</v>
      </c>
      <c r="D58" s="11">
        <v>240937</v>
      </c>
      <c r="E58" s="26"/>
      <c r="F58" s="11">
        <v>21.89</v>
      </c>
      <c r="G58" s="27">
        <f t="shared" si="0"/>
        <v>61.76</v>
      </c>
      <c r="H58" s="11">
        <v>16.350000000000001</v>
      </c>
    </row>
    <row r="59" spans="1:8" ht="32">
      <c r="A59" s="25"/>
      <c r="B59" s="26" t="s">
        <v>1760</v>
      </c>
      <c r="C59" s="26" t="s">
        <v>1761</v>
      </c>
      <c r="D59" s="11">
        <v>675495</v>
      </c>
      <c r="E59" s="26"/>
      <c r="F59" s="11">
        <v>24.22</v>
      </c>
      <c r="G59" s="27">
        <f t="shared" si="0"/>
        <v>58.55</v>
      </c>
      <c r="H59" s="11">
        <v>17.23</v>
      </c>
    </row>
    <row r="60" spans="1:8" ht="22">
      <c r="A60" s="25"/>
      <c r="B60" s="26" t="s">
        <v>1762</v>
      </c>
      <c r="C60" s="26" t="s">
        <v>1763</v>
      </c>
      <c r="D60" s="11">
        <v>212739</v>
      </c>
      <c r="E60" s="26"/>
      <c r="F60" s="11">
        <v>11.63</v>
      </c>
      <c r="G60" s="27">
        <f t="shared" si="0"/>
        <v>67.75</v>
      </c>
      <c r="H60" s="11">
        <v>20.62</v>
      </c>
    </row>
    <row r="61" spans="1:8" ht="32">
      <c r="A61" s="25"/>
      <c r="B61" s="26" t="s">
        <v>1764</v>
      </c>
      <c r="C61" s="26" t="s">
        <v>1765</v>
      </c>
      <c r="D61" s="11">
        <v>341706</v>
      </c>
      <c r="E61" s="26"/>
      <c r="F61" s="11">
        <v>16.940000000000001</v>
      </c>
      <c r="G61" s="27">
        <f t="shared" si="0"/>
        <v>63.53</v>
      </c>
      <c r="H61" s="11">
        <v>19.53</v>
      </c>
    </row>
    <row r="62" spans="1:8" ht="22">
      <c r="A62" s="25"/>
      <c r="B62" s="26" t="s">
        <v>1766</v>
      </c>
      <c r="C62" s="26" t="s">
        <v>1767</v>
      </c>
      <c r="D62" s="11">
        <v>1429384</v>
      </c>
      <c r="E62" s="26"/>
      <c r="F62" s="11">
        <v>18.88</v>
      </c>
      <c r="G62" s="27">
        <f t="shared" si="0"/>
        <v>67.27000000000001</v>
      </c>
      <c r="H62" s="11">
        <v>13.85</v>
      </c>
    </row>
    <row r="63" spans="1:8" ht="32">
      <c r="A63" s="25"/>
      <c r="B63" s="26" t="s">
        <v>1768</v>
      </c>
      <c r="C63" s="26" t="s">
        <v>1769</v>
      </c>
      <c r="D63" s="11">
        <v>862099</v>
      </c>
      <c r="E63" s="26"/>
      <c r="F63" s="11">
        <v>20.48</v>
      </c>
      <c r="G63" s="27">
        <f t="shared" si="0"/>
        <v>63.089999999999996</v>
      </c>
      <c r="H63" s="11">
        <v>16.43</v>
      </c>
    </row>
    <row r="64" spans="1:8" ht="32">
      <c r="A64" s="25"/>
      <c r="B64" s="26" t="s">
        <v>1770</v>
      </c>
      <c r="C64" s="26" t="s">
        <v>1771</v>
      </c>
      <c r="D64" s="11">
        <v>730103</v>
      </c>
      <c r="E64" s="26"/>
      <c r="F64" s="11">
        <v>18.16</v>
      </c>
      <c r="G64" s="27">
        <f t="shared" si="0"/>
        <v>62.760000000000005</v>
      </c>
      <c r="H64" s="11">
        <v>19.079999999999998</v>
      </c>
    </row>
    <row r="65" spans="1:8" ht="32">
      <c r="A65" s="25"/>
      <c r="B65" s="26" t="s">
        <v>1772</v>
      </c>
      <c r="C65" s="26" t="s">
        <v>1773</v>
      </c>
      <c r="D65" s="11">
        <v>792829</v>
      </c>
      <c r="E65" s="26"/>
      <c r="F65" s="11">
        <v>16.260000000000002</v>
      </c>
      <c r="G65" s="27">
        <f t="shared" si="0"/>
        <v>64.789999999999992</v>
      </c>
      <c r="H65" s="11">
        <v>18.95</v>
      </c>
    </row>
    <row r="66" spans="1:8" ht="48">
      <c r="A66" s="25"/>
      <c r="B66" s="26" t="s">
        <v>1774</v>
      </c>
      <c r="C66" s="26" t="s">
        <v>1775</v>
      </c>
      <c r="D66" s="26">
        <v>2726181</v>
      </c>
      <c r="E66" s="26">
        <f>616130+483762</f>
        <v>1099892</v>
      </c>
      <c r="F66" s="27">
        <v>15.54</v>
      </c>
      <c r="G66" s="27">
        <f t="shared" si="0"/>
        <v>67.570000000000007</v>
      </c>
      <c r="H66" s="27">
        <v>16.89</v>
      </c>
    </row>
    <row r="67" spans="1:8" ht="32">
      <c r="A67" s="25"/>
      <c r="B67" s="26" t="s">
        <v>1776</v>
      </c>
      <c r="C67" s="26" t="s">
        <v>1777</v>
      </c>
      <c r="D67" s="11">
        <v>583984</v>
      </c>
      <c r="E67" s="26"/>
      <c r="F67" s="11">
        <v>16.87</v>
      </c>
      <c r="G67" s="27">
        <f t="shared" ref="G67:G99" si="1">100-F67-H67</f>
        <v>66.38</v>
      </c>
      <c r="H67" s="11">
        <v>16.75</v>
      </c>
    </row>
    <row r="68" spans="1:8" ht="32">
      <c r="A68" s="25"/>
      <c r="B68" s="26" t="s">
        <v>1778</v>
      </c>
      <c r="C68" s="26" t="s">
        <v>1779</v>
      </c>
      <c r="D68" s="11">
        <v>757797</v>
      </c>
      <c r="E68" s="26"/>
      <c r="F68" s="11">
        <v>22.68</v>
      </c>
      <c r="G68" s="27">
        <f t="shared" si="1"/>
        <v>60.709999999999994</v>
      </c>
      <c r="H68" s="11">
        <v>16.61</v>
      </c>
    </row>
    <row r="69" spans="1:8" ht="32">
      <c r="A69" s="25"/>
      <c r="B69" s="26" t="s">
        <v>1780</v>
      </c>
      <c r="C69" s="26" t="s">
        <v>1781</v>
      </c>
      <c r="D69" s="11">
        <v>721927</v>
      </c>
      <c r="E69" s="26"/>
      <c r="F69" s="11">
        <v>15.69</v>
      </c>
      <c r="G69" s="27">
        <f t="shared" si="1"/>
        <v>63.06</v>
      </c>
      <c r="H69" s="11">
        <v>21.25</v>
      </c>
    </row>
    <row r="70" spans="1:8" ht="48">
      <c r="A70" s="25"/>
      <c r="B70" s="26" t="s">
        <v>1782</v>
      </c>
      <c r="C70" s="26" t="s">
        <v>1783</v>
      </c>
      <c r="D70" s="11">
        <v>160274</v>
      </c>
      <c r="E70" s="26"/>
      <c r="F70" s="11">
        <v>19.23</v>
      </c>
      <c r="G70" s="27">
        <f t="shared" si="1"/>
        <v>65.08</v>
      </c>
      <c r="H70" s="11">
        <v>15.69</v>
      </c>
    </row>
    <row r="71" spans="1:8" ht="48">
      <c r="A71" s="25"/>
      <c r="B71" s="26" t="s">
        <v>1784</v>
      </c>
      <c r="C71" s="26" t="s">
        <v>1785</v>
      </c>
      <c r="D71" s="12">
        <v>3851564</v>
      </c>
      <c r="E71" s="26">
        <f>356405+889068+83100</f>
        <v>1328573</v>
      </c>
      <c r="F71" s="12">
        <v>17.71</v>
      </c>
      <c r="G71" s="27">
        <f t="shared" si="1"/>
        <v>65.109999999999985</v>
      </c>
      <c r="H71" s="12">
        <v>17.18</v>
      </c>
    </row>
    <row r="72" spans="1:8" ht="32">
      <c r="A72" s="25"/>
      <c r="B72" s="26" t="s">
        <v>1786</v>
      </c>
      <c r="C72" s="26" t="s">
        <v>1787</v>
      </c>
      <c r="D72" s="11">
        <v>559457</v>
      </c>
      <c r="E72" s="26"/>
      <c r="F72" s="11">
        <v>15.16</v>
      </c>
      <c r="G72" s="27">
        <f t="shared" si="1"/>
        <v>64.28</v>
      </c>
      <c r="H72" s="11">
        <v>20.56</v>
      </c>
    </row>
    <row r="73" spans="1:8" ht="32">
      <c r="A73" s="25"/>
      <c r="B73" s="26" t="s">
        <v>1788</v>
      </c>
      <c r="C73" s="26" t="s">
        <v>1789</v>
      </c>
      <c r="D73" s="11">
        <v>766920</v>
      </c>
      <c r="E73" s="26"/>
      <c r="F73" s="11">
        <v>21.42</v>
      </c>
      <c r="G73" s="27">
        <f t="shared" si="1"/>
        <v>61.45</v>
      </c>
      <c r="H73" s="11">
        <v>17.13</v>
      </c>
    </row>
    <row r="74" spans="1:8" ht="32">
      <c r="A74" s="25"/>
      <c r="B74" s="26" t="s">
        <v>1790</v>
      </c>
      <c r="C74" s="26" t="s">
        <v>1791</v>
      </c>
      <c r="D74" s="11">
        <v>832813</v>
      </c>
      <c r="E74" s="26"/>
      <c r="F74" s="11">
        <v>21.34</v>
      </c>
      <c r="G74" s="27">
        <f t="shared" si="1"/>
        <v>61.36</v>
      </c>
      <c r="H74" s="11">
        <v>17.3</v>
      </c>
    </row>
    <row r="75" spans="1:8" ht="48">
      <c r="A75" s="25"/>
      <c r="B75" s="26" t="s">
        <v>1792</v>
      </c>
      <c r="C75" s="26" t="s">
        <v>1793</v>
      </c>
      <c r="D75" s="11">
        <v>290664</v>
      </c>
      <c r="E75" s="26"/>
      <c r="F75" s="11">
        <v>22.22</v>
      </c>
      <c r="G75" s="27">
        <f t="shared" si="1"/>
        <v>62.19</v>
      </c>
      <c r="H75" s="11">
        <v>15.59</v>
      </c>
    </row>
    <row r="76" spans="1:8" ht="22">
      <c r="A76" s="25"/>
      <c r="B76" s="26" t="s">
        <v>1794</v>
      </c>
      <c r="C76" s="26" t="s">
        <v>1795</v>
      </c>
      <c r="D76" s="11">
        <v>1140675</v>
      </c>
      <c r="E76" s="26"/>
      <c r="F76" s="11">
        <v>24.42</v>
      </c>
      <c r="G76" s="27">
        <f t="shared" si="1"/>
        <v>62.58</v>
      </c>
      <c r="H76" s="11">
        <v>13</v>
      </c>
    </row>
    <row r="77" spans="1:8" ht="32">
      <c r="A77" s="25"/>
      <c r="B77" s="26" t="s">
        <v>1796</v>
      </c>
      <c r="C77" s="26" t="s">
        <v>1797</v>
      </c>
      <c r="D77" s="11">
        <v>249238</v>
      </c>
      <c r="E77" s="26"/>
      <c r="F77" s="11">
        <v>22.22</v>
      </c>
      <c r="G77" s="27">
        <f t="shared" si="1"/>
        <v>62.72</v>
      </c>
      <c r="H77" s="11">
        <v>15.06</v>
      </c>
    </row>
    <row r="78" spans="1:8" ht="64">
      <c r="A78" s="25"/>
      <c r="B78" s="26" t="s">
        <v>1798</v>
      </c>
      <c r="C78" s="26" t="s">
        <v>1799</v>
      </c>
      <c r="D78" s="11">
        <v>307661</v>
      </c>
      <c r="E78" s="26"/>
      <c r="F78" s="11">
        <v>18.239999999999998</v>
      </c>
      <c r="G78" s="27">
        <f t="shared" si="1"/>
        <v>64.5</v>
      </c>
      <c r="H78" s="11">
        <v>17.260000000000002</v>
      </c>
    </row>
    <row r="79" spans="1:8" ht="32">
      <c r="A79" s="25"/>
      <c r="B79" s="26" t="s">
        <v>1800</v>
      </c>
      <c r="C79" s="26" t="s">
        <v>1801</v>
      </c>
      <c r="D79" s="11">
        <v>491849</v>
      </c>
      <c r="E79" s="26"/>
      <c r="F79" s="11">
        <v>23.66</v>
      </c>
      <c r="G79" s="27">
        <f t="shared" si="1"/>
        <v>62.28</v>
      </c>
      <c r="H79" s="11">
        <v>14.06</v>
      </c>
    </row>
    <row r="80" spans="1:8" ht="32">
      <c r="A80" s="25"/>
      <c r="B80" s="26" t="s">
        <v>1802</v>
      </c>
      <c r="C80" s="26" t="s">
        <v>1803</v>
      </c>
      <c r="D80" s="11">
        <v>329909</v>
      </c>
      <c r="E80" s="26"/>
      <c r="F80" s="11">
        <v>25.09</v>
      </c>
      <c r="G80" s="27">
        <f t="shared" si="1"/>
        <v>61.569999999999993</v>
      </c>
      <c r="H80" s="11">
        <v>13.34</v>
      </c>
    </row>
    <row r="81" spans="1:8" ht="32">
      <c r="A81" s="25"/>
      <c r="B81" s="26" t="s">
        <v>1804</v>
      </c>
      <c r="C81" s="26" t="s">
        <v>1805</v>
      </c>
      <c r="D81" s="11">
        <v>565423</v>
      </c>
      <c r="E81" s="26"/>
      <c r="F81" s="11">
        <v>22.1</v>
      </c>
      <c r="G81" s="27">
        <f t="shared" si="1"/>
        <v>61.750000000000007</v>
      </c>
      <c r="H81" s="11">
        <v>16.149999999999999</v>
      </c>
    </row>
    <row r="82" spans="1:8" ht="32">
      <c r="A82" s="25"/>
      <c r="B82" s="26" t="s">
        <v>1806</v>
      </c>
      <c r="C82" s="26" t="s">
        <v>1807</v>
      </c>
      <c r="D82" s="11">
        <v>796327</v>
      </c>
      <c r="E82" s="26"/>
      <c r="F82" s="11">
        <v>21.14</v>
      </c>
      <c r="G82" s="27">
        <f t="shared" si="1"/>
        <v>63.21</v>
      </c>
      <c r="H82" s="11">
        <v>15.65</v>
      </c>
    </row>
    <row r="83" spans="1:8" ht="32">
      <c r="A83" s="25"/>
      <c r="B83" s="26" t="s">
        <v>1808</v>
      </c>
      <c r="C83" s="26" t="s">
        <v>1809</v>
      </c>
      <c r="D83" s="11">
        <v>335704</v>
      </c>
      <c r="E83" s="26"/>
      <c r="F83" s="11">
        <v>21.03</v>
      </c>
      <c r="G83" s="27">
        <f t="shared" si="1"/>
        <v>62.019999999999996</v>
      </c>
      <c r="H83" s="11">
        <v>16.95</v>
      </c>
    </row>
    <row r="84" spans="1:8" ht="32">
      <c r="A84" s="25"/>
      <c r="B84" s="26" t="s">
        <v>1810</v>
      </c>
      <c r="C84" s="26" t="s">
        <v>1811</v>
      </c>
      <c r="D84" s="11">
        <v>888433</v>
      </c>
      <c r="E84" s="26"/>
      <c r="F84" s="11">
        <v>20.68</v>
      </c>
      <c r="G84" s="27">
        <f t="shared" si="1"/>
        <v>62.559999999999988</v>
      </c>
      <c r="H84" s="11">
        <v>16.760000000000002</v>
      </c>
    </row>
    <row r="85" spans="1:8" ht="48">
      <c r="A85" s="25"/>
      <c r="B85" s="26" t="s">
        <v>1812</v>
      </c>
      <c r="C85" s="26" t="s">
        <v>1813</v>
      </c>
      <c r="D85" s="12">
        <v>6645243</v>
      </c>
      <c r="E85" s="26">
        <f>337337+247791+227515+478072+70370</f>
        <v>1361085</v>
      </c>
      <c r="F85" s="12">
        <v>21</v>
      </c>
      <c r="G85" s="27">
        <f t="shared" si="1"/>
        <v>64.260000000000005</v>
      </c>
      <c r="H85" s="12">
        <v>14.74</v>
      </c>
    </row>
    <row r="86" spans="1:8" ht="22">
      <c r="A86" s="25"/>
      <c r="B86" s="26" t="s">
        <v>1814</v>
      </c>
      <c r="C86" s="26" t="s">
        <v>1815</v>
      </c>
      <c r="D86" s="11">
        <v>322990</v>
      </c>
      <c r="E86" s="26"/>
      <c r="F86" s="11">
        <v>18.190000000000001</v>
      </c>
      <c r="G86" s="27">
        <f t="shared" si="1"/>
        <v>66.27000000000001</v>
      </c>
      <c r="H86" s="11">
        <v>15.54</v>
      </c>
    </row>
    <row r="87" spans="1:8" ht="32">
      <c r="A87" s="25"/>
      <c r="B87" s="26" t="s">
        <v>1816</v>
      </c>
      <c r="C87" s="26" t="s">
        <v>1817</v>
      </c>
      <c r="D87" s="11">
        <v>407578</v>
      </c>
      <c r="E87" s="26"/>
      <c r="F87" s="11">
        <v>21.15</v>
      </c>
      <c r="G87" s="27">
        <f t="shared" si="1"/>
        <v>61.47</v>
      </c>
      <c r="H87" s="11">
        <v>17.38</v>
      </c>
    </row>
    <row r="88" spans="1:8" ht="64">
      <c r="A88" s="25"/>
      <c r="B88" s="26" t="s">
        <v>1818</v>
      </c>
      <c r="C88" s="26" t="s">
        <v>1819</v>
      </c>
      <c r="D88" s="11">
        <v>201047</v>
      </c>
      <c r="E88" s="26"/>
      <c r="F88" s="11">
        <v>20.52</v>
      </c>
      <c r="G88" s="27">
        <f t="shared" si="1"/>
        <v>64.83</v>
      </c>
      <c r="H88" s="11">
        <v>14.65</v>
      </c>
    </row>
    <row r="89" spans="1:8" ht="22">
      <c r="A89" s="25"/>
      <c r="B89" s="26" t="s">
        <v>1820</v>
      </c>
      <c r="C89" s="26" t="s">
        <v>1821</v>
      </c>
      <c r="D89" s="11">
        <v>621275</v>
      </c>
      <c r="E89" s="26"/>
      <c r="F89" s="11">
        <v>25.17</v>
      </c>
      <c r="G89" s="27">
        <f t="shared" si="1"/>
        <v>61.339999999999996</v>
      </c>
      <c r="H89" s="11">
        <v>13.49</v>
      </c>
    </row>
    <row r="90" spans="1:8" ht="32">
      <c r="A90" s="25" t="s">
        <v>2121</v>
      </c>
      <c r="B90" s="26" t="s">
        <v>1822</v>
      </c>
      <c r="C90" s="26" t="s">
        <v>1823</v>
      </c>
      <c r="D90" s="11">
        <v>1038416</v>
      </c>
      <c r="E90" s="26"/>
      <c r="F90" s="11">
        <v>21.29</v>
      </c>
      <c r="G90" s="27">
        <f t="shared" si="1"/>
        <v>62.690000000000012</v>
      </c>
      <c r="H90" s="11">
        <v>16.02</v>
      </c>
    </row>
    <row r="91" spans="1:8" ht="32">
      <c r="A91" s="25"/>
      <c r="B91" s="26" t="s">
        <v>1824</v>
      </c>
      <c r="C91" s="26" t="s">
        <v>1825</v>
      </c>
      <c r="D91" s="11">
        <v>752125</v>
      </c>
      <c r="E91" s="26"/>
      <c r="F91" s="11">
        <v>22.17</v>
      </c>
      <c r="G91" s="27">
        <f t="shared" si="1"/>
        <v>60.9</v>
      </c>
      <c r="H91" s="11">
        <v>16.93</v>
      </c>
    </row>
    <row r="92" spans="1:8" ht="48">
      <c r="A92" s="25"/>
      <c r="B92" s="26" t="s">
        <v>1826</v>
      </c>
      <c r="C92" s="26" t="s">
        <v>1827</v>
      </c>
      <c r="D92" s="12">
        <v>6563520</v>
      </c>
      <c r="E92" s="26">
        <f>317283+362289+122658</f>
        <v>802230</v>
      </c>
      <c r="F92" s="12">
        <v>22.53</v>
      </c>
      <c r="G92" s="27">
        <f t="shared" si="1"/>
        <v>61.87</v>
      </c>
      <c r="H92" s="12">
        <v>15.6</v>
      </c>
    </row>
    <row r="93" spans="1:8" ht="48">
      <c r="A93" s="25"/>
      <c r="B93" s="26" t="s">
        <v>1828</v>
      </c>
      <c r="C93" s="26" t="s">
        <v>1829</v>
      </c>
      <c r="D93" s="14">
        <v>4667134</v>
      </c>
      <c r="E93" s="26">
        <f>568778+435836</f>
        <v>1004614</v>
      </c>
      <c r="F93" s="27">
        <v>23.14</v>
      </c>
      <c r="G93" s="27">
        <f t="shared" si="1"/>
        <v>64.539999999999992</v>
      </c>
      <c r="H93" s="27">
        <v>12.32</v>
      </c>
    </row>
    <row r="94" spans="1:8" ht="22">
      <c r="A94" s="25"/>
      <c r="B94" s="26" t="s">
        <v>1830</v>
      </c>
      <c r="C94" s="26" t="s">
        <v>1831</v>
      </c>
      <c r="D94" s="11">
        <v>885987</v>
      </c>
      <c r="E94" s="26"/>
      <c r="F94" s="11">
        <v>18.84</v>
      </c>
      <c r="G94" s="27">
        <f t="shared" si="1"/>
        <v>65.47999999999999</v>
      </c>
      <c r="H94" s="11">
        <v>15.68</v>
      </c>
    </row>
    <row r="95" spans="1:8" ht="32">
      <c r="A95" s="25"/>
      <c r="B95" s="26" t="s">
        <v>1832</v>
      </c>
      <c r="C95" s="26" t="s">
        <v>1833</v>
      </c>
      <c r="D95" s="11">
        <v>1374491</v>
      </c>
      <c r="E95" s="26"/>
      <c r="F95" s="11">
        <v>16.22</v>
      </c>
      <c r="G95" s="27">
        <f t="shared" si="1"/>
        <v>74.099999999999994</v>
      </c>
      <c r="H95" s="11">
        <v>9.68</v>
      </c>
    </row>
    <row r="96" spans="1:8" ht="48">
      <c r="A96" s="25"/>
      <c r="B96" s="26" t="s">
        <v>1834</v>
      </c>
      <c r="C96" s="26" t="s">
        <v>1835</v>
      </c>
      <c r="D96" s="12">
        <v>10047914</v>
      </c>
      <c r="E96" s="26">
        <f>642010+836157+1526641+820790+1264895+890214</f>
        <v>5980707</v>
      </c>
      <c r="F96" s="27">
        <v>16.64</v>
      </c>
      <c r="G96" s="27">
        <f t="shared" si="1"/>
        <v>72.25</v>
      </c>
      <c r="H96" s="27">
        <v>11.11</v>
      </c>
    </row>
    <row r="97" spans="1:8" ht="32">
      <c r="A97" s="25"/>
      <c r="B97" s="26" t="s">
        <v>1836</v>
      </c>
      <c r="C97" s="26" t="s">
        <v>1837</v>
      </c>
      <c r="D97" s="11">
        <v>1009778</v>
      </c>
      <c r="E97" s="26"/>
      <c r="F97" s="11">
        <v>25.73</v>
      </c>
      <c r="G97" s="27">
        <f t="shared" si="1"/>
        <v>59.48</v>
      </c>
      <c r="H97" s="11">
        <v>14.79</v>
      </c>
    </row>
    <row r="98" spans="1:8" ht="80">
      <c r="A98" s="25"/>
      <c r="B98" s="26" t="s">
        <v>1838</v>
      </c>
      <c r="C98" s="26" t="s">
        <v>1839</v>
      </c>
      <c r="D98" s="11">
        <v>233638</v>
      </c>
      <c r="E98" s="26"/>
      <c r="F98" s="11">
        <v>20.59</v>
      </c>
      <c r="G98" s="27">
        <f t="shared" si="1"/>
        <v>65.759999999999991</v>
      </c>
      <c r="H98" s="11">
        <v>13.65</v>
      </c>
    </row>
    <row r="99" spans="1:8" ht="32">
      <c r="A99" s="25"/>
      <c r="B99" s="26" t="s">
        <v>1840</v>
      </c>
      <c r="C99" s="26" t="s">
        <v>1841</v>
      </c>
      <c r="D99" s="11">
        <v>103357</v>
      </c>
      <c r="E99" s="26"/>
      <c r="F99" s="11">
        <v>16.649999999999999</v>
      </c>
      <c r="G99" s="27">
        <f t="shared" si="1"/>
        <v>65.069999999999993</v>
      </c>
      <c r="H99" s="11">
        <v>18.28</v>
      </c>
    </row>
    <row r="100" spans="1:8" ht="64">
      <c r="A100" s="25"/>
      <c r="B100" s="26" t="s">
        <v>1842</v>
      </c>
      <c r="C100" s="26" t="s">
        <v>1843</v>
      </c>
      <c r="D100" s="11">
        <v>313305</v>
      </c>
      <c r="E100" s="26"/>
      <c r="F100" s="11">
        <v>21.24</v>
      </c>
      <c r="G100" s="27">
        <f>100-F100-H100</f>
        <v>62.040000000000006</v>
      </c>
      <c r="H100" s="11">
        <v>16.72</v>
      </c>
    </row>
    <row r="101" spans="1:8" ht="32">
      <c r="A101" s="25"/>
      <c r="B101" s="26" t="s">
        <v>1844</v>
      </c>
      <c r="C101" s="26" t="s">
        <v>1845</v>
      </c>
      <c r="D101" s="11">
        <v>476439</v>
      </c>
      <c r="E101" s="26"/>
      <c r="F101" s="11">
        <v>22.81</v>
      </c>
      <c r="G101" s="27">
        <f t="shared" ref="G101" si="2">100-F101-H101</f>
        <v>62.349999999999994</v>
      </c>
      <c r="H101" s="11">
        <v>14.84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DFD0-7C26-004B-BCF6-B59FFB2293BF}">
  <dimension ref="A1:H82"/>
  <sheetViews>
    <sheetView workbookViewId="0">
      <selection sqref="A1:H1"/>
    </sheetView>
  </sheetViews>
  <sheetFormatPr baseColWidth="10" defaultRowHeight="16"/>
  <cols>
    <col min="4" max="4" width="18.3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8">
      <c r="A2" s="2" t="s">
        <v>1846</v>
      </c>
      <c r="B2" s="3" t="s">
        <v>1847</v>
      </c>
      <c r="C2" s="3" t="s">
        <v>1848</v>
      </c>
      <c r="D2" s="28">
        <v>290034</v>
      </c>
      <c r="E2" s="3"/>
      <c r="F2" s="28">
        <v>35.47</v>
      </c>
      <c r="G2">
        <f>100-F2-H2</f>
        <v>56.32</v>
      </c>
      <c r="H2" s="28">
        <v>8.2100000000000009</v>
      </c>
    </row>
    <row r="3" spans="1:8" ht="32">
      <c r="A3" s="2"/>
      <c r="B3" s="3" t="s">
        <v>1849</v>
      </c>
      <c r="C3" s="3" t="s">
        <v>1850</v>
      </c>
      <c r="D3" s="11">
        <v>39709</v>
      </c>
      <c r="E3" s="3"/>
      <c r="F3" s="11">
        <v>16.63</v>
      </c>
      <c r="G3">
        <f t="shared" ref="G3:G66" si="0">100-F3-H3</f>
        <v>68.67</v>
      </c>
      <c r="H3" s="11">
        <v>14.7</v>
      </c>
    </row>
    <row r="4" spans="1:8" ht="32">
      <c r="A4" s="2"/>
      <c r="B4" s="3" t="s">
        <v>1851</v>
      </c>
      <c r="C4" s="3" t="s">
        <v>1852</v>
      </c>
      <c r="D4" s="28">
        <v>322628</v>
      </c>
      <c r="E4" s="3"/>
      <c r="F4" s="28">
        <v>26.45</v>
      </c>
      <c r="G4">
        <f t="shared" si="0"/>
        <v>61.069999999999993</v>
      </c>
      <c r="H4" s="28">
        <v>12.48</v>
      </c>
    </row>
    <row r="5" spans="1:8" ht="22">
      <c r="A5" s="2"/>
      <c r="B5" s="3" t="s">
        <v>1853</v>
      </c>
      <c r="C5" s="3" t="s">
        <v>1854</v>
      </c>
      <c r="D5" s="28">
        <v>355968</v>
      </c>
      <c r="E5" s="3"/>
      <c r="F5" s="28">
        <v>22.01</v>
      </c>
      <c r="G5">
        <f t="shared" si="0"/>
        <v>68.069999999999993</v>
      </c>
      <c r="H5" s="28">
        <v>9.92</v>
      </c>
    </row>
    <row r="6" spans="1:8" ht="32">
      <c r="A6" s="2"/>
      <c r="B6" s="3" t="s">
        <v>1855</v>
      </c>
      <c r="C6" s="3" t="s">
        <v>1856</v>
      </c>
      <c r="D6" s="28">
        <v>115946</v>
      </c>
      <c r="E6" s="3"/>
      <c r="F6" s="28">
        <v>15.86</v>
      </c>
      <c r="G6">
        <f t="shared" si="0"/>
        <v>69.45</v>
      </c>
      <c r="H6" s="28">
        <v>14.69</v>
      </c>
    </row>
    <row r="7" spans="1:8" ht="32">
      <c r="A7" s="2"/>
      <c r="B7" s="3" t="s">
        <v>1857</v>
      </c>
      <c r="C7" s="3" t="s">
        <v>1858</v>
      </c>
      <c r="D7" s="11">
        <v>480149</v>
      </c>
      <c r="E7" s="3"/>
      <c r="F7" s="11">
        <v>19.77</v>
      </c>
      <c r="G7">
        <f t="shared" si="0"/>
        <v>66.69</v>
      </c>
      <c r="H7" s="11">
        <v>13.54</v>
      </c>
    </row>
    <row r="8" spans="1:8" ht="32">
      <c r="A8" s="2"/>
      <c r="B8" s="3" t="s">
        <v>1859</v>
      </c>
      <c r="C8" s="3" t="s">
        <v>1860</v>
      </c>
      <c r="D8" s="11">
        <v>127387</v>
      </c>
      <c r="E8" s="3"/>
      <c r="F8" s="11">
        <v>23.1</v>
      </c>
      <c r="G8">
        <f t="shared" si="0"/>
        <v>65.69</v>
      </c>
      <c r="H8" s="11">
        <v>11.21</v>
      </c>
    </row>
    <row r="9" spans="1:8" ht="32">
      <c r="A9" s="2"/>
      <c r="B9" s="3" t="s">
        <v>1861</v>
      </c>
      <c r="C9" s="3" t="s">
        <v>1862</v>
      </c>
      <c r="D9" s="11">
        <v>401581</v>
      </c>
      <c r="E9" s="3"/>
      <c r="F9" s="11">
        <v>19.47</v>
      </c>
      <c r="G9">
        <f t="shared" si="0"/>
        <v>64.53</v>
      </c>
      <c r="H9" s="11">
        <v>16</v>
      </c>
    </row>
    <row r="10" spans="1:8" ht="48">
      <c r="A10" s="2"/>
      <c r="B10" s="3" t="s">
        <v>1863</v>
      </c>
      <c r="C10" s="3" t="s">
        <v>1864</v>
      </c>
      <c r="D10" s="14">
        <v>4359446</v>
      </c>
      <c r="E10" s="3">
        <f>1484016+712271+407010+439566+143795+288200</f>
        <v>3474858</v>
      </c>
      <c r="F10" s="14">
        <v>14.19</v>
      </c>
      <c r="G10">
        <f t="shared" si="0"/>
        <v>74.11</v>
      </c>
      <c r="H10" s="14">
        <v>11.7</v>
      </c>
    </row>
    <row r="11" spans="1:8" ht="32">
      <c r="A11" s="2" t="s">
        <v>2117</v>
      </c>
      <c r="B11" s="3" t="s">
        <v>1865</v>
      </c>
      <c r="C11" s="3" t="s">
        <v>1866</v>
      </c>
      <c r="D11" s="11">
        <v>182449</v>
      </c>
      <c r="E11" s="3"/>
      <c r="F11" s="11">
        <v>20.68</v>
      </c>
      <c r="G11">
        <f t="shared" si="0"/>
        <v>68.169999999999987</v>
      </c>
      <c r="H11" s="11">
        <v>11.15</v>
      </c>
    </row>
    <row r="12" spans="1:8" ht="32">
      <c r="A12" s="2"/>
      <c r="B12" s="3" t="s">
        <v>1867</v>
      </c>
      <c r="C12" s="3" t="s">
        <v>1868</v>
      </c>
      <c r="D12" s="11">
        <v>119346</v>
      </c>
      <c r="E12" s="3"/>
      <c r="F12" s="11">
        <v>21.71</v>
      </c>
      <c r="G12">
        <f t="shared" si="0"/>
        <v>67.22999999999999</v>
      </c>
      <c r="H12" s="11">
        <v>11.06</v>
      </c>
    </row>
    <row r="13" spans="1:8" ht="32">
      <c r="A13" s="2"/>
      <c r="B13" s="3" t="s">
        <v>1869</v>
      </c>
      <c r="C13" s="3" t="s">
        <v>1870</v>
      </c>
      <c r="D13" s="11">
        <v>95387</v>
      </c>
      <c r="E13" s="3"/>
      <c r="F13" s="11">
        <v>22.66</v>
      </c>
      <c r="G13">
        <f t="shared" si="0"/>
        <v>66.72</v>
      </c>
      <c r="H13" s="11">
        <v>10.62</v>
      </c>
    </row>
    <row r="14" spans="1:8" ht="32">
      <c r="A14" s="2"/>
      <c r="B14" s="3" t="s">
        <v>1871</v>
      </c>
      <c r="C14" s="3" t="s">
        <v>1872</v>
      </c>
      <c r="D14" s="11">
        <v>250177</v>
      </c>
      <c r="E14" s="3"/>
      <c r="F14" s="11">
        <v>19.5</v>
      </c>
      <c r="G14">
        <f t="shared" si="0"/>
        <v>66.38</v>
      </c>
      <c r="H14" s="11">
        <v>14.12</v>
      </c>
    </row>
    <row r="15" spans="1:8" ht="22">
      <c r="A15" s="2"/>
      <c r="B15" s="3" t="s">
        <v>1873</v>
      </c>
      <c r="C15" s="3" t="s">
        <v>1874</v>
      </c>
      <c r="D15" s="11">
        <v>112173</v>
      </c>
      <c r="E15" s="3"/>
      <c r="F15" s="11">
        <v>19.059999999999999</v>
      </c>
      <c r="G15">
        <f t="shared" si="0"/>
        <v>74.319999999999993</v>
      </c>
      <c r="H15" s="11">
        <v>6.62</v>
      </c>
    </row>
    <row r="16" spans="1:8" ht="32">
      <c r="A16" s="2"/>
      <c r="B16" s="3" t="s">
        <v>1875</v>
      </c>
      <c r="C16" s="3" t="s">
        <v>1876</v>
      </c>
      <c r="D16" s="28">
        <v>135908</v>
      </c>
      <c r="E16" s="3"/>
      <c r="F16" s="28">
        <v>22.76</v>
      </c>
      <c r="G16">
        <f t="shared" si="0"/>
        <v>64.19</v>
      </c>
      <c r="H16" s="28">
        <v>13.05</v>
      </c>
    </row>
    <row r="17" spans="1:8" ht="32">
      <c r="A17" s="2"/>
      <c r="B17" s="3" t="s">
        <v>1877</v>
      </c>
      <c r="C17" s="3" t="s">
        <v>1878</v>
      </c>
      <c r="D17" s="28">
        <v>204529</v>
      </c>
      <c r="E17" s="3"/>
      <c r="F17" s="28">
        <v>29.26</v>
      </c>
      <c r="G17">
        <f t="shared" si="0"/>
        <v>60.709999999999994</v>
      </c>
      <c r="H17" s="28">
        <v>10.029999999999999</v>
      </c>
    </row>
    <row r="18" spans="1:8" ht="48">
      <c r="A18" s="2" t="s">
        <v>2118</v>
      </c>
      <c r="B18" s="3" t="s">
        <v>1879</v>
      </c>
      <c r="C18" s="3" t="s">
        <v>1880</v>
      </c>
      <c r="D18" s="12">
        <v>312663</v>
      </c>
      <c r="E18" s="12">
        <v>312663</v>
      </c>
      <c r="F18" s="12">
        <v>15.91</v>
      </c>
      <c r="G18">
        <f t="shared" si="0"/>
        <v>72.92</v>
      </c>
      <c r="H18" s="12">
        <v>11.17</v>
      </c>
    </row>
    <row r="19" spans="1:8" ht="32">
      <c r="A19" s="2"/>
      <c r="B19" s="3" t="s">
        <v>1881</v>
      </c>
      <c r="C19" s="3" t="s">
        <v>1882</v>
      </c>
      <c r="D19" s="11">
        <v>86355</v>
      </c>
      <c r="E19" s="3"/>
      <c r="F19" s="11">
        <v>22.86</v>
      </c>
      <c r="G19">
        <f t="shared" si="0"/>
        <v>67.3</v>
      </c>
      <c r="H19" s="11">
        <v>9.84</v>
      </c>
    </row>
    <row r="20" spans="1:8" ht="48">
      <c r="A20" s="2"/>
      <c r="B20" s="3" t="s">
        <v>1883</v>
      </c>
      <c r="C20" s="3" t="s">
        <v>1884</v>
      </c>
      <c r="D20" s="12">
        <v>2984659</v>
      </c>
      <c r="E20" s="3">
        <f>656689+556102</f>
        <v>1212791</v>
      </c>
      <c r="F20" s="12">
        <v>20.78</v>
      </c>
      <c r="G20">
        <f t="shared" si="0"/>
        <v>66.319999999999993</v>
      </c>
      <c r="H20" s="12">
        <v>12.9</v>
      </c>
    </row>
    <row r="21" spans="1:8" ht="48">
      <c r="A21" s="2"/>
      <c r="B21" s="3" t="s">
        <v>1885</v>
      </c>
      <c r="C21" s="3" t="s">
        <v>1886</v>
      </c>
      <c r="D21" s="11">
        <v>151031</v>
      </c>
      <c r="E21" s="3"/>
      <c r="F21" s="11">
        <v>16.98</v>
      </c>
      <c r="G21">
        <f t="shared" si="0"/>
        <v>70.11999999999999</v>
      </c>
      <c r="H21" s="11">
        <v>12.9</v>
      </c>
    </row>
    <row r="22" spans="1:8" ht="22">
      <c r="A22" s="2"/>
      <c r="B22" s="3" t="s">
        <v>1887</v>
      </c>
      <c r="C22" s="3" t="s">
        <v>1888</v>
      </c>
      <c r="D22" s="28">
        <v>336316</v>
      </c>
      <c r="E22" s="3"/>
      <c r="F22" s="28">
        <v>22.44</v>
      </c>
      <c r="G22">
        <f t="shared" si="0"/>
        <v>60.77</v>
      </c>
      <c r="H22" s="28">
        <v>16.79</v>
      </c>
    </row>
    <row r="23" spans="1:8" ht="32">
      <c r="A23" s="2"/>
      <c r="B23" s="3" t="s">
        <v>1889</v>
      </c>
      <c r="C23" s="3" t="s">
        <v>1890</v>
      </c>
      <c r="D23" s="11">
        <v>254944</v>
      </c>
      <c r="E23" s="3"/>
      <c r="F23" s="11">
        <v>20.56</v>
      </c>
      <c r="G23">
        <f t="shared" si="0"/>
        <v>66.97999999999999</v>
      </c>
      <c r="H23" s="11">
        <v>12.46</v>
      </c>
    </row>
    <row r="24" spans="1:8" ht="48">
      <c r="A24" s="2"/>
      <c r="B24" s="3" t="s">
        <v>1891</v>
      </c>
      <c r="C24" s="3" t="s">
        <v>1892</v>
      </c>
      <c r="D24" s="12">
        <v>2524097</v>
      </c>
      <c r="E24" s="3">
        <v>422383</v>
      </c>
      <c r="F24" s="12">
        <v>20.010000000000002</v>
      </c>
      <c r="G24">
        <f t="shared" si="0"/>
        <v>66.55</v>
      </c>
      <c r="H24" s="12">
        <v>13.44</v>
      </c>
    </row>
    <row r="25" spans="1:8" ht="32">
      <c r="A25" s="2"/>
      <c r="B25" s="3" t="s">
        <v>1893</v>
      </c>
      <c r="C25" s="3" t="s">
        <v>1894</v>
      </c>
      <c r="D25" s="28">
        <v>150031</v>
      </c>
      <c r="E25" s="3"/>
      <c r="F25" s="28">
        <v>18.45</v>
      </c>
      <c r="G25">
        <f t="shared" si="0"/>
        <v>67.36</v>
      </c>
      <c r="H25" s="28">
        <v>14.19</v>
      </c>
    </row>
    <row r="26" spans="1:8" ht="22">
      <c r="A26" s="2"/>
      <c r="B26" s="3" t="s">
        <v>1895</v>
      </c>
      <c r="C26" s="3" t="s">
        <v>1896</v>
      </c>
      <c r="D26" s="11">
        <v>425627</v>
      </c>
      <c r="E26" s="3"/>
      <c r="F26" s="11">
        <v>23.54</v>
      </c>
      <c r="G26">
        <f t="shared" si="0"/>
        <v>66.360000000000014</v>
      </c>
      <c r="H26" s="11">
        <v>10.1</v>
      </c>
    </row>
    <row r="27" spans="1:8" ht="32">
      <c r="A27" s="2"/>
      <c r="B27" s="3" t="s">
        <v>1897</v>
      </c>
      <c r="C27" s="3" t="s">
        <v>1898</v>
      </c>
      <c r="D27" s="11">
        <v>82138</v>
      </c>
      <c r="E27" s="3"/>
      <c r="F27" s="11">
        <v>19.79</v>
      </c>
      <c r="G27">
        <f t="shared" si="0"/>
        <v>67.920000000000016</v>
      </c>
      <c r="H27" s="11">
        <v>12.29</v>
      </c>
    </row>
    <row r="28" spans="1:8" ht="48">
      <c r="A28" s="2"/>
      <c r="B28" s="3" t="s">
        <v>1899</v>
      </c>
      <c r="C28" s="3" t="s">
        <v>1900</v>
      </c>
      <c r="D28" s="12">
        <v>1848607</v>
      </c>
      <c r="E28" s="3">
        <v>504265</v>
      </c>
      <c r="F28" s="12">
        <v>19.59</v>
      </c>
      <c r="G28">
        <f t="shared" si="0"/>
        <v>66.03</v>
      </c>
      <c r="H28" s="12">
        <v>14.38</v>
      </c>
    </row>
    <row r="29" spans="1:8" ht="32">
      <c r="A29" s="2"/>
      <c r="B29" s="3" t="s">
        <v>1901</v>
      </c>
      <c r="C29" s="3" t="s">
        <v>1902</v>
      </c>
      <c r="D29" s="28">
        <v>260596</v>
      </c>
      <c r="E29" s="3"/>
      <c r="F29" s="28">
        <v>34.03</v>
      </c>
      <c r="G29">
        <f t="shared" si="0"/>
        <v>57.78</v>
      </c>
      <c r="H29" s="28">
        <v>8.19</v>
      </c>
    </row>
    <row r="30" spans="1:8" ht="32">
      <c r="A30" s="2"/>
      <c r="B30" s="3" t="s">
        <v>1903</v>
      </c>
      <c r="C30" s="3" t="s">
        <v>1904</v>
      </c>
      <c r="D30" s="11">
        <v>335684</v>
      </c>
      <c r="E30" s="3"/>
      <c r="F30" s="11">
        <v>20.87</v>
      </c>
      <c r="G30">
        <f t="shared" si="0"/>
        <v>64.419999999999987</v>
      </c>
      <c r="H30" s="11">
        <v>14.71</v>
      </c>
    </row>
    <row r="31" spans="1:8" ht="32">
      <c r="A31" s="2"/>
      <c r="B31" s="3" t="s">
        <v>1905</v>
      </c>
      <c r="C31" s="3" t="s">
        <v>1906</v>
      </c>
      <c r="D31" s="28">
        <v>235154</v>
      </c>
      <c r="E31" s="3"/>
      <c r="F31" s="28">
        <v>20.99</v>
      </c>
      <c r="G31">
        <f t="shared" si="0"/>
        <v>67.47</v>
      </c>
      <c r="H31" s="28">
        <v>11.54</v>
      </c>
    </row>
    <row r="32" spans="1:8" ht="48">
      <c r="A32" s="2"/>
      <c r="B32" s="3" t="s">
        <v>1907</v>
      </c>
      <c r="C32" s="3" t="s">
        <v>1908</v>
      </c>
      <c r="D32" s="12">
        <v>2179716</v>
      </c>
      <c r="E32" s="3">
        <v>513856</v>
      </c>
      <c r="F32" s="12">
        <v>21.78</v>
      </c>
      <c r="G32">
        <f t="shared" si="0"/>
        <v>65.2</v>
      </c>
      <c r="H32" s="12">
        <v>13.02</v>
      </c>
    </row>
    <row r="33" spans="1:8" ht="32">
      <c r="A33" s="2"/>
      <c r="B33" s="3" t="s">
        <v>1909</v>
      </c>
      <c r="C33" s="3" t="s">
        <v>1910</v>
      </c>
      <c r="D33" s="28">
        <v>255955</v>
      </c>
      <c r="E33" s="3"/>
      <c r="F33" s="28">
        <v>29.78</v>
      </c>
      <c r="G33">
        <f t="shared" si="0"/>
        <v>60.54</v>
      </c>
      <c r="H33" s="28">
        <v>9.68</v>
      </c>
    </row>
    <row r="34" spans="1:8" ht="32">
      <c r="A34" s="2"/>
      <c r="B34" s="3" t="s">
        <v>1911</v>
      </c>
      <c r="C34" s="3" t="s">
        <v>1912</v>
      </c>
      <c r="D34" s="11">
        <v>162418</v>
      </c>
      <c r="E34" s="3"/>
      <c r="F34" s="11">
        <v>20.190000000000001</v>
      </c>
      <c r="G34">
        <f t="shared" si="0"/>
        <v>66.5</v>
      </c>
      <c r="H34" s="11">
        <v>13.31</v>
      </c>
    </row>
    <row r="35" spans="1:8" ht="64">
      <c r="A35" s="2"/>
      <c r="B35" s="3" t="s">
        <v>1913</v>
      </c>
      <c r="C35" s="3" t="s">
        <v>1914</v>
      </c>
      <c r="D35" s="11">
        <v>244406</v>
      </c>
      <c r="E35" s="3"/>
      <c r="F35" s="11">
        <v>28.07</v>
      </c>
      <c r="G35">
        <f t="shared" si="0"/>
        <v>60.13000000000001</v>
      </c>
      <c r="H35" s="11">
        <v>11.8</v>
      </c>
    </row>
    <row r="36" spans="1:8" ht="48">
      <c r="A36" s="2"/>
      <c r="B36" s="3" t="s">
        <v>1915</v>
      </c>
      <c r="C36" s="3" t="s">
        <v>1916</v>
      </c>
      <c r="D36" s="12">
        <v>1131016</v>
      </c>
      <c r="E36" s="3">
        <v>519096</v>
      </c>
      <c r="F36" s="12">
        <v>16.809999999999999</v>
      </c>
      <c r="G36">
        <f t="shared" si="0"/>
        <v>70.039999999999992</v>
      </c>
      <c r="H36" s="12">
        <v>13.15</v>
      </c>
    </row>
    <row r="37" spans="1:8" ht="32">
      <c r="A37" s="2"/>
      <c r="B37" s="3" t="s">
        <v>1917</v>
      </c>
      <c r="C37" s="3" t="s">
        <v>1918</v>
      </c>
      <c r="D37" s="11">
        <v>189888</v>
      </c>
      <c r="E37" s="3"/>
      <c r="F37" s="11">
        <v>20.09</v>
      </c>
      <c r="G37">
        <f t="shared" si="0"/>
        <v>66.55</v>
      </c>
      <c r="H37" s="11">
        <v>13.36</v>
      </c>
    </row>
    <row r="38" spans="1:8" ht="32">
      <c r="A38" s="2"/>
      <c r="B38" s="3" t="s">
        <v>1919</v>
      </c>
      <c r="C38" s="3" t="s">
        <v>1920</v>
      </c>
      <c r="D38" s="11">
        <v>241587</v>
      </c>
      <c r="E38" s="3"/>
      <c r="F38" s="11">
        <v>21.99</v>
      </c>
      <c r="G38">
        <f t="shared" si="0"/>
        <v>66.86</v>
      </c>
      <c r="H38" s="11">
        <v>11.15</v>
      </c>
    </row>
    <row r="39" spans="1:8" ht="32">
      <c r="A39" s="2"/>
      <c r="B39" s="3" t="s">
        <v>1921</v>
      </c>
      <c r="C39" s="3" t="s">
        <v>1922</v>
      </c>
      <c r="D39" s="11">
        <v>185231</v>
      </c>
      <c r="E39" s="3"/>
      <c r="F39" s="11">
        <v>14.85</v>
      </c>
      <c r="G39">
        <f t="shared" si="0"/>
        <v>73</v>
      </c>
      <c r="H39" s="11">
        <v>12.15</v>
      </c>
    </row>
    <row r="40" spans="1:8" ht="32">
      <c r="A40" s="2"/>
      <c r="B40" s="3" t="s">
        <v>1923</v>
      </c>
      <c r="C40" s="3" t="s">
        <v>1924</v>
      </c>
      <c r="D40" s="11">
        <v>196906</v>
      </c>
      <c r="E40" s="3"/>
      <c r="F40" s="11">
        <v>18.62</v>
      </c>
      <c r="G40">
        <f t="shared" si="0"/>
        <v>67.13</v>
      </c>
      <c r="H40" s="11">
        <v>14.25</v>
      </c>
    </row>
    <row r="41" spans="1:8" ht="32">
      <c r="A41" s="2"/>
      <c r="B41" s="3" t="s">
        <v>1925</v>
      </c>
      <c r="C41" s="3" t="s">
        <v>1926</v>
      </c>
      <c r="D41" s="11">
        <v>198965</v>
      </c>
      <c r="E41" s="3"/>
      <c r="F41" s="11">
        <v>18.64</v>
      </c>
      <c r="G41">
        <f t="shared" si="0"/>
        <v>67.61</v>
      </c>
      <c r="H41" s="11">
        <v>13.75</v>
      </c>
    </row>
    <row r="42" spans="1:8" ht="32">
      <c r="A42" s="2"/>
      <c r="B42" s="3" t="s">
        <v>1927</v>
      </c>
      <c r="C42" s="3" t="s">
        <v>1928</v>
      </c>
      <c r="D42" s="11">
        <v>473882</v>
      </c>
      <c r="E42" s="3"/>
      <c r="F42" s="11">
        <v>14.92</v>
      </c>
      <c r="G42">
        <f t="shared" si="0"/>
        <v>72.599999999999994</v>
      </c>
      <c r="H42" s="11">
        <v>12.48</v>
      </c>
    </row>
    <row r="43" spans="1:8" ht="32">
      <c r="A43" s="2"/>
      <c r="B43" s="3" t="s">
        <v>1929</v>
      </c>
      <c r="C43" s="3" t="s">
        <v>1930</v>
      </c>
      <c r="D43" s="28">
        <v>173243</v>
      </c>
      <c r="E43" s="3"/>
      <c r="F43" s="28">
        <v>23.86</v>
      </c>
      <c r="G43">
        <f t="shared" si="0"/>
        <v>61.82</v>
      </c>
      <c r="H43" s="28">
        <v>14.32</v>
      </c>
    </row>
    <row r="44" spans="1:8" ht="48">
      <c r="A44" s="2"/>
      <c r="B44" s="3" t="s">
        <v>1931</v>
      </c>
      <c r="C44" s="3" t="s">
        <v>1932</v>
      </c>
      <c r="D44" s="12">
        <v>1464955</v>
      </c>
      <c r="E44" s="12">
        <v>885277</v>
      </c>
      <c r="F44" s="12">
        <v>17.64</v>
      </c>
      <c r="G44">
        <f t="shared" si="0"/>
        <v>68.789999999999992</v>
      </c>
      <c r="H44" s="12">
        <v>13.57</v>
      </c>
    </row>
    <row r="45" spans="1:8" ht="48">
      <c r="A45" s="2"/>
      <c r="B45" s="3" t="s">
        <v>1933</v>
      </c>
      <c r="C45" s="3" t="s">
        <v>1934</v>
      </c>
      <c r="D45" s="11">
        <v>363727</v>
      </c>
      <c r="E45" s="3"/>
      <c r="F45" s="11">
        <v>23.12</v>
      </c>
      <c r="G45">
        <f t="shared" si="0"/>
        <v>64.099999999999994</v>
      </c>
      <c r="H45" s="11">
        <v>12.78</v>
      </c>
    </row>
    <row r="46" spans="1:8" ht="32">
      <c r="A46" s="2"/>
      <c r="B46" s="3" t="s">
        <v>1935</v>
      </c>
      <c r="C46" s="3" t="s">
        <v>1936</v>
      </c>
      <c r="D46" s="28">
        <v>192476</v>
      </c>
      <c r="E46" s="3"/>
      <c r="F46" s="28">
        <v>20.51</v>
      </c>
      <c r="G46">
        <f t="shared" si="0"/>
        <v>66.89</v>
      </c>
      <c r="H46" s="28">
        <v>12.6</v>
      </c>
    </row>
    <row r="47" spans="1:8" ht="32">
      <c r="A47" s="2"/>
      <c r="B47" s="3" t="s">
        <v>1937</v>
      </c>
      <c r="C47" s="3" t="s">
        <v>1938</v>
      </c>
      <c r="D47" s="11">
        <v>178470</v>
      </c>
      <c r="E47" s="3"/>
      <c r="F47" s="11">
        <v>10.93</v>
      </c>
      <c r="G47">
        <f t="shared" si="0"/>
        <v>71.039999999999992</v>
      </c>
      <c r="H47" s="11">
        <v>18.03</v>
      </c>
    </row>
    <row r="48" spans="1:8" ht="32">
      <c r="A48" s="2"/>
      <c r="B48" s="3" t="s">
        <v>1939</v>
      </c>
      <c r="C48" s="3" t="s">
        <v>1940</v>
      </c>
      <c r="D48" s="11">
        <v>177641</v>
      </c>
      <c r="E48" s="3"/>
      <c r="F48" s="11">
        <v>13.61</v>
      </c>
      <c r="G48">
        <f t="shared" si="0"/>
        <v>71.31</v>
      </c>
      <c r="H48" s="11">
        <v>15.08</v>
      </c>
    </row>
    <row r="49" spans="1:8" ht="32">
      <c r="A49" s="2"/>
      <c r="B49" s="3" t="s">
        <v>1941</v>
      </c>
      <c r="C49" s="3" t="s">
        <v>1942</v>
      </c>
      <c r="D49" s="11">
        <v>285549</v>
      </c>
      <c r="E49" s="3"/>
      <c r="F49" s="11">
        <v>16.82</v>
      </c>
      <c r="G49">
        <f t="shared" si="0"/>
        <v>66.860000000000014</v>
      </c>
      <c r="H49" s="11">
        <v>16.32</v>
      </c>
    </row>
    <row r="50" spans="1:8" ht="32">
      <c r="A50" s="2"/>
      <c r="B50" s="3" t="s">
        <v>1943</v>
      </c>
      <c r="C50" s="3" t="s">
        <v>1944</v>
      </c>
      <c r="D50" s="11">
        <v>180650</v>
      </c>
      <c r="E50" s="3"/>
      <c r="F50" s="11">
        <v>19.329999999999998</v>
      </c>
      <c r="G50">
        <f t="shared" si="0"/>
        <v>67.55</v>
      </c>
      <c r="H50" s="11">
        <v>13.12</v>
      </c>
    </row>
    <row r="51" spans="1:8" ht="32">
      <c r="A51" s="2"/>
      <c r="B51" s="3" t="s">
        <v>1945</v>
      </c>
      <c r="C51" s="3" t="s">
        <v>1946</v>
      </c>
      <c r="D51" s="11">
        <v>222210</v>
      </c>
      <c r="E51" s="3"/>
      <c r="F51" s="11">
        <v>19.53</v>
      </c>
      <c r="G51">
        <f t="shared" si="0"/>
        <v>63.3</v>
      </c>
      <c r="H51" s="11">
        <v>17.170000000000002</v>
      </c>
    </row>
    <row r="52" spans="1:8" ht="32">
      <c r="A52" s="2"/>
      <c r="B52" s="3" t="s">
        <v>1947</v>
      </c>
      <c r="C52" s="3" t="s">
        <v>1948</v>
      </c>
      <c r="D52" s="11">
        <v>240597</v>
      </c>
      <c r="E52" s="3"/>
      <c r="F52" s="11">
        <v>24</v>
      </c>
      <c r="G52">
        <f t="shared" si="0"/>
        <v>63.99</v>
      </c>
      <c r="H52" s="11">
        <v>12.01</v>
      </c>
    </row>
    <row r="53" spans="1:8" ht="48">
      <c r="A53" s="2"/>
      <c r="B53" s="3" t="s">
        <v>1949</v>
      </c>
      <c r="C53" s="3" t="s">
        <v>1950</v>
      </c>
      <c r="D53" s="11">
        <v>277608</v>
      </c>
      <c r="E53" s="3"/>
      <c r="F53" s="11">
        <v>17.87</v>
      </c>
      <c r="G53">
        <f t="shared" si="0"/>
        <v>68.08</v>
      </c>
      <c r="H53" s="11">
        <v>14.05</v>
      </c>
    </row>
    <row r="54" spans="1:8" ht="32">
      <c r="A54" s="2"/>
      <c r="B54" s="3" t="s">
        <v>1951</v>
      </c>
      <c r="C54" s="3" t="s">
        <v>1952</v>
      </c>
      <c r="D54" s="11">
        <v>167309</v>
      </c>
      <c r="E54" s="3"/>
      <c r="F54" s="11">
        <v>23.43</v>
      </c>
      <c r="G54">
        <f t="shared" si="0"/>
        <v>64.739999999999995</v>
      </c>
      <c r="H54" s="11">
        <v>11.83</v>
      </c>
    </row>
    <row r="55" spans="1:8" ht="32">
      <c r="A55" s="2"/>
      <c r="B55" s="3" t="s">
        <v>1953</v>
      </c>
      <c r="C55" s="3" t="s">
        <v>1954</v>
      </c>
      <c r="D55" s="11">
        <v>156224</v>
      </c>
      <c r="E55" s="3"/>
      <c r="F55" s="11">
        <v>19.399999999999999</v>
      </c>
      <c r="G55">
        <f t="shared" si="0"/>
        <v>65.03</v>
      </c>
      <c r="H55" s="11">
        <v>15.57</v>
      </c>
    </row>
    <row r="56" spans="1:8" ht="22">
      <c r="A56" s="2"/>
      <c r="B56" s="3" t="s">
        <v>1955</v>
      </c>
      <c r="C56" s="3" t="s">
        <v>1956</v>
      </c>
      <c r="D56" s="11">
        <v>137736</v>
      </c>
      <c r="E56" s="3"/>
      <c r="F56" s="11">
        <v>16.77</v>
      </c>
      <c r="G56">
        <f t="shared" si="0"/>
        <v>72.650000000000006</v>
      </c>
      <c r="H56" s="11">
        <v>10.58</v>
      </c>
    </row>
    <row r="57" spans="1:8" ht="32">
      <c r="A57" s="2"/>
      <c r="B57" s="3" t="s">
        <v>1957</v>
      </c>
      <c r="C57" s="3" t="s">
        <v>1958</v>
      </c>
      <c r="D57" s="11">
        <v>57076</v>
      </c>
      <c r="E57" s="3"/>
      <c r="F57" s="11">
        <v>28.08</v>
      </c>
      <c r="G57">
        <f t="shared" si="0"/>
        <v>66.44</v>
      </c>
      <c r="H57" s="11">
        <v>5.48</v>
      </c>
    </row>
    <row r="58" spans="1:8" ht="32">
      <c r="A58" s="2"/>
      <c r="B58" s="3" t="s">
        <v>1959</v>
      </c>
      <c r="C58" s="3" t="s">
        <v>1960</v>
      </c>
      <c r="D58" s="28">
        <v>304687</v>
      </c>
      <c r="E58" s="3"/>
      <c r="F58" s="28">
        <v>20.92</v>
      </c>
      <c r="G58">
        <f t="shared" si="0"/>
        <v>67.099999999999994</v>
      </c>
      <c r="H58" s="28">
        <v>11.98</v>
      </c>
    </row>
    <row r="59" spans="1:8" ht="32">
      <c r="A59" s="2"/>
      <c r="B59" s="3" t="s">
        <v>1961</v>
      </c>
      <c r="C59" s="3" t="s">
        <v>1962</v>
      </c>
      <c r="D59" s="11">
        <v>129299</v>
      </c>
      <c r="E59" s="3"/>
      <c r="F59" s="11">
        <v>17.77</v>
      </c>
      <c r="G59">
        <f t="shared" si="0"/>
        <v>71.92</v>
      </c>
      <c r="H59" s="11">
        <v>10.31</v>
      </c>
    </row>
    <row r="60" spans="1:8" ht="32">
      <c r="A60" s="2"/>
      <c r="B60" s="3" t="s">
        <v>1963</v>
      </c>
      <c r="C60" s="3" t="s">
        <v>1964</v>
      </c>
      <c r="D60" s="11">
        <v>506801</v>
      </c>
      <c r="E60" s="3"/>
      <c r="F60" s="11">
        <v>22.08</v>
      </c>
      <c r="G60">
        <f t="shared" si="0"/>
        <v>64.849999999999994</v>
      </c>
      <c r="H60" s="11">
        <v>13.07</v>
      </c>
    </row>
    <row r="61" spans="1:8" ht="48">
      <c r="A61" s="2"/>
      <c r="B61" s="3" t="s">
        <v>1965</v>
      </c>
      <c r="C61" s="3" t="s">
        <v>1966</v>
      </c>
      <c r="D61" s="12">
        <v>1512110</v>
      </c>
      <c r="E61" s="3">
        <f>337645+200869</f>
        <v>538514</v>
      </c>
      <c r="F61" s="12">
        <v>18.899999999999999</v>
      </c>
      <c r="G61">
        <f t="shared" si="0"/>
        <v>67.139999999999986</v>
      </c>
      <c r="H61" s="12">
        <v>13.96</v>
      </c>
    </row>
    <row r="62" spans="1:8" ht="32">
      <c r="A62" s="2"/>
      <c r="B62" s="3" t="s">
        <v>1967</v>
      </c>
      <c r="C62" s="3" t="s">
        <v>1968</v>
      </c>
      <c r="D62" s="11">
        <v>125157</v>
      </c>
      <c r="E62" s="11"/>
      <c r="F62" s="11">
        <v>15.04</v>
      </c>
      <c r="G62">
        <f t="shared" si="0"/>
        <v>70</v>
      </c>
      <c r="H62" s="11">
        <v>14.96</v>
      </c>
    </row>
    <row r="63" spans="1:8" ht="32">
      <c r="A63" s="2"/>
      <c r="B63" s="3" t="s">
        <v>1969</v>
      </c>
      <c r="C63" s="3" t="s">
        <v>1970</v>
      </c>
      <c r="D63" s="11">
        <v>35871</v>
      </c>
      <c r="E63" s="3"/>
      <c r="F63" s="11">
        <v>23.65</v>
      </c>
      <c r="G63">
        <f t="shared" si="0"/>
        <v>68.47</v>
      </c>
      <c r="H63" s="11">
        <v>7.88</v>
      </c>
    </row>
    <row r="64" spans="1:8" ht="32">
      <c r="A64" s="2"/>
      <c r="B64" s="3" t="s">
        <v>1971</v>
      </c>
      <c r="C64" s="3" t="s">
        <v>1972</v>
      </c>
      <c r="D64" s="11">
        <v>424135</v>
      </c>
      <c r="E64" s="3"/>
      <c r="F64" s="11">
        <v>22.12</v>
      </c>
      <c r="G64">
        <f t="shared" si="0"/>
        <v>64.94</v>
      </c>
      <c r="H64" s="11">
        <v>12.94</v>
      </c>
    </row>
    <row r="65" spans="1:8" ht="32">
      <c r="A65" s="2"/>
      <c r="B65" s="3" t="s">
        <v>1973</v>
      </c>
      <c r="C65" s="3" t="s">
        <v>1974</v>
      </c>
      <c r="D65" s="11">
        <v>416337</v>
      </c>
      <c r="E65" s="3"/>
      <c r="F65" s="11">
        <v>17.47</v>
      </c>
      <c r="G65">
        <f t="shared" si="0"/>
        <v>66.95</v>
      </c>
      <c r="H65" s="11">
        <v>15.58</v>
      </c>
    </row>
    <row r="66" spans="1:8" ht="96">
      <c r="A66" s="2"/>
      <c r="B66" s="3" t="s">
        <v>1975</v>
      </c>
      <c r="C66" s="3" t="s">
        <v>1976</v>
      </c>
      <c r="D66" s="28">
        <v>239390</v>
      </c>
      <c r="E66" s="3"/>
      <c r="F66" s="28">
        <v>28.87</v>
      </c>
      <c r="G66">
        <f t="shared" si="0"/>
        <v>61.129999999999995</v>
      </c>
      <c r="H66" s="11">
        <v>10</v>
      </c>
    </row>
    <row r="67" spans="1:8" ht="64">
      <c r="A67" s="2"/>
      <c r="B67" s="3" t="s">
        <v>1977</v>
      </c>
      <c r="C67" s="3" t="s">
        <v>1978</v>
      </c>
      <c r="D67" s="11">
        <v>15093</v>
      </c>
      <c r="E67" s="3"/>
      <c r="F67" s="11">
        <v>11.12</v>
      </c>
      <c r="G67">
        <f t="shared" ref="G67:G82" si="1">100-F67-H67</f>
        <v>81.22999999999999</v>
      </c>
      <c r="H67" s="11">
        <v>7.65</v>
      </c>
    </row>
    <row r="68" spans="1:8" ht="64">
      <c r="A68" s="2"/>
      <c r="B68" s="3" t="s">
        <v>1979</v>
      </c>
      <c r="C68" s="3" t="s">
        <v>1980</v>
      </c>
      <c r="D68" s="11">
        <v>27762</v>
      </c>
      <c r="E68" s="3"/>
      <c r="F68" s="11">
        <v>13.62</v>
      </c>
      <c r="G68">
        <f t="shared" si="1"/>
        <v>75.239999999999995</v>
      </c>
      <c r="H68" s="11">
        <v>11.14</v>
      </c>
    </row>
    <row r="69" spans="1:8" ht="32">
      <c r="A69" s="2"/>
      <c r="B69" s="3" t="s">
        <v>1981</v>
      </c>
      <c r="C69" s="3" t="s">
        <v>1982</v>
      </c>
      <c r="D69" s="11">
        <v>125367</v>
      </c>
      <c r="E69" s="3"/>
      <c r="F69" s="11">
        <v>21.73</v>
      </c>
      <c r="G69">
        <f t="shared" si="1"/>
        <v>66.44</v>
      </c>
      <c r="H69" s="11">
        <v>11.83</v>
      </c>
    </row>
    <row r="70" spans="1:8" ht="22">
      <c r="A70" s="2"/>
      <c r="B70" s="3" t="s">
        <v>1983</v>
      </c>
      <c r="C70" s="3" t="s">
        <v>1984</v>
      </c>
      <c r="D70" s="11">
        <v>351069</v>
      </c>
      <c r="E70" s="3"/>
      <c r="F70" s="11">
        <v>24.01</v>
      </c>
      <c r="G70">
        <f t="shared" si="1"/>
        <v>64.169999999999987</v>
      </c>
      <c r="H70" s="11">
        <v>11.82</v>
      </c>
    </row>
    <row r="71" spans="1:8" ht="32">
      <c r="A71" s="2"/>
      <c r="B71" s="3" t="s">
        <v>1985</v>
      </c>
      <c r="C71" s="3" t="s">
        <v>1986</v>
      </c>
      <c r="D71" s="11">
        <v>52192</v>
      </c>
      <c r="E71" s="3"/>
      <c r="F71" s="11">
        <v>20.65</v>
      </c>
      <c r="G71">
        <f t="shared" si="1"/>
        <v>68.789999999999992</v>
      </c>
      <c r="H71" s="11">
        <v>10.56</v>
      </c>
    </row>
    <row r="72" spans="1:8" ht="32">
      <c r="A72" s="2"/>
      <c r="B72" s="3" t="s">
        <v>1987</v>
      </c>
      <c r="C72" s="3" t="s">
        <v>1988</v>
      </c>
      <c r="D72" s="11">
        <v>323648</v>
      </c>
      <c r="E72" s="3"/>
      <c r="F72" s="11">
        <v>16.39</v>
      </c>
      <c r="G72">
        <f t="shared" si="1"/>
        <v>67.319999999999993</v>
      </c>
      <c r="H72" s="11">
        <v>16.29</v>
      </c>
    </row>
    <row r="73" spans="1:8" ht="48">
      <c r="A73" s="2"/>
      <c r="B73" s="3" t="s">
        <v>1989</v>
      </c>
      <c r="C73" s="3" t="s">
        <v>1990</v>
      </c>
      <c r="D73" s="12">
        <v>1055706</v>
      </c>
      <c r="E73" s="3">
        <v>4555611</v>
      </c>
      <c r="F73" s="12">
        <v>15.01</v>
      </c>
      <c r="G73">
        <f t="shared" si="1"/>
        <v>72.929999999999993</v>
      </c>
      <c r="H73" s="12">
        <v>12.06</v>
      </c>
    </row>
    <row r="74" spans="1:8" ht="22">
      <c r="A74" s="2"/>
      <c r="B74" s="3" t="s">
        <v>1991</v>
      </c>
      <c r="C74" s="3" t="s">
        <v>1992</v>
      </c>
      <c r="D74" s="11">
        <v>121766</v>
      </c>
      <c r="E74" s="3"/>
      <c r="F74" s="11">
        <v>12.5</v>
      </c>
      <c r="G74">
        <f t="shared" si="1"/>
        <v>73.12</v>
      </c>
      <c r="H74" s="11">
        <v>14.38</v>
      </c>
    </row>
    <row r="75" spans="1:8" ht="48">
      <c r="A75" s="2"/>
      <c r="B75" s="3" t="s">
        <v>1993</v>
      </c>
      <c r="C75" s="3" t="s">
        <v>1994</v>
      </c>
      <c r="D75" s="14">
        <v>438026</v>
      </c>
      <c r="E75" s="3">
        <v>260385</v>
      </c>
      <c r="F75" s="12">
        <v>14.14</v>
      </c>
      <c r="G75">
        <f t="shared" si="1"/>
        <v>72.180000000000007</v>
      </c>
      <c r="H75" s="12">
        <v>13.68</v>
      </c>
    </row>
    <row r="76" spans="1:8" ht="48">
      <c r="A76" s="2"/>
      <c r="B76" s="3" t="s">
        <v>1995</v>
      </c>
      <c r="C76" s="3" t="s">
        <v>1996</v>
      </c>
      <c r="D76" s="28">
        <v>361206</v>
      </c>
      <c r="E76" s="3"/>
      <c r="F76" s="28">
        <v>21.99</v>
      </c>
      <c r="G76">
        <f t="shared" si="1"/>
        <v>61.730000000000004</v>
      </c>
      <c r="H76" s="28">
        <v>16.28</v>
      </c>
    </row>
    <row r="77" spans="1:8" ht="64">
      <c r="A77" s="2"/>
      <c r="B77" s="3" t="s">
        <v>1997</v>
      </c>
      <c r="C77" s="3" t="s">
        <v>1998</v>
      </c>
      <c r="D77" s="11">
        <v>10970</v>
      </c>
      <c r="E77" s="3"/>
      <c r="F77" s="11">
        <v>18.170000000000002</v>
      </c>
      <c r="G77">
        <f t="shared" si="1"/>
        <v>74.459999999999994</v>
      </c>
      <c r="H77" s="11">
        <v>7.37</v>
      </c>
    </row>
    <row r="78" spans="1:8" ht="48">
      <c r="A78" s="2"/>
      <c r="B78" s="3" t="s">
        <v>1999</v>
      </c>
      <c r="C78" s="3" t="s">
        <v>2000</v>
      </c>
      <c r="D78" s="12">
        <v>2407272</v>
      </c>
      <c r="E78" s="3">
        <v>546616</v>
      </c>
      <c r="F78" s="12">
        <v>21.53</v>
      </c>
      <c r="G78">
        <f t="shared" si="1"/>
        <v>65.88</v>
      </c>
      <c r="H78" s="12">
        <v>12.59</v>
      </c>
    </row>
    <row r="79" spans="1:8" ht="32">
      <c r="A79" s="2"/>
      <c r="B79" s="3" t="s">
        <v>2001</v>
      </c>
      <c r="C79" s="3" t="s">
        <v>2002</v>
      </c>
      <c r="D79" s="11">
        <v>427373</v>
      </c>
      <c r="E79" s="3"/>
      <c r="F79" s="11">
        <v>21.6</v>
      </c>
      <c r="G79">
        <f t="shared" si="1"/>
        <v>64.77000000000001</v>
      </c>
      <c r="H79" s="11">
        <v>13.63</v>
      </c>
    </row>
    <row r="80" spans="1:8" ht="48">
      <c r="A80" s="2"/>
      <c r="B80" s="3" t="s">
        <v>2003</v>
      </c>
      <c r="C80" s="3" t="s">
        <v>2004</v>
      </c>
      <c r="D80" s="11">
        <v>373050</v>
      </c>
      <c r="E80" s="3"/>
      <c r="F80" s="11">
        <v>20.45</v>
      </c>
      <c r="G80">
        <f t="shared" si="1"/>
        <v>65.95</v>
      </c>
      <c r="H80" s="11">
        <v>13.6</v>
      </c>
    </row>
    <row r="81" spans="1:8" ht="32">
      <c r="A81" s="2"/>
      <c r="B81" s="3" t="s">
        <v>2005</v>
      </c>
      <c r="C81" s="3" t="s">
        <v>2006</v>
      </c>
      <c r="D81" s="11">
        <v>365637</v>
      </c>
      <c r="E81" s="3"/>
      <c r="F81" s="11">
        <v>18.93</v>
      </c>
      <c r="G81">
        <f t="shared" si="1"/>
        <v>64.88</v>
      </c>
      <c r="H81" s="11">
        <v>16.190000000000001</v>
      </c>
    </row>
    <row r="82" spans="1:8" ht="32">
      <c r="A82" s="2"/>
      <c r="B82" s="3" t="s">
        <v>2007</v>
      </c>
      <c r="C82" s="3" t="s">
        <v>2008</v>
      </c>
      <c r="D82" s="28">
        <v>125705</v>
      </c>
      <c r="E82" s="3"/>
      <c r="F82" s="28">
        <v>14.82</v>
      </c>
      <c r="G82">
        <f t="shared" si="1"/>
        <v>70.070000000000007</v>
      </c>
      <c r="H82" s="28">
        <v>15.11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CA66-862E-1C47-8676-A3EF88AF5343}">
  <dimension ref="A1:O41"/>
  <sheetViews>
    <sheetView workbookViewId="0">
      <selection activeCell="K7" sqref="K7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2009</v>
      </c>
      <c r="B2" s="3" t="s">
        <v>2010</v>
      </c>
      <c r="C2" s="3" t="s">
        <v>2011</v>
      </c>
      <c r="D2" s="4">
        <v>29929</v>
      </c>
      <c r="E2" s="11"/>
      <c r="F2" s="4">
        <v>29.5</v>
      </c>
      <c r="G2">
        <f>100-F2-H2</f>
        <v>64.989999999999995</v>
      </c>
      <c r="H2" s="4">
        <v>5.51</v>
      </c>
    </row>
    <row r="3" spans="1:8" ht="32">
      <c r="A3" s="2"/>
      <c r="B3" s="3" t="s">
        <v>2012</v>
      </c>
      <c r="C3" s="3" t="s">
        <v>2013</v>
      </c>
      <c r="D3" s="4">
        <v>31507</v>
      </c>
      <c r="E3" s="11"/>
      <c r="F3" s="4">
        <v>17.62</v>
      </c>
      <c r="G3">
        <f t="shared" ref="G3:G41" si="0">100-F3-H3</f>
        <v>75.56</v>
      </c>
      <c r="H3" s="4">
        <v>6.82</v>
      </c>
    </row>
    <row r="4" spans="1:8" ht="64">
      <c r="A4" s="2"/>
      <c r="B4" s="3" t="s">
        <v>2014</v>
      </c>
      <c r="C4" s="3" t="s">
        <v>2015</v>
      </c>
      <c r="D4" s="3">
        <v>337941</v>
      </c>
      <c r="E4" s="3"/>
      <c r="F4">
        <v>19.559999999999999</v>
      </c>
      <c r="G4">
        <f t="shared" si="0"/>
        <v>70.62</v>
      </c>
      <c r="H4">
        <v>9.82</v>
      </c>
    </row>
    <row r="5" spans="1:8" ht="32">
      <c r="A5" s="2"/>
      <c r="B5" s="3" t="s">
        <v>2016</v>
      </c>
      <c r="C5" s="3" t="s">
        <v>2017</v>
      </c>
      <c r="D5" s="4">
        <v>133409</v>
      </c>
      <c r="E5" s="11"/>
      <c r="F5" s="4">
        <v>21.73</v>
      </c>
      <c r="G5">
        <f t="shared" si="0"/>
        <v>72.099999999999994</v>
      </c>
      <c r="H5" s="4">
        <v>6.17</v>
      </c>
    </row>
    <row r="6" spans="1:8" ht="32">
      <c r="A6" s="2"/>
      <c r="B6" s="3" t="s">
        <v>2018</v>
      </c>
      <c r="C6" s="3" t="s">
        <v>2019</v>
      </c>
      <c r="D6" s="4">
        <v>75833</v>
      </c>
      <c r="E6" s="11"/>
      <c r="F6" s="4">
        <v>28.43</v>
      </c>
      <c r="G6">
        <f t="shared" si="0"/>
        <v>66.11999999999999</v>
      </c>
      <c r="H6" s="4">
        <v>5.45</v>
      </c>
    </row>
    <row r="7" spans="1:8" ht="32">
      <c r="A7" s="2"/>
      <c r="B7" s="3" t="s">
        <v>2020</v>
      </c>
      <c r="C7" s="3" t="s">
        <v>2021</v>
      </c>
      <c r="D7" s="4">
        <v>40720</v>
      </c>
      <c r="E7" s="11"/>
      <c r="F7" s="4">
        <v>22.48</v>
      </c>
      <c r="G7">
        <f t="shared" si="0"/>
        <v>72.039999999999992</v>
      </c>
      <c r="H7" s="4">
        <v>5.48</v>
      </c>
    </row>
    <row r="8" spans="1:8" ht="64">
      <c r="A8" s="2"/>
      <c r="B8" s="3" t="s">
        <v>2022</v>
      </c>
      <c r="C8" s="3" t="s">
        <v>2023</v>
      </c>
      <c r="D8" s="3">
        <v>200474</v>
      </c>
      <c r="E8" s="3"/>
      <c r="F8" s="24">
        <v>30.28</v>
      </c>
      <c r="G8">
        <f t="shared" si="0"/>
        <v>61.47</v>
      </c>
      <c r="H8" s="4">
        <v>8.25</v>
      </c>
    </row>
    <row r="9" spans="1:8" ht="32">
      <c r="A9" s="2"/>
      <c r="B9" s="3" t="s">
        <v>2024</v>
      </c>
      <c r="C9" s="3" t="s">
        <v>2025</v>
      </c>
      <c r="D9" s="4">
        <v>101519</v>
      </c>
      <c r="E9" s="11"/>
      <c r="F9" s="4">
        <v>24.42</v>
      </c>
      <c r="G9">
        <f t="shared" si="0"/>
        <v>68.069999999999993</v>
      </c>
      <c r="H9" s="4">
        <v>7.51</v>
      </c>
    </row>
    <row r="10" spans="1:8" ht="32">
      <c r="A10" s="2"/>
      <c r="B10" s="3" t="s">
        <v>2026</v>
      </c>
      <c r="C10" s="3" t="s">
        <v>2027</v>
      </c>
      <c r="D10" s="4">
        <v>60268</v>
      </c>
      <c r="E10" s="11"/>
      <c r="F10" s="4">
        <v>26.65</v>
      </c>
      <c r="G10">
        <f t="shared" si="0"/>
        <v>67.47</v>
      </c>
      <c r="H10" s="4">
        <v>5.88</v>
      </c>
    </row>
    <row r="11" spans="1:8" ht="32">
      <c r="A11" s="2"/>
      <c r="B11" s="3" t="s">
        <v>2028</v>
      </c>
      <c r="C11" s="3" t="s">
        <v>2029</v>
      </c>
      <c r="D11" s="4">
        <v>90307</v>
      </c>
      <c r="E11" s="11"/>
      <c r="F11" s="4">
        <v>34.24</v>
      </c>
      <c r="G11">
        <f t="shared" si="0"/>
        <v>58.849999999999994</v>
      </c>
      <c r="H11" s="4">
        <v>6.91</v>
      </c>
    </row>
    <row r="12" spans="1:8" ht="64">
      <c r="A12" s="2"/>
      <c r="B12" s="3" t="s">
        <v>2030</v>
      </c>
      <c r="C12" s="3" t="s">
        <v>2031</v>
      </c>
      <c r="D12" s="4">
        <v>403368</v>
      </c>
      <c r="E12" s="11"/>
      <c r="F12" s="4">
        <v>20.309999999999999</v>
      </c>
      <c r="G12">
        <f t="shared" si="0"/>
        <v>70.27</v>
      </c>
      <c r="H12" s="4">
        <v>9.42</v>
      </c>
    </row>
    <row r="13" spans="1:8" ht="32">
      <c r="A13" s="2"/>
      <c r="B13" s="3" t="s">
        <v>2032</v>
      </c>
      <c r="C13" s="3" t="s">
        <v>2033</v>
      </c>
      <c r="D13" s="4">
        <v>23203</v>
      </c>
      <c r="E13" s="11"/>
      <c r="F13" s="4">
        <v>20.71</v>
      </c>
      <c r="G13">
        <f t="shared" si="0"/>
        <v>73.959999999999994</v>
      </c>
      <c r="H13" s="4">
        <v>5.33</v>
      </c>
    </row>
    <row r="14" spans="1:8" ht="32">
      <c r="A14" s="2"/>
      <c r="B14" s="3" t="s">
        <v>2034</v>
      </c>
      <c r="C14" s="3" t="s">
        <v>2035</v>
      </c>
      <c r="D14" s="4">
        <v>58173</v>
      </c>
      <c r="E14" s="11"/>
      <c r="F14" s="4">
        <v>25.78</v>
      </c>
      <c r="G14">
        <f t="shared" si="0"/>
        <v>66.63</v>
      </c>
      <c r="H14" s="4">
        <v>7.59</v>
      </c>
    </row>
    <row r="15" spans="1:8" ht="64">
      <c r="A15" s="2"/>
      <c r="B15" s="3" t="s">
        <v>2036</v>
      </c>
      <c r="C15" s="3" t="s">
        <v>2037</v>
      </c>
      <c r="D15" s="29">
        <v>134260</v>
      </c>
      <c r="E15" s="30"/>
      <c r="F15" s="4">
        <v>31.88</v>
      </c>
      <c r="G15">
        <f t="shared" si="0"/>
        <v>59.940000000000005</v>
      </c>
      <c r="H15" s="4">
        <v>8.18</v>
      </c>
    </row>
    <row r="16" spans="1:8" ht="32">
      <c r="A16" s="2"/>
      <c r="B16" s="3" t="s">
        <v>2038</v>
      </c>
      <c r="C16" s="3" t="s">
        <v>2039</v>
      </c>
      <c r="D16" s="4">
        <v>88227</v>
      </c>
      <c r="E16" s="11"/>
      <c r="F16" s="4">
        <v>17.489999999999998</v>
      </c>
      <c r="G16">
        <f t="shared" si="0"/>
        <v>77.070000000000007</v>
      </c>
      <c r="H16" s="4">
        <v>5.44</v>
      </c>
    </row>
    <row r="17" spans="1:15" ht="32">
      <c r="A17" s="2"/>
      <c r="B17" s="3" t="s">
        <v>2040</v>
      </c>
      <c r="C17" s="3" t="s">
        <v>2041</v>
      </c>
      <c r="D17" s="4">
        <v>33170</v>
      </c>
      <c r="E17" s="11"/>
      <c r="F17" s="4">
        <v>30.46</v>
      </c>
      <c r="G17">
        <f t="shared" si="0"/>
        <v>63.909999999999989</v>
      </c>
      <c r="H17" s="4">
        <v>5.63</v>
      </c>
    </row>
    <row r="18" spans="1:15" ht="32">
      <c r="A18" s="2"/>
      <c r="B18" s="3" t="s">
        <v>2042</v>
      </c>
      <c r="C18" s="3" t="s">
        <v>2043</v>
      </c>
      <c r="D18" s="4">
        <v>68759</v>
      </c>
      <c r="E18" s="11"/>
      <c r="F18" s="4">
        <v>38.869999999999997</v>
      </c>
      <c r="G18">
        <f t="shared" si="0"/>
        <v>56.38</v>
      </c>
      <c r="H18" s="4">
        <v>4.75</v>
      </c>
    </row>
    <row r="19" spans="1:15" ht="22">
      <c r="A19" s="2"/>
      <c r="B19" s="3" t="s">
        <v>2044</v>
      </c>
      <c r="C19" s="3" t="s">
        <v>2045</v>
      </c>
      <c r="D19" s="4">
        <v>221863</v>
      </c>
      <c r="E19" s="11"/>
      <c r="F19" s="4">
        <v>20.11</v>
      </c>
      <c r="G19">
        <f t="shared" si="0"/>
        <v>75.92</v>
      </c>
      <c r="H19" s="4">
        <v>3.97</v>
      </c>
    </row>
    <row r="20" spans="1:15" ht="64">
      <c r="A20" s="2"/>
      <c r="B20" s="3" t="s">
        <v>2046</v>
      </c>
      <c r="C20" s="3" t="s">
        <v>2047</v>
      </c>
      <c r="D20" s="3">
        <v>326964</v>
      </c>
      <c r="E20" s="3"/>
      <c r="F20" s="24">
        <v>23.68</v>
      </c>
      <c r="G20">
        <f t="shared" si="0"/>
        <v>66.199999999999989</v>
      </c>
      <c r="H20" s="24">
        <v>10.119999999999999</v>
      </c>
    </row>
    <row r="21" spans="1:15" ht="64">
      <c r="A21" s="2"/>
      <c r="B21" s="3" t="s">
        <v>2048</v>
      </c>
      <c r="C21" s="3" t="s">
        <v>2049</v>
      </c>
      <c r="D21" s="4">
        <v>40864</v>
      </c>
      <c r="E21" s="11"/>
      <c r="F21" s="4">
        <v>26.14</v>
      </c>
      <c r="G21">
        <f t="shared" si="0"/>
        <v>68.11</v>
      </c>
      <c r="H21" s="4">
        <v>5.75</v>
      </c>
    </row>
    <row r="22" spans="1:15" ht="32">
      <c r="A22" s="2"/>
      <c r="B22" s="3" t="s">
        <v>2050</v>
      </c>
      <c r="C22" s="3" t="s">
        <v>2051</v>
      </c>
      <c r="D22" s="4">
        <v>34496</v>
      </c>
      <c r="E22" s="11"/>
      <c r="F22" s="4">
        <v>28.75</v>
      </c>
      <c r="G22">
        <f t="shared" si="0"/>
        <v>65.25</v>
      </c>
      <c r="H22" s="4">
        <v>6</v>
      </c>
    </row>
    <row r="23" spans="1:15" ht="32">
      <c r="A23" s="2"/>
      <c r="B23" s="3" t="s">
        <v>2052</v>
      </c>
      <c r="C23" s="3" t="s">
        <v>2053</v>
      </c>
      <c r="D23" s="4">
        <v>75659</v>
      </c>
      <c r="E23" s="11"/>
      <c r="F23" s="4">
        <v>30.2</v>
      </c>
      <c r="G23">
        <f t="shared" si="0"/>
        <v>64.929999999999993</v>
      </c>
      <c r="H23" s="4">
        <v>4.87</v>
      </c>
    </row>
    <row r="24" spans="1:15" ht="48">
      <c r="A24" s="2"/>
      <c r="B24" s="3" t="s">
        <v>2054</v>
      </c>
      <c r="C24" s="3" t="s">
        <v>2055</v>
      </c>
      <c r="D24" s="4">
        <v>1358471</v>
      </c>
      <c r="E24" s="11"/>
      <c r="F24" s="4">
        <v>22.78</v>
      </c>
      <c r="G24">
        <f t="shared" si="0"/>
        <v>67.069999999999993</v>
      </c>
      <c r="H24" s="4">
        <v>10.15</v>
      </c>
      <c r="I24">
        <v>323</v>
      </c>
      <c r="J24">
        <v>247</v>
      </c>
      <c r="L24">
        <v>5</v>
      </c>
      <c r="M24">
        <v>97</v>
      </c>
      <c r="N24">
        <v>102</v>
      </c>
      <c r="O24">
        <v>1</v>
      </c>
    </row>
    <row r="25" spans="1:15" ht="32">
      <c r="A25" s="2"/>
      <c r="B25" s="3" t="s">
        <v>2056</v>
      </c>
      <c r="C25" s="3" t="s">
        <v>2057</v>
      </c>
      <c r="D25" s="23">
        <v>37729</v>
      </c>
      <c r="E25" s="28"/>
      <c r="F25" s="4">
        <v>15.56</v>
      </c>
      <c r="G25">
        <f t="shared" si="0"/>
        <v>77.989999999999995</v>
      </c>
      <c r="H25" s="23">
        <v>6.45</v>
      </c>
    </row>
    <row r="26" spans="1:15" ht="48">
      <c r="A26" s="2"/>
      <c r="B26" s="3" t="s">
        <v>2058</v>
      </c>
      <c r="C26" s="3" t="s">
        <v>2059</v>
      </c>
      <c r="D26" s="4">
        <v>468216</v>
      </c>
      <c r="E26" s="11"/>
      <c r="F26" s="4">
        <v>18.649999999999999</v>
      </c>
      <c r="G26">
        <f t="shared" si="0"/>
        <v>76.61</v>
      </c>
      <c r="H26" s="4">
        <v>4.74</v>
      </c>
      <c r="I26">
        <v>104</v>
      </c>
      <c r="J26">
        <v>44</v>
      </c>
      <c r="L26">
        <v>2</v>
      </c>
      <c r="M26">
        <v>44</v>
      </c>
      <c r="N26">
        <v>46</v>
      </c>
      <c r="O26">
        <v>1</v>
      </c>
    </row>
    <row r="27" spans="1:15" ht="32">
      <c r="A27" s="2"/>
      <c r="B27" s="3" t="s">
        <v>2060</v>
      </c>
      <c r="C27" s="3" t="s">
        <v>2061</v>
      </c>
      <c r="D27" s="3">
        <v>395043</v>
      </c>
      <c r="E27" s="3"/>
      <c r="F27" s="4">
        <v>19.8</v>
      </c>
      <c r="G27">
        <f t="shared" si="0"/>
        <v>69.89</v>
      </c>
      <c r="H27" s="4">
        <v>10.31</v>
      </c>
    </row>
    <row r="28" spans="1:15" ht="32">
      <c r="A28" s="2"/>
      <c r="B28" s="3" t="s">
        <v>2062</v>
      </c>
      <c r="C28" s="3" t="s">
        <v>2063</v>
      </c>
      <c r="D28" s="4">
        <v>109802</v>
      </c>
      <c r="E28" s="11"/>
      <c r="F28" s="4">
        <v>15.3</v>
      </c>
      <c r="G28">
        <f t="shared" si="0"/>
        <v>72.89</v>
      </c>
      <c r="H28" s="4">
        <v>11.81</v>
      </c>
    </row>
    <row r="29" spans="1:15" ht="32">
      <c r="A29" s="2"/>
      <c r="B29" s="3" t="s">
        <v>2064</v>
      </c>
      <c r="C29" s="3" t="s">
        <v>2065</v>
      </c>
      <c r="D29" s="4">
        <v>141308</v>
      </c>
      <c r="E29" s="11"/>
      <c r="F29" s="4">
        <v>27.72</v>
      </c>
      <c r="G29">
        <f t="shared" si="0"/>
        <v>66.19</v>
      </c>
      <c r="H29" s="4">
        <v>6.09</v>
      </c>
      <c r="I29">
        <v>158</v>
      </c>
      <c r="J29">
        <v>83</v>
      </c>
      <c r="L29">
        <v>2</v>
      </c>
      <c r="M29">
        <v>20</v>
      </c>
      <c r="N29">
        <v>22</v>
      </c>
      <c r="O29">
        <v>0</v>
      </c>
    </row>
    <row r="30" spans="1:15" ht="32">
      <c r="A30" s="2"/>
      <c r="B30" s="3" t="s">
        <v>2066</v>
      </c>
      <c r="C30" s="3" t="s">
        <v>2067</v>
      </c>
      <c r="D30" s="4">
        <v>14490</v>
      </c>
      <c r="E30" s="11"/>
      <c r="F30" s="4">
        <v>30.34</v>
      </c>
      <c r="G30">
        <f t="shared" si="0"/>
        <v>65.5</v>
      </c>
      <c r="H30" s="4">
        <v>4.16</v>
      </c>
    </row>
    <row r="31" spans="1:15" ht="32">
      <c r="A31" s="2"/>
      <c r="B31" s="3" t="s">
        <v>2068</v>
      </c>
      <c r="C31" s="3" t="s">
        <v>2069</v>
      </c>
      <c r="D31" s="4">
        <v>58117</v>
      </c>
      <c r="E31" s="11"/>
      <c r="F31" s="4">
        <v>23.17</v>
      </c>
      <c r="G31">
        <f t="shared" si="0"/>
        <v>72.36</v>
      </c>
      <c r="H31" s="4">
        <v>4.47</v>
      </c>
    </row>
    <row r="32" spans="1:15" ht="32">
      <c r="A32" s="2"/>
      <c r="B32" s="3" t="s">
        <v>2070</v>
      </c>
      <c r="C32" s="3" t="s">
        <v>2071</v>
      </c>
      <c r="D32" s="4">
        <v>31794</v>
      </c>
      <c r="E32" s="11"/>
      <c r="F32" s="4">
        <v>31.1</v>
      </c>
      <c r="G32">
        <f t="shared" si="0"/>
        <v>63.02</v>
      </c>
      <c r="H32" s="4">
        <v>5.88</v>
      </c>
    </row>
    <row r="33" spans="1:15" ht="32">
      <c r="A33" s="2"/>
      <c r="B33" s="3" t="s">
        <v>2072</v>
      </c>
      <c r="C33" s="3" t="s">
        <v>2073</v>
      </c>
      <c r="D33" s="4">
        <v>41046</v>
      </c>
      <c r="E33" s="11"/>
      <c r="F33" s="4">
        <v>31.85</v>
      </c>
      <c r="G33">
        <f t="shared" si="0"/>
        <v>62.900000000000006</v>
      </c>
      <c r="H33" s="4">
        <v>5.25</v>
      </c>
    </row>
    <row r="34" spans="1:15" ht="32">
      <c r="A34" s="2"/>
      <c r="B34" s="3" t="s">
        <v>2074</v>
      </c>
      <c r="C34" s="3" t="s">
        <v>2075</v>
      </c>
      <c r="D34" s="4">
        <v>48538</v>
      </c>
      <c r="E34" s="11"/>
      <c r="F34" s="4">
        <v>19.739999999999998</v>
      </c>
      <c r="G34">
        <f t="shared" si="0"/>
        <v>73.350000000000009</v>
      </c>
      <c r="H34" s="4">
        <v>6.91</v>
      </c>
    </row>
    <row r="35" spans="1:15" ht="32">
      <c r="A35" s="2"/>
      <c r="B35" s="3" t="s">
        <v>2076</v>
      </c>
      <c r="C35" s="3" t="s">
        <v>2077</v>
      </c>
      <c r="D35" s="4">
        <v>57159</v>
      </c>
      <c r="E35" s="11"/>
      <c r="F35" s="4">
        <v>28.8</v>
      </c>
      <c r="G35">
        <f t="shared" si="0"/>
        <v>64.83</v>
      </c>
      <c r="H35" s="4">
        <v>6.37</v>
      </c>
    </row>
    <row r="36" spans="1:15" ht="48">
      <c r="A36" s="2"/>
      <c r="B36" s="3" t="s">
        <v>2078</v>
      </c>
      <c r="C36" s="3" t="s">
        <v>2079</v>
      </c>
      <c r="D36" s="4">
        <v>2467965</v>
      </c>
      <c r="E36" s="11"/>
      <c r="F36" s="4">
        <v>16.36</v>
      </c>
      <c r="G36">
        <f t="shared" si="0"/>
        <v>73.52</v>
      </c>
      <c r="H36" s="4">
        <v>10.119999999999999</v>
      </c>
      <c r="I36">
        <v>534</v>
      </c>
      <c r="J36">
        <v>138</v>
      </c>
      <c r="L36">
        <v>15</v>
      </c>
      <c r="M36">
        <v>139</v>
      </c>
      <c r="N36">
        <v>154</v>
      </c>
      <c r="O36">
        <v>10</v>
      </c>
    </row>
    <row r="37" spans="1:15" ht="32">
      <c r="A37" s="2"/>
      <c r="B37" s="3" t="s">
        <v>2080</v>
      </c>
      <c r="C37" s="3" t="s">
        <v>2081</v>
      </c>
      <c r="D37" s="4">
        <v>71841</v>
      </c>
      <c r="E37" s="11"/>
      <c r="F37" s="4">
        <v>26.82</v>
      </c>
      <c r="G37">
        <f t="shared" si="0"/>
        <v>67.040000000000006</v>
      </c>
      <c r="H37" s="4">
        <v>6.14</v>
      </c>
    </row>
    <row r="38" spans="1:15" ht="32">
      <c r="A38" s="2"/>
      <c r="B38" s="3" t="s">
        <v>2082</v>
      </c>
      <c r="C38" s="3" t="s">
        <v>2083</v>
      </c>
      <c r="D38" s="4">
        <v>105645</v>
      </c>
      <c r="E38" s="11"/>
      <c r="F38" s="4">
        <v>21.3</v>
      </c>
      <c r="G38">
        <f t="shared" si="0"/>
        <v>68.73</v>
      </c>
      <c r="H38" s="4">
        <v>9.9700000000000006</v>
      </c>
    </row>
    <row r="39" spans="1:15" ht="22">
      <c r="A39" s="2"/>
      <c r="B39" s="3" t="s">
        <v>2084</v>
      </c>
      <c r="C39" s="3" t="s">
        <v>2085</v>
      </c>
      <c r="D39" s="4">
        <v>40197</v>
      </c>
      <c r="E39" s="11"/>
      <c r="F39" s="4">
        <v>35.68</v>
      </c>
      <c r="G39">
        <f t="shared" si="0"/>
        <v>60.089999999999989</v>
      </c>
      <c r="H39" s="4">
        <v>4.2300000000000004</v>
      </c>
    </row>
    <row r="40" spans="1:15" ht="32">
      <c r="A40" s="2"/>
      <c r="B40" s="3" t="s">
        <v>2086</v>
      </c>
      <c r="C40" s="3" t="s">
        <v>2087</v>
      </c>
      <c r="D40" s="4">
        <v>68273</v>
      </c>
      <c r="E40" s="11"/>
      <c r="F40" s="4">
        <v>20.74</v>
      </c>
      <c r="G40">
        <f t="shared" si="0"/>
        <v>72.89</v>
      </c>
      <c r="H40" s="4">
        <v>6.37</v>
      </c>
    </row>
    <row r="41" spans="1:15" ht="64">
      <c r="A41" s="2"/>
      <c r="B41" s="3" t="s">
        <v>2088</v>
      </c>
      <c r="C41" s="3" t="s">
        <v>2089</v>
      </c>
      <c r="D41" s="4">
        <v>138335</v>
      </c>
      <c r="E41" s="11"/>
      <c r="F41" s="4">
        <v>20.92</v>
      </c>
      <c r="G41">
        <f t="shared" si="0"/>
        <v>70.989999999999995</v>
      </c>
      <c r="H41" s="4">
        <v>8.09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7671-5C8E-7D46-B7CD-54EBDCE6EB19}">
  <dimension ref="A1:H14"/>
  <sheetViews>
    <sheetView topLeftCell="A14" workbookViewId="0">
      <selection activeCell="E26" sqref="E26"/>
    </sheetView>
  </sheetViews>
  <sheetFormatPr baseColWidth="10" defaultRowHeight="16"/>
  <cols>
    <col min="4" max="4" width="19.83203125" customWidth="1"/>
    <col min="5" max="5" width="17.66406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2090</v>
      </c>
      <c r="B2" s="3" t="s">
        <v>2091</v>
      </c>
      <c r="C2" s="3" t="s">
        <v>2092</v>
      </c>
      <c r="D2" s="11">
        <v>557374</v>
      </c>
      <c r="E2" s="3"/>
      <c r="F2" s="11">
        <v>16.61</v>
      </c>
      <c r="H2" s="11">
        <v>20.29</v>
      </c>
    </row>
    <row r="3" spans="1:8" ht="32">
      <c r="A3" s="2"/>
      <c r="B3" s="3" t="s">
        <v>2093</v>
      </c>
      <c r="C3" s="3" t="s">
        <v>2094</v>
      </c>
      <c r="D3" s="11">
        <v>929034</v>
      </c>
      <c r="E3" s="3"/>
      <c r="F3" s="11">
        <v>18.05</v>
      </c>
      <c r="H3" s="11">
        <v>19.079999999999998</v>
      </c>
    </row>
    <row r="4" spans="1:8" ht="32">
      <c r="A4" s="2"/>
      <c r="B4" s="3" t="s">
        <v>2095</v>
      </c>
      <c r="C4" s="3" t="s">
        <v>2096</v>
      </c>
      <c r="D4" s="11">
        <v>650694</v>
      </c>
      <c r="E4" s="3"/>
      <c r="F4" s="11">
        <v>18.079999999999998</v>
      </c>
      <c r="H4" s="11">
        <v>20.29</v>
      </c>
    </row>
    <row r="5" spans="1:8" ht="32">
      <c r="A5" s="2"/>
      <c r="B5" s="3" t="s">
        <v>2097</v>
      </c>
      <c r="C5" s="3" t="s">
        <v>2098</v>
      </c>
      <c r="D5" s="11">
        <v>197497</v>
      </c>
      <c r="E5" s="3"/>
      <c r="F5" s="11">
        <v>21.39</v>
      </c>
      <c r="H5" s="11">
        <v>15.91</v>
      </c>
    </row>
    <row r="6" spans="1:8" ht="32">
      <c r="A6" s="2"/>
      <c r="B6" s="3" t="s">
        <v>2099</v>
      </c>
      <c r="C6" s="3" t="s">
        <v>2100</v>
      </c>
      <c r="D6" s="11">
        <v>744836</v>
      </c>
      <c r="E6" s="3"/>
      <c r="F6" s="11">
        <v>17.97</v>
      </c>
      <c r="H6" s="11">
        <v>17.739999999999998</v>
      </c>
    </row>
    <row r="7" spans="1:8" ht="48">
      <c r="A7" s="2"/>
      <c r="B7" s="3" t="s">
        <v>2101</v>
      </c>
      <c r="C7" s="3" t="s">
        <v>2102</v>
      </c>
      <c r="D7" s="11">
        <v>462462</v>
      </c>
      <c r="E7" s="3"/>
      <c r="F7" s="11">
        <v>18.93</v>
      </c>
      <c r="H7" s="11">
        <v>17.78</v>
      </c>
    </row>
    <row r="8" spans="1:8" ht="32">
      <c r="A8" s="2"/>
      <c r="B8" s="3" t="s">
        <v>2103</v>
      </c>
      <c r="C8" s="3" t="s">
        <v>2104</v>
      </c>
      <c r="D8" s="11">
        <v>388685</v>
      </c>
      <c r="E8" s="3"/>
      <c r="F8" s="11">
        <v>19.95</v>
      </c>
      <c r="H8" s="11">
        <v>18.149999999999999</v>
      </c>
    </row>
    <row r="9" spans="1:8" ht="80">
      <c r="A9" s="2"/>
      <c r="B9" s="3" t="s">
        <v>2105</v>
      </c>
      <c r="C9" s="3" t="s">
        <v>2106</v>
      </c>
      <c r="D9" s="11">
        <v>530599</v>
      </c>
      <c r="E9" s="3"/>
      <c r="F9" s="11">
        <v>20.55</v>
      </c>
      <c r="H9" s="11">
        <v>16.68</v>
      </c>
    </row>
    <row r="10" spans="1:8" ht="32">
      <c r="A10" s="2"/>
      <c r="B10" s="3" t="s">
        <v>2107</v>
      </c>
      <c r="C10" s="3" t="s">
        <v>2108</v>
      </c>
      <c r="D10" s="11">
        <v>720976</v>
      </c>
      <c r="E10" s="3"/>
      <c r="F10" s="11">
        <v>18.29</v>
      </c>
      <c r="H10" s="11">
        <v>21.4</v>
      </c>
    </row>
    <row r="11" spans="1:8" ht="48">
      <c r="A11" s="2"/>
      <c r="B11" s="3" t="s">
        <v>2109</v>
      </c>
      <c r="C11" s="3" t="s">
        <v>2110</v>
      </c>
      <c r="D11" s="11">
        <v>389001</v>
      </c>
      <c r="E11" s="3"/>
      <c r="F11" s="11">
        <v>18.100000000000001</v>
      </c>
      <c r="H11" s="11">
        <v>19.079999999999998</v>
      </c>
    </row>
    <row r="12" spans="1:8" ht="64">
      <c r="A12" s="2"/>
      <c r="B12" s="3" t="s">
        <v>2111</v>
      </c>
      <c r="C12" s="3" t="s">
        <v>2112</v>
      </c>
      <c r="D12" s="11">
        <v>496194</v>
      </c>
      <c r="E12" s="3"/>
      <c r="F12" s="11">
        <v>22.29</v>
      </c>
      <c r="H12" s="11">
        <v>16.559999999999999</v>
      </c>
    </row>
    <row r="13" spans="1:8" ht="80">
      <c r="A13" s="2"/>
      <c r="B13" s="3" t="s">
        <v>2113</v>
      </c>
      <c r="C13" s="3" t="s">
        <v>2114</v>
      </c>
      <c r="D13" s="11">
        <v>607338</v>
      </c>
      <c r="E13" s="3"/>
      <c r="F13" s="11">
        <v>23.82</v>
      </c>
      <c r="H13" s="11">
        <v>16.940000000000001</v>
      </c>
    </row>
    <row r="14" spans="1:8" ht="48">
      <c r="A14" s="2"/>
      <c r="B14" s="3" t="s">
        <v>2115</v>
      </c>
      <c r="C14" s="3" t="s">
        <v>2116</v>
      </c>
      <c r="D14" s="31">
        <v>32054159</v>
      </c>
      <c r="E14" s="32">
        <v>21122370</v>
      </c>
      <c r="F14" s="31">
        <v>15.91</v>
      </c>
      <c r="H14" s="31">
        <v>17.079999999999998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866A-5CA1-414F-A68C-3234A8407A11}">
  <dimension ref="A1:H86"/>
  <sheetViews>
    <sheetView topLeftCell="A86" zoomScale="117" zoomScaleNormal="100" workbookViewId="0">
      <selection activeCell="F90" sqref="F90"/>
    </sheetView>
  </sheetViews>
  <sheetFormatPr baseColWidth="10" defaultRowHeight="16"/>
  <cols>
    <col min="4" max="4" width="16.6640625" customWidth="1"/>
    <col min="5" max="5" width="17.8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64">
      <c r="A2" s="2" t="s">
        <v>2122</v>
      </c>
      <c r="B2" s="3" t="s">
        <v>2123</v>
      </c>
      <c r="C2" s="3" t="s">
        <v>2124</v>
      </c>
      <c r="D2" s="11">
        <v>321538</v>
      </c>
      <c r="E2" s="3"/>
      <c r="F2" s="11">
        <v>24.58</v>
      </c>
      <c r="G2">
        <f>100-F2-H2</f>
        <v>61.620000000000005</v>
      </c>
      <c r="H2" s="11">
        <v>13.8</v>
      </c>
    </row>
    <row r="3" spans="1:8" ht="32">
      <c r="A3" s="2"/>
      <c r="B3" s="3" t="s">
        <v>2125</v>
      </c>
      <c r="C3" s="3" t="s">
        <v>2126</v>
      </c>
      <c r="D3" s="11">
        <v>194774</v>
      </c>
      <c r="E3" s="3"/>
      <c r="F3" s="11">
        <v>23.16</v>
      </c>
      <c r="G3">
        <f t="shared" ref="G3:G66" si="0">100-F3-H3</f>
        <v>64.16</v>
      </c>
      <c r="H3" s="11">
        <v>12.68</v>
      </c>
    </row>
    <row r="4" spans="1:8" ht="32">
      <c r="A4" s="2"/>
      <c r="B4" s="3" t="s">
        <v>2127</v>
      </c>
      <c r="C4" s="3" t="s">
        <v>2128</v>
      </c>
      <c r="D4" s="11">
        <v>359323</v>
      </c>
      <c r="E4" s="3"/>
      <c r="F4" s="11">
        <v>23.11</v>
      </c>
      <c r="G4">
        <f t="shared" si="0"/>
        <v>61.64</v>
      </c>
      <c r="H4" s="11">
        <v>15.25</v>
      </c>
    </row>
    <row r="5" spans="1:8" ht="32">
      <c r="A5" s="2"/>
      <c r="B5" s="3" t="s">
        <v>2129</v>
      </c>
      <c r="C5" s="3" t="s">
        <v>2130</v>
      </c>
      <c r="D5" s="11">
        <v>219549</v>
      </c>
      <c r="E5" s="3"/>
      <c r="F5" s="11">
        <v>24.82</v>
      </c>
      <c r="G5">
        <f t="shared" si="0"/>
        <v>59.06</v>
      </c>
      <c r="H5" s="11">
        <v>16.12</v>
      </c>
    </row>
    <row r="6" spans="1:8" ht="32">
      <c r="A6" s="2"/>
      <c r="B6" s="3" t="s">
        <v>2131</v>
      </c>
      <c r="C6" s="3" t="s">
        <v>2132</v>
      </c>
      <c r="D6" s="11">
        <v>216053</v>
      </c>
      <c r="E6" s="3"/>
      <c r="F6" s="11">
        <v>26.59</v>
      </c>
      <c r="G6">
        <f t="shared" si="0"/>
        <v>64.78</v>
      </c>
      <c r="H6" s="11">
        <v>8.6300000000000008</v>
      </c>
    </row>
    <row r="7" spans="1:8" ht="22">
      <c r="A7" s="2"/>
      <c r="B7" s="3" t="s">
        <v>2133</v>
      </c>
      <c r="C7" s="3" t="s">
        <v>2134</v>
      </c>
      <c r="D7" s="11">
        <v>146397</v>
      </c>
      <c r="E7" s="3"/>
      <c r="F7" s="11">
        <v>24.74</v>
      </c>
      <c r="G7">
        <f t="shared" si="0"/>
        <v>65.28</v>
      </c>
      <c r="H7" s="11">
        <v>9.98</v>
      </c>
    </row>
    <row r="8" spans="1:8" ht="32">
      <c r="A8" s="2"/>
      <c r="B8" s="3" t="s">
        <v>2135</v>
      </c>
      <c r="C8" s="3" t="s">
        <v>2136</v>
      </c>
      <c r="D8" s="11">
        <v>565696</v>
      </c>
      <c r="E8" s="3"/>
      <c r="F8" s="11">
        <v>22.34</v>
      </c>
      <c r="G8">
        <f t="shared" si="0"/>
        <v>60.989999999999995</v>
      </c>
      <c r="H8" s="11">
        <v>16.670000000000002</v>
      </c>
    </row>
    <row r="9" spans="1:8" ht="32">
      <c r="A9" s="2"/>
      <c r="B9" s="3" t="s">
        <v>2137</v>
      </c>
      <c r="C9" s="3" t="s">
        <v>2138</v>
      </c>
      <c r="D9" s="11">
        <v>508344</v>
      </c>
      <c r="E9" s="3"/>
      <c r="F9" s="11">
        <v>25.2</v>
      </c>
      <c r="G9">
        <f t="shared" si="0"/>
        <v>59.03</v>
      </c>
      <c r="H9" s="11">
        <v>15.77</v>
      </c>
    </row>
    <row r="10" spans="1:8" ht="32">
      <c r="A10" s="2"/>
      <c r="B10" s="3" t="s">
        <v>2139</v>
      </c>
      <c r="C10" s="3" t="s">
        <v>2140</v>
      </c>
      <c r="D10" s="11">
        <v>307043</v>
      </c>
      <c r="E10" s="3"/>
      <c r="F10" s="11">
        <v>21.11</v>
      </c>
      <c r="G10">
        <f t="shared" si="0"/>
        <v>61.56</v>
      </c>
      <c r="H10" s="11">
        <v>17.329999999999998</v>
      </c>
    </row>
    <row r="11" spans="1:8" ht="32">
      <c r="A11" s="2"/>
      <c r="B11" s="3" t="s">
        <v>2141</v>
      </c>
      <c r="C11" s="3" t="s">
        <v>2142</v>
      </c>
      <c r="D11" s="11">
        <v>188194</v>
      </c>
      <c r="E11" s="3"/>
      <c r="F11" s="11">
        <v>25.4</v>
      </c>
      <c r="G11">
        <f t="shared" si="0"/>
        <v>63.86999999999999</v>
      </c>
      <c r="H11" s="11">
        <v>10.73</v>
      </c>
    </row>
    <row r="12" spans="1:8" ht="32">
      <c r="A12" s="2"/>
      <c r="B12" s="3" t="s">
        <v>2143</v>
      </c>
      <c r="C12" s="3" t="s">
        <v>2144</v>
      </c>
      <c r="D12" s="11">
        <v>169845</v>
      </c>
      <c r="E12" s="3"/>
      <c r="F12" s="11">
        <v>26.6</v>
      </c>
      <c r="G12">
        <f t="shared" si="0"/>
        <v>60.030000000000008</v>
      </c>
      <c r="H12" s="11">
        <v>13.37</v>
      </c>
    </row>
    <row r="13" spans="1:8" ht="32">
      <c r="A13" s="2"/>
      <c r="B13" s="3" t="s">
        <v>2145</v>
      </c>
      <c r="C13" s="3" t="s">
        <v>2146</v>
      </c>
      <c r="D13" s="11">
        <v>129843</v>
      </c>
      <c r="E13" s="3"/>
      <c r="F13" s="11">
        <v>21.7</v>
      </c>
      <c r="G13">
        <f t="shared" si="0"/>
        <v>69.349999999999994</v>
      </c>
      <c r="H13" s="11">
        <v>8.9499999999999993</v>
      </c>
    </row>
    <row r="14" spans="1:8" ht="22">
      <c r="A14" s="2"/>
      <c r="B14" s="3" t="s">
        <v>2147</v>
      </c>
      <c r="C14" s="3" t="s">
        <v>2148</v>
      </c>
      <c r="D14" s="11">
        <v>1211637</v>
      </c>
      <c r="E14" s="3"/>
      <c r="F14" s="11">
        <v>31.03</v>
      </c>
      <c r="G14">
        <f t="shared" si="0"/>
        <v>58.4</v>
      </c>
      <c r="H14" s="11">
        <v>10.57</v>
      </c>
    </row>
    <row r="15" spans="1:8" ht="48">
      <c r="A15" s="2"/>
      <c r="B15" s="3" t="s">
        <v>2149</v>
      </c>
      <c r="C15" s="3" t="s">
        <v>2150</v>
      </c>
      <c r="D15" s="12">
        <v>1853227</v>
      </c>
      <c r="E15" s="3">
        <f>527895+315196+145943</f>
        <v>989034</v>
      </c>
      <c r="F15" s="12">
        <v>21.66</v>
      </c>
      <c r="G15">
        <f t="shared" si="0"/>
        <v>66.820000000000007</v>
      </c>
      <c r="H15" s="12">
        <v>11.52</v>
      </c>
    </row>
    <row r="16" spans="1:8" ht="32">
      <c r="A16" s="2"/>
      <c r="B16" s="3" t="s">
        <v>2151</v>
      </c>
      <c r="C16" s="3" t="s">
        <v>2152</v>
      </c>
      <c r="D16" s="11">
        <v>275554</v>
      </c>
      <c r="E16" s="3"/>
      <c r="F16" s="11">
        <v>26.01</v>
      </c>
      <c r="G16">
        <f t="shared" si="0"/>
        <v>63.179999999999993</v>
      </c>
      <c r="H16" s="11">
        <v>10.81</v>
      </c>
    </row>
    <row r="17" spans="1:8" ht="48">
      <c r="A17" s="2"/>
      <c r="B17" s="3" t="s">
        <v>2153</v>
      </c>
      <c r="C17" s="3" t="s">
        <v>2154</v>
      </c>
      <c r="D17" s="12">
        <v>8741584</v>
      </c>
      <c r="E17" s="3">
        <f>615485+1124334+989823+1643819+587618+332280+683826</f>
        <v>5977185</v>
      </c>
      <c r="F17" s="12">
        <v>20.38</v>
      </c>
      <c r="G17">
        <f t="shared" si="0"/>
        <v>68.960000000000008</v>
      </c>
      <c r="H17" s="12">
        <v>10.66</v>
      </c>
    </row>
    <row r="18" spans="1:8" ht="32">
      <c r="A18" s="2"/>
      <c r="B18" s="3" t="s">
        <v>2155</v>
      </c>
      <c r="C18" s="3" t="s">
        <v>2156</v>
      </c>
      <c r="D18" s="11">
        <v>1390612</v>
      </c>
      <c r="E18" s="3"/>
      <c r="F18" s="11">
        <v>32.06</v>
      </c>
      <c r="G18">
        <f t="shared" si="0"/>
        <v>56.72</v>
      </c>
      <c r="H18" s="11">
        <v>11.22</v>
      </c>
    </row>
    <row r="19" spans="1:8" ht="32">
      <c r="A19" s="2"/>
      <c r="B19" s="3" t="s">
        <v>2157</v>
      </c>
      <c r="C19" s="3" t="s">
        <v>2158</v>
      </c>
      <c r="D19" s="11">
        <v>98938</v>
      </c>
      <c r="E19" s="3"/>
      <c r="F19" s="11">
        <v>21.03</v>
      </c>
      <c r="G19">
        <f t="shared" si="0"/>
        <v>63.85</v>
      </c>
      <c r="H19" s="11">
        <v>15.12</v>
      </c>
    </row>
    <row r="20" spans="1:8" ht="32">
      <c r="A20" s="2"/>
      <c r="B20" s="3" t="s">
        <v>2159</v>
      </c>
      <c r="C20" s="3" t="s">
        <v>2160</v>
      </c>
      <c r="D20" s="11">
        <v>864193</v>
      </c>
      <c r="E20" s="3"/>
      <c r="F20" s="11">
        <v>23.53</v>
      </c>
      <c r="G20">
        <f t="shared" si="0"/>
        <v>62.69</v>
      </c>
      <c r="H20" s="11">
        <v>13.78</v>
      </c>
    </row>
    <row r="21" spans="1:8" ht="48">
      <c r="A21" s="2"/>
      <c r="B21" s="3" t="s">
        <v>2161</v>
      </c>
      <c r="C21" s="3" t="s">
        <v>2162</v>
      </c>
      <c r="D21" s="11">
        <v>365001</v>
      </c>
      <c r="E21" s="3"/>
      <c r="F21" s="11">
        <v>29.52</v>
      </c>
      <c r="G21">
        <f t="shared" si="0"/>
        <v>58.010000000000005</v>
      </c>
      <c r="H21" s="11">
        <v>12.47</v>
      </c>
    </row>
    <row r="22" spans="1:8" ht="32">
      <c r="A22" s="2"/>
      <c r="B22" s="3" t="s">
        <v>2163</v>
      </c>
      <c r="C22" s="3" t="s">
        <v>2164</v>
      </c>
      <c r="D22" s="11">
        <v>282563</v>
      </c>
      <c r="E22" s="3"/>
      <c r="F22" s="11">
        <v>21.32</v>
      </c>
      <c r="G22">
        <f t="shared" si="0"/>
        <v>61.690000000000012</v>
      </c>
      <c r="H22" s="11">
        <v>16.989999999999998</v>
      </c>
    </row>
    <row r="23" spans="1:8" ht="32">
      <c r="A23" s="2"/>
      <c r="B23" s="3" t="s">
        <v>2165</v>
      </c>
      <c r="C23" s="3" t="s">
        <v>2166</v>
      </c>
      <c r="D23" s="11">
        <v>143155</v>
      </c>
      <c r="E23" s="3"/>
      <c r="F23" s="11">
        <v>23.02</v>
      </c>
      <c r="G23">
        <f t="shared" si="0"/>
        <v>64.850000000000009</v>
      </c>
      <c r="H23" s="11">
        <v>12.13</v>
      </c>
    </row>
    <row r="24" spans="1:8" ht="32">
      <c r="A24" s="2"/>
      <c r="B24" s="3" t="s">
        <v>2167</v>
      </c>
      <c r="C24" s="3" t="s">
        <v>2168</v>
      </c>
      <c r="D24" s="11">
        <v>280473</v>
      </c>
      <c r="E24" s="3"/>
      <c r="F24" s="11">
        <v>25.61</v>
      </c>
      <c r="G24">
        <f t="shared" si="0"/>
        <v>55.81</v>
      </c>
      <c r="H24" s="11">
        <v>18.579999999999998</v>
      </c>
    </row>
    <row r="25" spans="1:8" ht="32">
      <c r="A25" s="2"/>
      <c r="B25" s="3" t="s">
        <v>2169</v>
      </c>
      <c r="C25" s="3" t="s">
        <v>2170</v>
      </c>
      <c r="D25" s="11">
        <v>319386</v>
      </c>
      <c r="E25" s="3"/>
      <c r="F25" s="11">
        <v>23.7</v>
      </c>
      <c r="G25">
        <f t="shared" si="0"/>
        <v>63.089999999999996</v>
      </c>
      <c r="H25" s="11">
        <v>13.21</v>
      </c>
    </row>
    <row r="26" spans="1:8" ht="48">
      <c r="A26" s="2"/>
      <c r="B26" s="3" t="s">
        <v>2171</v>
      </c>
      <c r="C26" s="3" t="s">
        <v>2172</v>
      </c>
      <c r="D26" s="11">
        <v>654916</v>
      </c>
      <c r="E26" s="3"/>
      <c r="F26" s="11">
        <v>28.8</v>
      </c>
      <c r="G26">
        <f t="shared" si="0"/>
        <v>58.290000000000006</v>
      </c>
      <c r="H26" s="11">
        <v>12.91</v>
      </c>
    </row>
    <row r="27" spans="1:8" ht="32">
      <c r="A27" s="2"/>
      <c r="B27" s="3" t="s">
        <v>2173</v>
      </c>
      <c r="C27" s="3" t="s">
        <v>2174</v>
      </c>
      <c r="D27" s="11">
        <v>801407</v>
      </c>
      <c r="E27" s="3"/>
      <c r="F27" s="11">
        <v>22.49</v>
      </c>
      <c r="G27">
        <f t="shared" si="0"/>
        <v>63.940000000000005</v>
      </c>
      <c r="H27" s="11">
        <v>13.57</v>
      </c>
    </row>
    <row r="28" spans="1:8" ht="64">
      <c r="A28" s="2"/>
      <c r="B28" s="3" t="s">
        <v>2175</v>
      </c>
      <c r="C28" s="3" t="s">
        <v>2176</v>
      </c>
      <c r="D28" s="3">
        <v>266530</v>
      </c>
      <c r="E28" s="3"/>
      <c r="F28" s="11">
        <v>26.27</v>
      </c>
      <c r="G28">
        <f t="shared" si="0"/>
        <v>60.070000000000007</v>
      </c>
      <c r="H28" s="11">
        <v>13.66</v>
      </c>
    </row>
    <row r="29" spans="1:8" ht="22">
      <c r="A29" s="2"/>
      <c r="B29" s="3" t="s">
        <v>2177</v>
      </c>
      <c r="C29" s="3" t="s">
        <v>2178</v>
      </c>
      <c r="D29" s="11">
        <v>724364</v>
      </c>
      <c r="E29" s="3"/>
      <c r="F29" s="11">
        <v>29.86</v>
      </c>
      <c r="G29">
        <f t="shared" si="0"/>
        <v>58.74</v>
      </c>
      <c r="H29" s="11">
        <v>11.4</v>
      </c>
    </row>
    <row r="30" spans="1:8" ht="48">
      <c r="A30" s="2"/>
      <c r="B30" s="3" t="s">
        <v>2179</v>
      </c>
      <c r="C30" s="3" t="s">
        <v>2180</v>
      </c>
      <c r="D30" s="12">
        <v>2088692</v>
      </c>
      <c r="E30" s="3">
        <f>435438</f>
        <v>435438</v>
      </c>
      <c r="F30" s="12">
        <v>20.91</v>
      </c>
      <c r="G30">
        <f t="shared" si="0"/>
        <v>65.84</v>
      </c>
      <c r="H30" s="12">
        <v>13.25</v>
      </c>
    </row>
    <row r="31" spans="1:8" ht="48">
      <c r="A31" s="2"/>
      <c r="B31" s="3" t="s">
        <v>2181</v>
      </c>
      <c r="C31" s="3" t="s">
        <v>2182</v>
      </c>
      <c r="D31" s="11">
        <v>236152</v>
      </c>
      <c r="E31" s="3"/>
      <c r="F31" s="11">
        <v>28.2</v>
      </c>
      <c r="G31">
        <f t="shared" si="0"/>
        <v>59.769999999999996</v>
      </c>
      <c r="H31" s="11">
        <v>12.03</v>
      </c>
    </row>
    <row r="32" spans="1:8" ht="32">
      <c r="A32" s="2"/>
      <c r="B32" s="3" t="s">
        <v>2183</v>
      </c>
      <c r="C32" s="3" t="s">
        <v>2184</v>
      </c>
      <c r="D32" s="11">
        <v>340921</v>
      </c>
      <c r="E32" s="3"/>
      <c r="F32" s="11">
        <v>23.63</v>
      </c>
      <c r="G32">
        <f t="shared" si="0"/>
        <v>59.67</v>
      </c>
      <c r="H32" s="11">
        <v>16.7</v>
      </c>
    </row>
    <row r="33" spans="1:8" ht="48">
      <c r="A33" s="2"/>
      <c r="B33" s="3" t="s">
        <v>2185</v>
      </c>
      <c r="C33" s="3" t="s">
        <v>2186</v>
      </c>
      <c r="D33" s="11">
        <v>1104273</v>
      </c>
      <c r="E33" s="3"/>
      <c r="F33" s="11">
        <v>27.82</v>
      </c>
      <c r="G33">
        <f t="shared" si="0"/>
        <v>59.490000000000009</v>
      </c>
      <c r="H33" s="11">
        <v>12.69</v>
      </c>
    </row>
    <row r="34" spans="1:8" ht="32">
      <c r="A34" s="2" t="s">
        <v>2486</v>
      </c>
      <c r="B34" s="3" t="s">
        <v>2187</v>
      </c>
      <c r="C34" s="3" t="s">
        <v>2188</v>
      </c>
      <c r="D34" s="11">
        <v>455643</v>
      </c>
      <c r="E34" s="3"/>
      <c r="F34" s="11">
        <v>21.93</v>
      </c>
      <c r="G34">
        <f t="shared" si="0"/>
        <v>65.52</v>
      </c>
      <c r="H34" s="11">
        <v>12.55</v>
      </c>
    </row>
    <row r="35" spans="1:8" ht="32">
      <c r="A35" s="2"/>
      <c r="B35" s="3" t="s">
        <v>2189</v>
      </c>
      <c r="C35" s="3" t="s">
        <v>2190</v>
      </c>
      <c r="D35" s="11">
        <v>269758</v>
      </c>
      <c r="E35" s="3"/>
      <c r="F35" s="11">
        <v>21.95</v>
      </c>
      <c r="G35">
        <f t="shared" si="0"/>
        <v>60.599999999999994</v>
      </c>
      <c r="H35" s="11">
        <v>17.45</v>
      </c>
    </row>
    <row r="36" spans="1:8" ht="32">
      <c r="A36" s="2"/>
      <c r="B36" s="3" t="s">
        <v>2191</v>
      </c>
      <c r="C36" s="3" t="s">
        <v>2192</v>
      </c>
      <c r="D36" s="11">
        <v>297825</v>
      </c>
      <c r="E36" s="3"/>
      <c r="F36" s="11">
        <v>22.78</v>
      </c>
      <c r="G36">
        <f t="shared" si="0"/>
        <v>61.37</v>
      </c>
      <c r="H36" s="11">
        <v>15.85</v>
      </c>
    </row>
    <row r="37" spans="1:8" ht="64">
      <c r="A37" s="2"/>
      <c r="B37" s="3" t="s">
        <v>2193</v>
      </c>
      <c r="C37" s="3" t="s">
        <v>2194</v>
      </c>
      <c r="D37" s="11">
        <v>245432</v>
      </c>
      <c r="E37" s="3"/>
      <c r="F37" s="11">
        <v>21.14</v>
      </c>
      <c r="G37">
        <f t="shared" si="0"/>
        <v>62.01</v>
      </c>
      <c r="H37" s="11">
        <v>16.850000000000001</v>
      </c>
    </row>
    <row r="38" spans="1:8" ht="32">
      <c r="A38" s="2"/>
      <c r="B38" s="3" t="s">
        <v>2195</v>
      </c>
      <c r="C38" s="3" t="s">
        <v>2196</v>
      </c>
      <c r="D38" s="11">
        <v>408921</v>
      </c>
      <c r="E38" s="3"/>
      <c r="F38" s="11">
        <v>19.57</v>
      </c>
      <c r="G38">
        <f t="shared" si="0"/>
        <v>68.010000000000005</v>
      </c>
      <c r="H38" s="11">
        <v>12.42</v>
      </c>
    </row>
    <row r="39" spans="1:8" ht="32">
      <c r="A39" s="2"/>
      <c r="B39" s="3" t="s">
        <v>2197</v>
      </c>
      <c r="C39" s="3" t="s">
        <v>2198</v>
      </c>
      <c r="D39" s="11">
        <v>330116</v>
      </c>
      <c r="E39" s="3"/>
      <c r="F39" s="11">
        <v>27.78</v>
      </c>
      <c r="G39">
        <f t="shared" si="0"/>
        <v>57.69</v>
      </c>
      <c r="H39" s="11">
        <v>14.53</v>
      </c>
    </row>
    <row r="40" spans="1:8" ht="48">
      <c r="A40" s="2"/>
      <c r="B40" s="3" t="s">
        <v>2199</v>
      </c>
      <c r="C40" s="3" t="s">
        <v>2200</v>
      </c>
      <c r="D40" s="12">
        <v>2074611</v>
      </c>
      <c r="E40" s="3">
        <v>925377</v>
      </c>
      <c r="F40" s="12">
        <v>23.32</v>
      </c>
      <c r="G40">
        <f t="shared" si="0"/>
        <v>63.570000000000007</v>
      </c>
      <c r="H40" s="12">
        <v>13.11</v>
      </c>
    </row>
    <row r="41" spans="1:8" ht="32">
      <c r="A41" s="2"/>
      <c r="B41" s="3" t="s">
        <v>2201</v>
      </c>
      <c r="C41" s="3" t="s">
        <v>2202</v>
      </c>
      <c r="D41" s="11">
        <v>314242</v>
      </c>
      <c r="E41" s="3"/>
      <c r="F41" s="11">
        <v>18.88</v>
      </c>
      <c r="G41">
        <f t="shared" si="0"/>
        <v>66.010000000000005</v>
      </c>
      <c r="H41" s="11">
        <v>15.11</v>
      </c>
    </row>
    <row r="42" spans="1:8" ht="48">
      <c r="A42" s="2"/>
      <c r="B42" s="3" t="s">
        <v>2203</v>
      </c>
      <c r="C42" s="3" t="s">
        <v>2204</v>
      </c>
      <c r="D42" s="12">
        <v>4157934</v>
      </c>
      <c r="E42" s="3">
        <f>243628+668961+617925+484765+503772</f>
        <v>2519051</v>
      </c>
      <c r="F42" s="11">
        <v>19.059999999999999</v>
      </c>
      <c r="G42">
        <f t="shared" si="0"/>
        <v>68.5</v>
      </c>
      <c r="H42" s="11">
        <v>12.44</v>
      </c>
    </row>
    <row r="43" spans="1:8" ht="22">
      <c r="A43" s="2"/>
      <c r="B43" s="3" t="s">
        <v>2205</v>
      </c>
      <c r="C43" s="3" t="s">
        <v>2206</v>
      </c>
      <c r="D43" s="11">
        <v>1511011</v>
      </c>
      <c r="E43" s="3"/>
      <c r="F43" s="11">
        <v>26.73</v>
      </c>
      <c r="G43">
        <f t="shared" si="0"/>
        <v>61</v>
      </c>
      <c r="H43" s="11">
        <v>12.27</v>
      </c>
    </row>
    <row r="44" spans="1:8" ht="48">
      <c r="A44" s="2"/>
      <c r="B44" s="3" t="s">
        <v>2207</v>
      </c>
      <c r="C44" s="3" t="s">
        <v>2208</v>
      </c>
      <c r="D44" s="12">
        <v>4931137</v>
      </c>
      <c r="E44" s="3">
        <f>161066+202875+286872+387304+132639+555109</f>
        <v>1725865</v>
      </c>
      <c r="F44" s="12">
        <v>19.63</v>
      </c>
      <c r="G44">
        <f t="shared" si="0"/>
        <v>65.550000000000011</v>
      </c>
      <c r="H44" s="12">
        <v>14.82</v>
      </c>
    </row>
    <row r="45" spans="1:8" ht="48">
      <c r="A45" s="2"/>
      <c r="B45" s="3" t="s">
        <v>2209</v>
      </c>
      <c r="C45" s="3" t="s">
        <v>2210</v>
      </c>
      <c r="D45" s="12">
        <v>2820977</v>
      </c>
      <c r="E45" s="3">
        <f>271989+299344+288482</f>
        <v>859815</v>
      </c>
      <c r="F45" s="12">
        <v>26.54</v>
      </c>
      <c r="G45">
        <f t="shared" si="0"/>
        <v>61.150000000000006</v>
      </c>
      <c r="H45" s="12">
        <v>12.31</v>
      </c>
    </row>
    <row r="46" spans="1:8" ht="32">
      <c r="A46" s="2" t="s">
        <v>2487</v>
      </c>
      <c r="B46" s="3" t="s">
        <v>2211</v>
      </c>
      <c r="C46" s="3" t="s">
        <v>2212</v>
      </c>
      <c r="D46" s="3">
        <v>896099</v>
      </c>
      <c r="E46" s="3"/>
      <c r="F46" s="11">
        <v>25.09</v>
      </c>
      <c r="G46">
        <f t="shared" si="0"/>
        <v>60.39</v>
      </c>
      <c r="H46" s="11">
        <v>14.52</v>
      </c>
    </row>
    <row r="47" spans="1:8" ht="32">
      <c r="A47" s="2"/>
      <c r="B47" s="3" t="s">
        <v>2213</v>
      </c>
      <c r="C47" s="3" t="s">
        <v>2214</v>
      </c>
      <c r="D47" s="11">
        <v>340312</v>
      </c>
      <c r="E47" s="3"/>
      <c r="F47" s="11">
        <v>24.64</v>
      </c>
      <c r="G47">
        <f t="shared" si="0"/>
        <v>62.23</v>
      </c>
      <c r="H47" s="11">
        <v>13.13</v>
      </c>
    </row>
    <row r="48" spans="1:8" ht="32">
      <c r="A48" s="2"/>
      <c r="B48" s="3" t="s">
        <v>2215</v>
      </c>
      <c r="C48" s="3" t="s">
        <v>2216</v>
      </c>
      <c r="D48" s="11">
        <v>228646</v>
      </c>
      <c r="E48" s="3"/>
      <c r="F48" s="11">
        <v>20.350000000000001</v>
      </c>
      <c r="G48">
        <f t="shared" si="0"/>
        <v>63.2</v>
      </c>
      <c r="H48" s="11">
        <v>16.45</v>
      </c>
    </row>
    <row r="49" spans="1:8" ht="48">
      <c r="A49" s="2"/>
      <c r="B49" s="3" t="s">
        <v>2217</v>
      </c>
      <c r="C49" s="3" t="s">
        <v>2218</v>
      </c>
      <c r="D49" s="12">
        <v>3417945</v>
      </c>
      <c r="E49" s="3">
        <f>372521+549359</f>
        <v>921880</v>
      </c>
      <c r="F49" s="12">
        <v>25.05</v>
      </c>
      <c r="G49">
        <f t="shared" si="0"/>
        <v>61.75</v>
      </c>
      <c r="H49" s="12">
        <v>13.2</v>
      </c>
    </row>
    <row r="50" spans="1:8" ht="32">
      <c r="A50" s="2"/>
      <c r="B50" s="3" t="s">
        <v>2219</v>
      </c>
      <c r="C50" s="3" t="s">
        <v>2220</v>
      </c>
      <c r="D50" s="11">
        <v>683964</v>
      </c>
      <c r="E50" s="3"/>
      <c r="F50" s="11">
        <v>28.98</v>
      </c>
      <c r="G50">
        <f t="shared" si="0"/>
        <v>57.879999999999995</v>
      </c>
      <c r="H50" s="11">
        <v>13.14</v>
      </c>
    </row>
    <row r="51" spans="1:8" ht="32">
      <c r="A51" s="2"/>
      <c r="B51" s="3" t="s">
        <v>2221</v>
      </c>
      <c r="C51" s="3" t="s">
        <v>2222</v>
      </c>
      <c r="D51" s="11">
        <v>208412</v>
      </c>
      <c r="E51" s="3"/>
      <c r="F51" s="11">
        <v>20.8</v>
      </c>
      <c r="G51">
        <f t="shared" si="0"/>
        <v>60.790000000000006</v>
      </c>
      <c r="H51" s="11">
        <v>18.41</v>
      </c>
    </row>
    <row r="52" spans="1:8" ht="32">
      <c r="A52" s="2"/>
      <c r="B52" s="3" t="s">
        <v>2223</v>
      </c>
      <c r="C52" s="3" t="s">
        <v>2224</v>
      </c>
      <c r="D52" s="11">
        <v>1218140</v>
      </c>
      <c r="E52" s="3"/>
      <c r="F52" s="11">
        <v>31.22</v>
      </c>
      <c r="G52">
        <f t="shared" si="0"/>
        <v>57.53</v>
      </c>
      <c r="H52" s="11">
        <v>11.25</v>
      </c>
    </row>
    <row r="53" spans="1:8" ht="48">
      <c r="A53" s="2"/>
      <c r="B53" s="3" t="s">
        <v>2225</v>
      </c>
      <c r="C53" s="3" t="s">
        <v>2226</v>
      </c>
      <c r="D53" s="11">
        <v>422776</v>
      </c>
      <c r="E53" s="3"/>
      <c r="F53" s="11">
        <v>19.61</v>
      </c>
      <c r="G53">
        <f t="shared" si="0"/>
        <v>66.7</v>
      </c>
      <c r="H53" s="11">
        <v>13.69</v>
      </c>
    </row>
    <row r="54" spans="1:8" ht="64">
      <c r="A54" s="2"/>
      <c r="B54" s="3" t="s">
        <v>2227</v>
      </c>
      <c r="C54" s="3" t="s">
        <v>2228</v>
      </c>
      <c r="D54" s="12">
        <v>5796766</v>
      </c>
      <c r="E54" s="3">
        <f>908121+318709</f>
        <v>1226830</v>
      </c>
      <c r="F54" s="12">
        <v>29.04</v>
      </c>
      <c r="G54">
        <f t="shared" si="0"/>
        <v>59.370000000000005</v>
      </c>
      <c r="H54" s="12">
        <v>11.59</v>
      </c>
    </row>
    <row r="55" spans="1:8" ht="64">
      <c r="A55" s="2"/>
      <c r="B55" s="3" t="s">
        <v>2229</v>
      </c>
      <c r="C55" s="3" t="s">
        <v>2230</v>
      </c>
      <c r="D55" s="11">
        <v>276076</v>
      </c>
      <c r="E55" s="3"/>
      <c r="F55" s="11">
        <v>22.93</v>
      </c>
      <c r="G55">
        <f t="shared" si="0"/>
        <v>62.939999999999991</v>
      </c>
      <c r="H55" s="11">
        <v>14.13</v>
      </c>
    </row>
    <row r="56" spans="1:8" ht="32">
      <c r="A56" s="2"/>
      <c r="B56" s="3" t="s">
        <v>2231</v>
      </c>
      <c r="C56" s="3" t="s">
        <v>2232</v>
      </c>
      <c r="D56" s="11">
        <v>352007</v>
      </c>
      <c r="E56" s="3"/>
      <c r="F56" s="11">
        <v>22.6</v>
      </c>
      <c r="G56">
        <f t="shared" si="0"/>
        <v>64.160000000000011</v>
      </c>
      <c r="H56" s="11">
        <v>13.24</v>
      </c>
    </row>
    <row r="57" spans="1:8" ht="32">
      <c r="A57" s="2"/>
      <c r="B57" s="3" t="s">
        <v>2233</v>
      </c>
      <c r="C57" s="3" t="s">
        <v>2234</v>
      </c>
      <c r="D57" s="11">
        <v>224828</v>
      </c>
      <c r="E57" s="3"/>
      <c r="F57" s="11">
        <v>21.8</v>
      </c>
      <c r="G57">
        <f t="shared" si="0"/>
        <v>67.930000000000007</v>
      </c>
      <c r="H57" s="11">
        <v>10.27</v>
      </c>
    </row>
    <row r="58" spans="1:8" ht="32">
      <c r="A58" s="2"/>
      <c r="B58" s="3" t="s">
        <v>2235</v>
      </c>
      <c r="C58" s="3" t="s">
        <v>2236</v>
      </c>
      <c r="D58" s="11">
        <v>308785</v>
      </c>
      <c r="E58" s="3"/>
      <c r="F58" s="11">
        <v>20.68</v>
      </c>
      <c r="G58">
        <f t="shared" si="0"/>
        <v>64.8</v>
      </c>
      <c r="H58" s="11">
        <v>14.52</v>
      </c>
    </row>
    <row r="59" spans="1:8" ht="48">
      <c r="A59" s="2"/>
      <c r="B59" s="3" t="s">
        <v>2237</v>
      </c>
      <c r="C59" s="3" t="s">
        <v>2238</v>
      </c>
      <c r="D59" s="12">
        <v>3571505</v>
      </c>
      <c r="E59" s="3">
        <f>472086+308785</f>
        <v>780871</v>
      </c>
      <c r="F59" s="11">
        <v>22.35</v>
      </c>
      <c r="G59">
        <f t="shared" si="0"/>
        <v>65.260000000000005</v>
      </c>
      <c r="H59" s="11">
        <v>12.39</v>
      </c>
    </row>
    <row r="60" spans="1:8" ht="64">
      <c r="A60" s="2"/>
      <c r="B60" s="3" t="s">
        <v>2239</v>
      </c>
      <c r="C60" s="3" t="s">
        <v>2240</v>
      </c>
      <c r="D60" s="11">
        <v>272672</v>
      </c>
      <c r="E60" s="3"/>
      <c r="F60" s="11">
        <v>24.15</v>
      </c>
      <c r="G60">
        <f t="shared" si="0"/>
        <v>59.649999999999991</v>
      </c>
      <c r="H60" s="11">
        <v>16.2</v>
      </c>
    </row>
    <row r="61" spans="1:8" ht="32">
      <c r="A61" s="2"/>
      <c r="B61" s="3" t="s">
        <v>2241</v>
      </c>
      <c r="C61" s="3" t="s">
        <v>2242</v>
      </c>
      <c r="D61" s="11">
        <v>276766</v>
      </c>
      <c r="E61" s="3"/>
      <c r="F61" s="11">
        <v>28.23</v>
      </c>
      <c r="G61">
        <f t="shared" si="0"/>
        <v>58.349999999999994</v>
      </c>
      <c r="H61" s="11">
        <v>13.42</v>
      </c>
    </row>
    <row r="62" spans="1:8" ht="22">
      <c r="A62" s="2" t="s">
        <v>2488</v>
      </c>
      <c r="B62" s="3" t="s">
        <v>2243</v>
      </c>
      <c r="C62" s="3" t="s">
        <v>2244</v>
      </c>
      <c r="D62" s="11">
        <v>334527</v>
      </c>
      <c r="E62" s="3"/>
      <c r="F62" s="11">
        <v>18.46</v>
      </c>
      <c r="G62">
        <f t="shared" si="0"/>
        <v>65.099999999999994</v>
      </c>
      <c r="H62" s="11">
        <v>16.440000000000001</v>
      </c>
    </row>
    <row r="63" spans="1:8" ht="32">
      <c r="A63" s="2"/>
      <c r="B63" s="3" t="s">
        <v>2245</v>
      </c>
      <c r="C63" s="3" t="s">
        <v>2246</v>
      </c>
      <c r="D63" s="11">
        <v>164420</v>
      </c>
      <c r="E63" s="3"/>
      <c r="F63" s="11">
        <v>23.62</v>
      </c>
      <c r="G63">
        <f t="shared" si="0"/>
        <v>60.379999999999995</v>
      </c>
      <c r="H63" s="11">
        <v>16</v>
      </c>
    </row>
    <row r="64" spans="1:8" ht="32">
      <c r="A64" s="2"/>
      <c r="B64" s="3" t="s">
        <v>2247</v>
      </c>
      <c r="C64" s="3" t="s">
        <v>2248</v>
      </c>
      <c r="D64" s="11">
        <v>795612</v>
      </c>
      <c r="E64" s="3"/>
      <c r="F64" s="11">
        <v>29.37</v>
      </c>
      <c r="G64">
        <f t="shared" si="0"/>
        <v>58.72</v>
      </c>
      <c r="H64" s="11">
        <v>11.91</v>
      </c>
    </row>
    <row r="65" spans="1:8" ht="32">
      <c r="A65" s="2"/>
      <c r="B65" s="3" t="s">
        <v>2249</v>
      </c>
      <c r="C65" s="3" t="s">
        <v>2250</v>
      </c>
      <c r="D65" s="11">
        <v>253360</v>
      </c>
      <c r="E65" s="3"/>
      <c r="F65" s="11">
        <v>18.100000000000001</v>
      </c>
      <c r="G65">
        <f t="shared" si="0"/>
        <v>64.48</v>
      </c>
      <c r="H65" s="11">
        <v>17.420000000000002</v>
      </c>
    </row>
    <row r="66" spans="1:8" ht="64">
      <c r="A66" s="2"/>
      <c r="B66" s="3" t="s">
        <v>2251</v>
      </c>
      <c r="C66" s="3" t="s">
        <v>2252</v>
      </c>
      <c r="D66" s="11">
        <v>412455</v>
      </c>
      <c r="E66" s="3"/>
      <c r="F66" s="11">
        <v>21.56</v>
      </c>
      <c r="G66">
        <f t="shared" si="0"/>
        <v>64.259999999999991</v>
      </c>
      <c r="H66" s="11">
        <v>14.18</v>
      </c>
    </row>
    <row r="67" spans="1:8" ht="22">
      <c r="A67" s="2"/>
      <c r="B67" s="3" t="s">
        <v>2253</v>
      </c>
      <c r="C67" s="3" t="s">
        <v>2254</v>
      </c>
      <c r="D67" s="11">
        <v>142098</v>
      </c>
      <c r="E67" s="3"/>
      <c r="F67" s="11">
        <v>23.79</v>
      </c>
      <c r="G67">
        <f t="shared" ref="G67:G86" si="1">100-F67-H67</f>
        <v>67.470000000000013</v>
      </c>
      <c r="H67" s="11">
        <v>8.74</v>
      </c>
    </row>
    <row r="68" spans="1:8" ht="32">
      <c r="A68" s="2"/>
      <c r="B68" s="3" t="s">
        <v>2255</v>
      </c>
      <c r="C68" s="3" t="s">
        <v>2256</v>
      </c>
      <c r="D68" s="11">
        <v>281846</v>
      </c>
      <c r="E68" s="3"/>
      <c r="F68" s="11">
        <v>20.41</v>
      </c>
      <c r="G68">
        <f t="shared" si="1"/>
        <v>64.260000000000005</v>
      </c>
      <c r="H68" s="11">
        <v>15.33</v>
      </c>
    </row>
    <row r="69" spans="1:8" ht="48">
      <c r="A69" s="2"/>
      <c r="B69" s="3" t="s">
        <v>2257</v>
      </c>
      <c r="C69" s="3" t="s">
        <v>2258</v>
      </c>
      <c r="D69" s="12">
        <v>4316262</v>
      </c>
      <c r="E69" s="3">
        <f>760633+516598+423747</f>
        <v>1700978</v>
      </c>
      <c r="F69" s="12">
        <v>26.44</v>
      </c>
      <c r="G69">
        <f t="shared" si="1"/>
        <v>61.400000000000006</v>
      </c>
      <c r="H69" s="12">
        <v>12.16</v>
      </c>
    </row>
    <row r="70" spans="1:8" ht="48">
      <c r="A70" s="2"/>
      <c r="B70" s="3" t="s">
        <v>2259</v>
      </c>
      <c r="C70" s="3" t="s">
        <v>2260</v>
      </c>
      <c r="D70" s="12">
        <v>2007858</v>
      </c>
      <c r="E70" s="3">
        <f>655994+404161</f>
        <v>1060155</v>
      </c>
      <c r="F70" s="12">
        <v>27.29</v>
      </c>
      <c r="G70">
        <f t="shared" si="1"/>
        <v>60.210000000000008</v>
      </c>
      <c r="H70" s="12">
        <v>12.5</v>
      </c>
    </row>
    <row r="71" spans="1:8" ht="32">
      <c r="A71" s="2"/>
      <c r="B71" s="3" t="s">
        <v>2261</v>
      </c>
      <c r="C71" s="3" t="s">
        <v>2262</v>
      </c>
      <c r="D71" s="11">
        <v>139212</v>
      </c>
      <c r="E71" s="3"/>
      <c r="F71" s="11">
        <v>21.88</v>
      </c>
      <c r="G71">
        <f t="shared" si="1"/>
        <v>61.38000000000001</v>
      </c>
      <c r="H71" s="11">
        <v>16.739999999999998</v>
      </c>
    </row>
    <row r="72" spans="1:8" ht="32">
      <c r="A72" s="2"/>
      <c r="B72" s="3" t="s">
        <v>2263</v>
      </c>
      <c r="C72" s="3" t="s">
        <v>2264</v>
      </c>
      <c r="D72" s="11">
        <v>171781</v>
      </c>
      <c r="E72" s="3"/>
      <c r="F72" s="11">
        <v>23.11</v>
      </c>
      <c r="G72">
        <f t="shared" si="1"/>
        <v>63.5</v>
      </c>
      <c r="H72" s="11">
        <v>13.39</v>
      </c>
    </row>
    <row r="73" spans="1:8" ht="48">
      <c r="A73" s="2"/>
      <c r="B73" s="3" t="s">
        <v>2265</v>
      </c>
      <c r="C73" s="3" t="s">
        <v>2266</v>
      </c>
      <c r="D73" s="11">
        <v>538061</v>
      </c>
      <c r="E73" s="3"/>
      <c r="F73" s="11">
        <v>27.76</v>
      </c>
      <c r="G73">
        <f t="shared" si="1"/>
        <v>59.44</v>
      </c>
      <c r="H73" s="11">
        <v>12.8</v>
      </c>
    </row>
    <row r="74" spans="1:8" ht="48">
      <c r="A74" s="2"/>
      <c r="B74" s="3" t="s">
        <v>2267</v>
      </c>
      <c r="C74" s="3" t="s">
        <v>2268</v>
      </c>
      <c r="D74" s="11">
        <v>130313</v>
      </c>
      <c r="E74" s="3"/>
      <c r="F74" s="11">
        <v>19.39</v>
      </c>
      <c r="G74">
        <f t="shared" si="1"/>
        <v>66.150000000000006</v>
      </c>
      <c r="H74" s="11">
        <v>14.46</v>
      </c>
    </row>
    <row r="75" spans="1:8" ht="32">
      <c r="A75" s="2"/>
      <c r="B75" s="3" t="s">
        <v>2269</v>
      </c>
      <c r="C75" s="3" t="s">
        <v>2270</v>
      </c>
      <c r="D75" s="11">
        <v>351057</v>
      </c>
      <c r="E75" s="3"/>
      <c r="F75" s="11">
        <v>28.61</v>
      </c>
      <c r="G75">
        <f t="shared" si="1"/>
        <v>58.81</v>
      </c>
      <c r="H75" s="11">
        <v>12.58</v>
      </c>
    </row>
    <row r="76" spans="1:8" ht="48">
      <c r="A76" s="2"/>
      <c r="B76" s="3" t="s">
        <v>2271</v>
      </c>
      <c r="C76" s="3" t="s">
        <v>2272</v>
      </c>
      <c r="D76" s="12">
        <v>3302238</v>
      </c>
      <c r="E76" s="3">
        <f>679692+720442</f>
        <v>1400134</v>
      </c>
      <c r="F76" s="11">
        <v>28.82</v>
      </c>
      <c r="G76">
        <f t="shared" si="1"/>
        <v>59.720000000000006</v>
      </c>
      <c r="H76" s="11">
        <v>11.46</v>
      </c>
    </row>
    <row r="77" spans="1:8" ht="64">
      <c r="A77" s="3"/>
      <c r="B77" s="3" t="s">
        <v>2273</v>
      </c>
      <c r="C77" s="3" t="s">
        <v>2274</v>
      </c>
      <c r="D77" s="12">
        <v>1046068</v>
      </c>
      <c r="E77" s="12">
        <f>244280+390961</f>
        <v>635241</v>
      </c>
      <c r="F77" s="11">
        <v>24.04</v>
      </c>
      <c r="G77">
        <f t="shared" si="1"/>
        <v>65.930000000000007</v>
      </c>
      <c r="H77" s="11">
        <v>10.029999999999999</v>
      </c>
    </row>
    <row r="78" spans="1:8" ht="32">
      <c r="A78" s="2"/>
      <c r="B78" s="3" t="s">
        <v>2275</v>
      </c>
      <c r="C78" s="3" t="s">
        <v>2276</v>
      </c>
      <c r="D78" s="11">
        <v>273124</v>
      </c>
      <c r="E78" s="3"/>
      <c r="F78" s="11">
        <v>20.12</v>
      </c>
      <c r="G78">
        <f t="shared" si="1"/>
        <v>64.25</v>
      </c>
      <c r="H78" s="11">
        <v>15.63</v>
      </c>
    </row>
    <row r="79" spans="1:8" ht="32">
      <c r="A79" s="2"/>
      <c r="B79" s="3" t="s">
        <v>2277</v>
      </c>
      <c r="C79" s="3" t="s">
        <v>2278</v>
      </c>
      <c r="D79" s="11">
        <v>804427</v>
      </c>
      <c r="E79" s="3"/>
      <c r="F79" s="11">
        <v>31</v>
      </c>
      <c r="G79">
        <f t="shared" si="1"/>
        <v>57.14</v>
      </c>
      <c r="H79" s="11">
        <v>11.86</v>
      </c>
    </row>
    <row r="80" spans="1:8" ht="32">
      <c r="A80" s="2"/>
      <c r="B80" s="3" t="s">
        <v>2279</v>
      </c>
      <c r="C80" s="3" t="s">
        <v>2280</v>
      </c>
      <c r="D80" s="11">
        <v>325140</v>
      </c>
      <c r="E80" s="3"/>
      <c r="F80" s="11">
        <v>23.08</v>
      </c>
      <c r="G80">
        <f t="shared" si="1"/>
        <v>62.370000000000005</v>
      </c>
      <c r="H80" s="11">
        <v>14.55</v>
      </c>
    </row>
    <row r="81" spans="1:8" ht="80">
      <c r="A81" s="2"/>
      <c r="B81" s="3" t="s">
        <v>2281</v>
      </c>
      <c r="C81" s="3" t="s">
        <v>2282</v>
      </c>
      <c r="D81" s="11">
        <v>350765</v>
      </c>
      <c r="E81" s="3"/>
      <c r="F81" s="11">
        <v>25.97</v>
      </c>
      <c r="G81">
        <f t="shared" si="1"/>
        <v>64.39</v>
      </c>
      <c r="H81" s="11">
        <v>9.64</v>
      </c>
    </row>
    <row r="82" spans="1:8" ht="32">
      <c r="A82" s="2"/>
      <c r="B82" s="3" t="s">
        <v>2283</v>
      </c>
      <c r="C82" s="3" t="s">
        <v>2284</v>
      </c>
      <c r="D82" s="11">
        <v>489163</v>
      </c>
      <c r="E82" s="3"/>
      <c r="F82" s="11">
        <v>22.41</v>
      </c>
      <c r="G82">
        <f t="shared" si="1"/>
        <v>62.13</v>
      </c>
      <c r="H82" s="11">
        <v>15.46</v>
      </c>
    </row>
    <row r="83" spans="1:8" ht="32">
      <c r="A83" s="2"/>
      <c r="B83" s="3" t="s">
        <v>2285</v>
      </c>
      <c r="C83" s="3" t="s">
        <v>2286</v>
      </c>
      <c r="D83" s="11">
        <v>382430</v>
      </c>
      <c r="E83" s="3"/>
      <c r="F83" s="11">
        <v>25.53</v>
      </c>
      <c r="G83">
        <f t="shared" si="1"/>
        <v>59.94</v>
      </c>
      <c r="H83" s="11">
        <v>14.53</v>
      </c>
    </row>
    <row r="84" spans="1:8" ht="32">
      <c r="A84" s="2"/>
      <c r="B84" s="3" t="s">
        <v>2287</v>
      </c>
      <c r="C84" s="3" t="s">
        <v>2288</v>
      </c>
      <c r="D84" s="11">
        <v>337298</v>
      </c>
      <c r="E84" s="3"/>
      <c r="F84" s="11">
        <v>19.66</v>
      </c>
      <c r="G84">
        <f t="shared" si="1"/>
        <v>65.92</v>
      </c>
      <c r="H84" s="11">
        <v>14.42</v>
      </c>
    </row>
    <row r="85" spans="1:8" ht="32">
      <c r="A85" s="2"/>
      <c r="B85" s="3" t="s">
        <v>2289</v>
      </c>
      <c r="C85" s="3" t="s">
        <v>2290</v>
      </c>
      <c r="D85" s="11">
        <v>232068</v>
      </c>
      <c r="E85" s="3"/>
      <c r="F85" s="11">
        <v>18.63</v>
      </c>
      <c r="G85">
        <f t="shared" si="1"/>
        <v>67.760000000000005</v>
      </c>
      <c r="H85" s="11">
        <v>13.61</v>
      </c>
    </row>
    <row r="86" spans="1:8" ht="80">
      <c r="A86" s="2"/>
      <c r="B86" s="3" t="s">
        <v>2291</v>
      </c>
      <c r="C86" s="3" t="s">
        <v>2292</v>
      </c>
      <c r="D86" s="11">
        <v>139483</v>
      </c>
      <c r="E86" s="3"/>
      <c r="F86" s="11">
        <v>17.59</v>
      </c>
      <c r="G86">
        <f t="shared" si="1"/>
        <v>65.66</v>
      </c>
      <c r="H86" s="11">
        <v>16.75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1EDA-3FB7-804F-8152-A662FF3E1FAE}">
  <dimension ref="A1:H97"/>
  <sheetViews>
    <sheetView zoomScale="150" workbookViewId="0">
      <selection activeCell="G4" sqref="G4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2293</v>
      </c>
      <c r="B2" s="3" t="s">
        <v>2294</v>
      </c>
      <c r="C2" s="3" t="s">
        <v>2295</v>
      </c>
      <c r="D2" s="3"/>
      <c r="E2" s="3"/>
    </row>
    <row r="3" spans="1:8" ht="32">
      <c r="A3" s="2"/>
      <c r="B3" s="3" t="s">
        <v>2296</v>
      </c>
      <c r="C3" s="3" t="s">
        <v>2297</v>
      </c>
      <c r="D3" s="3"/>
      <c r="E3" s="3"/>
    </row>
    <row r="4" spans="1:8" ht="32">
      <c r="A4" s="2"/>
      <c r="B4" s="3" t="s">
        <v>2298</v>
      </c>
      <c r="C4" s="3" t="s">
        <v>2299</v>
      </c>
      <c r="D4" s="3"/>
      <c r="E4" s="3"/>
    </row>
    <row r="5" spans="1:8">
      <c r="A5" s="2"/>
      <c r="B5" s="3" t="s">
        <v>2300</v>
      </c>
      <c r="C5" s="3" t="s">
        <v>2301</v>
      </c>
      <c r="D5" s="3"/>
      <c r="E5" s="3"/>
    </row>
    <row r="6" spans="1:8" ht="32">
      <c r="A6" s="2"/>
      <c r="B6" s="3" t="s">
        <v>2302</v>
      </c>
      <c r="C6" s="3" t="s">
        <v>2303</v>
      </c>
      <c r="D6" s="3"/>
      <c r="E6" s="3"/>
    </row>
    <row r="7" spans="1:8" ht="48">
      <c r="A7" s="2"/>
      <c r="B7" s="3" t="s">
        <v>2304</v>
      </c>
      <c r="C7" s="3" t="s">
        <v>2305</v>
      </c>
      <c r="D7" s="3"/>
      <c r="E7" s="3"/>
    </row>
    <row r="8" spans="1:8" ht="48">
      <c r="A8" s="2"/>
      <c r="B8" s="3" t="s">
        <v>2306</v>
      </c>
      <c r="C8" s="3" t="s">
        <v>2307</v>
      </c>
      <c r="D8" s="3"/>
      <c r="E8" s="3"/>
    </row>
    <row r="9" spans="1:8">
      <c r="A9" s="2"/>
      <c r="B9" s="3" t="s">
        <v>2308</v>
      </c>
      <c r="C9" s="3" t="s">
        <v>2309</v>
      </c>
      <c r="D9" s="3"/>
      <c r="E9" s="3"/>
    </row>
    <row r="10" spans="1:8">
      <c r="A10" s="2"/>
      <c r="B10" s="3" t="s">
        <v>2310</v>
      </c>
      <c r="C10" s="3" t="s">
        <v>2311</v>
      </c>
      <c r="D10" s="3"/>
      <c r="E10" s="3"/>
    </row>
    <row r="11" spans="1:8" ht="32">
      <c r="A11" s="2"/>
      <c r="B11" s="3" t="s">
        <v>2312</v>
      </c>
      <c r="C11" s="3" t="s">
        <v>2313</v>
      </c>
      <c r="D11" s="3"/>
      <c r="E11" s="3"/>
    </row>
    <row r="12" spans="1:8">
      <c r="A12" s="2"/>
      <c r="B12" s="3" t="s">
        <v>2314</v>
      </c>
      <c r="C12" s="3" t="s">
        <v>2315</v>
      </c>
      <c r="D12" s="3"/>
      <c r="E12" s="3"/>
    </row>
    <row r="13" spans="1:8" ht="32">
      <c r="A13" s="2"/>
      <c r="B13" s="3" t="s">
        <v>2316</v>
      </c>
      <c r="C13" s="3" t="s">
        <v>2317</v>
      </c>
      <c r="D13" s="3"/>
      <c r="E13" s="3"/>
    </row>
    <row r="14" spans="1:8" ht="48">
      <c r="A14" s="2"/>
      <c r="B14" s="3" t="s">
        <v>2318</v>
      </c>
      <c r="C14" s="3" t="s">
        <v>2319</v>
      </c>
      <c r="D14" s="3"/>
      <c r="E14" s="3"/>
    </row>
    <row r="15" spans="1:8">
      <c r="A15" s="2"/>
      <c r="B15" s="3" t="s">
        <v>2320</v>
      </c>
      <c r="C15" s="3" t="s">
        <v>2321</v>
      </c>
      <c r="D15" s="3"/>
      <c r="E15" s="3"/>
    </row>
    <row r="16" spans="1:8">
      <c r="A16" s="2"/>
      <c r="B16" s="3" t="s">
        <v>2322</v>
      </c>
      <c r="C16" s="3" t="s">
        <v>2323</v>
      </c>
      <c r="D16" s="3"/>
      <c r="E16" s="3"/>
    </row>
    <row r="17" spans="1:5" ht="32">
      <c r="A17" s="2"/>
      <c r="B17" s="3" t="s">
        <v>2324</v>
      </c>
      <c r="C17" s="3" t="s">
        <v>2325</v>
      </c>
      <c r="D17" s="3"/>
      <c r="E17" s="3"/>
    </row>
    <row r="18" spans="1:5" ht="32">
      <c r="A18" s="2"/>
      <c r="B18" s="3" t="s">
        <v>2326</v>
      </c>
      <c r="C18" s="3" t="s">
        <v>2327</v>
      </c>
      <c r="D18" s="3"/>
      <c r="E18" s="3"/>
    </row>
    <row r="19" spans="1:5" ht="32">
      <c r="A19" s="2"/>
      <c r="B19" s="3" t="s">
        <v>2328</v>
      </c>
      <c r="C19" s="3" t="s">
        <v>2329</v>
      </c>
      <c r="D19" s="3"/>
      <c r="E19" s="3"/>
    </row>
    <row r="20" spans="1:5" ht="32">
      <c r="A20" s="2"/>
      <c r="B20" s="3" t="s">
        <v>2330</v>
      </c>
      <c r="C20" s="3" t="s">
        <v>2331</v>
      </c>
      <c r="D20" s="3"/>
      <c r="E20" s="3"/>
    </row>
    <row r="21" spans="1:5" ht="32">
      <c r="A21" s="2"/>
      <c r="B21" s="3" t="s">
        <v>2332</v>
      </c>
      <c r="C21" s="3" t="s">
        <v>2333</v>
      </c>
      <c r="D21" s="3"/>
      <c r="E21" s="3"/>
    </row>
    <row r="22" spans="1:5" ht="32">
      <c r="A22" s="2"/>
      <c r="B22" s="3" t="s">
        <v>2334</v>
      </c>
      <c r="C22" s="3" t="s">
        <v>2335</v>
      </c>
      <c r="D22" s="3"/>
      <c r="E22" s="3"/>
    </row>
    <row r="23" spans="1:5" ht="48">
      <c r="A23" s="2"/>
      <c r="B23" s="3" t="s">
        <v>2336</v>
      </c>
      <c r="C23" s="3" t="s">
        <v>2337</v>
      </c>
      <c r="D23" s="3"/>
      <c r="E23" s="3"/>
    </row>
    <row r="24" spans="1:5" ht="32">
      <c r="A24" s="2"/>
      <c r="B24" s="3" t="s">
        <v>2338</v>
      </c>
      <c r="C24" s="3" t="s">
        <v>2339</v>
      </c>
      <c r="D24" s="3"/>
      <c r="E24" s="3"/>
    </row>
    <row r="25" spans="1:5" ht="64">
      <c r="A25" s="2"/>
      <c r="B25" s="3" t="s">
        <v>2340</v>
      </c>
      <c r="C25" s="3" t="s">
        <v>2341</v>
      </c>
      <c r="D25" s="3"/>
      <c r="E25" s="3"/>
    </row>
    <row r="26" spans="1:5" ht="32">
      <c r="A26" s="2"/>
      <c r="B26" s="3" t="s">
        <v>2342</v>
      </c>
      <c r="C26" s="3" t="s">
        <v>2343</v>
      </c>
      <c r="D26" s="3"/>
      <c r="E26" s="3"/>
    </row>
    <row r="27" spans="1:5">
      <c r="A27" s="2"/>
      <c r="B27" s="3" t="s">
        <v>2344</v>
      </c>
      <c r="C27" s="3" t="s">
        <v>2345</v>
      </c>
      <c r="D27" s="3"/>
      <c r="E27" s="3"/>
    </row>
    <row r="28" spans="1:5" ht="32">
      <c r="A28" s="2"/>
      <c r="B28" s="3" t="s">
        <v>2346</v>
      </c>
      <c r="C28" s="3" t="s">
        <v>2347</v>
      </c>
      <c r="D28" s="3"/>
      <c r="E28" s="3"/>
    </row>
    <row r="29" spans="1:5" ht="32">
      <c r="A29" s="2"/>
      <c r="B29" s="3" t="s">
        <v>2348</v>
      </c>
      <c r="C29" s="3" t="s">
        <v>2349</v>
      </c>
      <c r="D29" s="3"/>
      <c r="E29" s="3"/>
    </row>
    <row r="30" spans="1:5" ht="48">
      <c r="A30" s="2"/>
      <c r="B30" s="3" t="s">
        <v>2350</v>
      </c>
      <c r="C30" s="3" t="s">
        <v>2351</v>
      </c>
      <c r="D30" s="3"/>
      <c r="E30" s="3"/>
    </row>
    <row r="31" spans="1:5" ht="32">
      <c r="A31" s="2"/>
      <c r="B31" s="3" t="s">
        <v>2352</v>
      </c>
      <c r="C31" s="3" t="s">
        <v>2353</v>
      </c>
      <c r="D31" s="3"/>
      <c r="E31" s="3"/>
    </row>
    <row r="32" spans="1:5">
      <c r="A32" s="2"/>
      <c r="B32" s="3" t="s">
        <v>2354</v>
      </c>
      <c r="C32" s="3" t="s">
        <v>2355</v>
      </c>
      <c r="D32" s="3"/>
      <c r="E32" s="3"/>
    </row>
    <row r="33" spans="1:5" ht="32">
      <c r="A33" s="2"/>
      <c r="B33" s="3" t="s">
        <v>2356</v>
      </c>
      <c r="C33" s="3" t="s">
        <v>2357</v>
      </c>
      <c r="D33" s="3"/>
      <c r="E33" s="3"/>
    </row>
    <row r="34" spans="1:5" ht="64">
      <c r="A34" s="2"/>
      <c r="B34" s="3" t="s">
        <v>2358</v>
      </c>
      <c r="C34" s="3" t="s">
        <v>2359</v>
      </c>
      <c r="D34" s="3"/>
      <c r="E34" s="3"/>
    </row>
    <row r="35" spans="1:5" ht="32">
      <c r="A35" s="2"/>
      <c r="B35" s="3" t="s">
        <v>2360</v>
      </c>
      <c r="C35" s="3" t="s">
        <v>2361</v>
      </c>
      <c r="D35" s="3"/>
      <c r="E35" s="3"/>
    </row>
    <row r="36" spans="1:5" ht="32">
      <c r="A36" s="2"/>
      <c r="B36" s="3" t="s">
        <v>2362</v>
      </c>
      <c r="C36" s="3" t="s">
        <v>2363</v>
      </c>
      <c r="D36" s="3"/>
      <c r="E36" s="3"/>
    </row>
    <row r="37" spans="1:5">
      <c r="A37" s="2"/>
      <c r="B37" s="3" t="s">
        <v>2364</v>
      </c>
      <c r="C37" s="3" t="s">
        <v>2365</v>
      </c>
      <c r="D37" s="3"/>
      <c r="E37" s="3"/>
    </row>
    <row r="38" spans="1:5">
      <c r="A38" s="2"/>
      <c r="B38" s="3" t="s">
        <v>2366</v>
      </c>
      <c r="C38" s="3" t="s">
        <v>2367</v>
      </c>
      <c r="D38" s="3"/>
      <c r="E38" s="3"/>
    </row>
    <row r="39" spans="1:5" ht="32">
      <c r="A39" s="2"/>
      <c r="B39" s="3" t="s">
        <v>2368</v>
      </c>
      <c r="C39" s="3" t="s">
        <v>2369</v>
      </c>
      <c r="D39" s="3"/>
      <c r="E39" s="3"/>
    </row>
    <row r="40" spans="1:5" ht="48">
      <c r="A40" s="2"/>
      <c r="B40" s="3" t="s">
        <v>2370</v>
      </c>
      <c r="C40" s="3" t="s">
        <v>2371</v>
      </c>
      <c r="D40" s="3"/>
      <c r="E40" s="3"/>
    </row>
    <row r="41" spans="1:5">
      <c r="A41" s="2"/>
      <c r="B41" s="3" t="s">
        <v>2372</v>
      </c>
      <c r="C41" s="3" t="s">
        <v>2373</v>
      </c>
      <c r="D41" s="3"/>
      <c r="E41" s="3"/>
    </row>
    <row r="42" spans="1:5" ht="32">
      <c r="A42" s="2"/>
      <c r="B42" s="3" t="s">
        <v>2374</v>
      </c>
      <c r="C42" s="3" t="s">
        <v>2375</v>
      </c>
      <c r="D42" s="3"/>
      <c r="E42" s="3"/>
    </row>
    <row r="43" spans="1:5" ht="32">
      <c r="A43" s="2"/>
      <c r="B43" s="3" t="s">
        <v>2376</v>
      </c>
      <c r="C43" s="3" t="s">
        <v>2377</v>
      </c>
      <c r="D43" s="3"/>
      <c r="E43" s="3"/>
    </row>
    <row r="44" spans="1:5" ht="32">
      <c r="A44" s="2"/>
      <c r="B44" s="3" t="s">
        <v>2378</v>
      </c>
      <c r="C44" s="3" t="s">
        <v>2379</v>
      </c>
      <c r="D44" s="3"/>
      <c r="E44" s="3"/>
    </row>
    <row r="45" spans="1:5" ht="32">
      <c r="A45" s="2"/>
      <c r="B45" s="3" t="s">
        <v>2380</v>
      </c>
      <c r="C45" s="3" t="s">
        <v>2381</v>
      </c>
      <c r="D45" s="3"/>
      <c r="E45" s="3"/>
    </row>
    <row r="46" spans="1:5" ht="64">
      <c r="A46" s="2"/>
      <c r="B46" s="3" t="s">
        <v>2382</v>
      </c>
      <c r="C46" s="3" t="s">
        <v>2383</v>
      </c>
      <c r="D46" s="3"/>
      <c r="E46" s="3"/>
    </row>
    <row r="47" spans="1:5" ht="32">
      <c r="A47" s="2"/>
      <c r="B47" s="3" t="s">
        <v>2384</v>
      </c>
      <c r="C47" s="3" t="s">
        <v>2385</v>
      </c>
      <c r="D47" s="3"/>
      <c r="E47" s="3"/>
    </row>
    <row r="48" spans="1:5">
      <c r="A48" s="2"/>
      <c r="B48" s="3" t="s">
        <v>2386</v>
      </c>
      <c r="C48" s="3" t="s">
        <v>2387</v>
      </c>
      <c r="D48" s="3"/>
      <c r="E48" s="3"/>
    </row>
    <row r="49" spans="1:5" ht="32">
      <c r="A49" s="2"/>
      <c r="B49" s="3" t="s">
        <v>2388</v>
      </c>
      <c r="C49" s="3" t="s">
        <v>2389</v>
      </c>
      <c r="D49" s="3"/>
      <c r="E49" s="3"/>
    </row>
    <row r="50" spans="1:5" ht="32">
      <c r="A50" s="2"/>
      <c r="B50" s="3" t="s">
        <v>2390</v>
      </c>
      <c r="C50" s="3" t="s">
        <v>2391</v>
      </c>
      <c r="D50" s="3"/>
      <c r="E50" s="3"/>
    </row>
    <row r="51" spans="1:5">
      <c r="A51" s="2"/>
      <c r="B51" s="3" t="s">
        <v>2392</v>
      </c>
      <c r="C51" s="3" t="s">
        <v>2393</v>
      </c>
      <c r="D51" s="3"/>
      <c r="E51" s="3"/>
    </row>
    <row r="52" spans="1:5" ht="32">
      <c r="A52" s="2"/>
      <c r="B52" s="3" t="s">
        <v>2394</v>
      </c>
      <c r="C52" s="3" t="s">
        <v>2395</v>
      </c>
      <c r="D52" s="3"/>
      <c r="E52" s="3"/>
    </row>
    <row r="53" spans="1:5" ht="48">
      <c r="A53" s="2"/>
      <c r="B53" s="3" t="s">
        <v>2396</v>
      </c>
      <c r="C53" s="3" t="s">
        <v>2397</v>
      </c>
      <c r="D53" s="3"/>
      <c r="E53" s="3"/>
    </row>
    <row r="54" spans="1:5" ht="32">
      <c r="A54" s="2"/>
      <c r="B54" s="3" t="s">
        <v>2398</v>
      </c>
      <c r="C54" s="3" t="s">
        <v>2399</v>
      </c>
      <c r="D54" s="3"/>
      <c r="E54" s="3"/>
    </row>
    <row r="55" spans="1:5">
      <c r="A55" s="2"/>
      <c r="B55" s="3" t="s">
        <v>2400</v>
      </c>
      <c r="C55" s="3" t="s">
        <v>2401</v>
      </c>
      <c r="D55" s="3"/>
      <c r="E55" s="3"/>
    </row>
    <row r="56" spans="1:5">
      <c r="A56" s="2"/>
      <c r="B56" s="3" t="s">
        <v>2402</v>
      </c>
      <c r="C56" s="3" t="s">
        <v>2403</v>
      </c>
      <c r="D56" s="3"/>
      <c r="E56" s="3"/>
    </row>
    <row r="57" spans="1:5" ht="32">
      <c r="A57" s="2"/>
      <c r="B57" s="3" t="s">
        <v>2404</v>
      </c>
      <c r="C57" s="3" t="s">
        <v>2405</v>
      </c>
      <c r="D57" s="3"/>
      <c r="E57" s="3"/>
    </row>
    <row r="58" spans="1:5" ht="64">
      <c r="A58" s="2"/>
      <c r="B58" s="3" t="s">
        <v>2406</v>
      </c>
      <c r="C58" s="3" t="s">
        <v>2407</v>
      </c>
      <c r="D58" s="3"/>
      <c r="E58" s="3"/>
    </row>
    <row r="59" spans="1:5" ht="32">
      <c r="A59" s="2"/>
      <c r="B59" s="3" t="s">
        <v>2408</v>
      </c>
      <c r="C59" s="3" t="s">
        <v>2409</v>
      </c>
      <c r="D59" s="3"/>
      <c r="E59" s="3"/>
    </row>
    <row r="60" spans="1:5" ht="32">
      <c r="A60" s="2"/>
      <c r="B60" s="3" t="s">
        <v>2410</v>
      </c>
      <c r="C60" s="3" t="s">
        <v>2411</v>
      </c>
      <c r="D60" s="3"/>
      <c r="E60" s="3"/>
    </row>
    <row r="61" spans="1:5" ht="32">
      <c r="A61" s="2"/>
      <c r="B61" s="3" t="s">
        <v>2412</v>
      </c>
      <c r="C61" s="3" t="s">
        <v>2413</v>
      </c>
      <c r="D61" s="3"/>
      <c r="E61" s="3"/>
    </row>
    <row r="62" spans="1:5" ht="32">
      <c r="A62" s="2"/>
      <c r="B62" s="3" t="s">
        <v>2414</v>
      </c>
      <c r="C62" s="3" t="s">
        <v>2415</v>
      </c>
      <c r="D62" s="3"/>
      <c r="E62" s="3"/>
    </row>
    <row r="63" spans="1:5" ht="32">
      <c r="A63" s="2"/>
      <c r="B63" s="3" t="s">
        <v>2416</v>
      </c>
      <c r="C63" s="3" t="s">
        <v>2417</v>
      </c>
      <c r="D63" s="3"/>
      <c r="E63" s="3"/>
    </row>
    <row r="64" spans="1:5" ht="32">
      <c r="A64" s="2"/>
      <c r="B64" s="3" t="s">
        <v>2418</v>
      </c>
      <c r="C64" s="3" t="s">
        <v>2419</v>
      </c>
      <c r="D64" s="3"/>
      <c r="E64" s="3"/>
    </row>
    <row r="65" spans="1:5" ht="32">
      <c r="A65" s="2"/>
      <c r="B65" s="3" t="s">
        <v>2420</v>
      </c>
      <c r="C65" s="3" t="s">
        <v>2421</v>
      </c>
      <c r="D65" s="3"/>
      <c r="E65" s="3"/>
    </row>
    <row r="66" spans="1:5" ht="32">
      <c r="A66" s="2"/>
      <c r="B66" s="3" t="s">
        <v>2422</v>
      </c>
      <c r="C66" s="3" t="s">
        <v>2423</v>
      </c>
      <c r="D66" s="3"/>
      <c r="E66" s="3"/>
    </row>
    <row r="67" spans="1:5" ht="48">
      <c r="A67" s="2"/>
      <c r="B67" s="3" t="s">
        <v>2424</v>
      </c>
      <c r="C67" s="3" t="s">
        <v>2425</v>
      </c>
      <c r="D67" s="3"/>
      <c r="E67" s="3"/>
    </row>
    <row r="68" spans="1:5" ht="32">
      <c r="A68" s="2"/>
      <c r="B68" s="3" t="s">
        <v>2426</v>
      </c>
      <c r="C68" s="3" t="s">
        <v>2427</v>
      </c>
      <c r="D68" s="3"/>
      <c r="E68" s="3"/>
    </row>
    <row r="69" spans="1:5" ht="32">
      <c r="A69" s="2"/>
      <c r="B69" s="3" t="s">
        <v>2428</v>
      </c>
      <c r="C69" s="3" t="s">
        <v>2429</v>
      </c>
      <c r="D69" s="3"/>
      <c r="E69" s="3"/>
    </row>
    <row r="70" spans="1:5" ht="32">
      <c r="A70" s="2"/>
      <c r="B70" s="3" t="s">
        <v>2430</v>
      </c>
      <c r="C70" s="3" t="s">
        <v>2431</v>
      </c>
      <c r="D70" s="3"/>
      <c r="E70" s="3"/>
    </row>
    <row r="71" spans="1:5" ht="32">
      <c r="A71" s="2"/>
      <c r="B71" s="3" t="s">
        <v>2432</v>
      </c>
      <c r="C71" s="3" t="s">
        <v>2433</v>
      </c>
      <c r="D71" s="3"/>
      <c r="E71" s="3"/>
    </row>
    <row r="72" spans="1:5" ht="32">
      <c r="A72" s="2"/>
      <c r="B72" s="3" t="s">
        <v>2434</v>
      </c>
      <c r="C72" s="3" t="s">
        <v>2435</v>
      </c>
      <c r="D72" s="3"/>
      <c r="E72" s="3"/>
    </row>
    <row r="73" spans="1:5">
      <c r="A73" s="2"/>
      <c r="B73" s="3" t="s">
        <v>2436</v>
      </c>
      <c r="C73" s="3" t="s">
        <v>2437</v>
      </c>
      <c r="D73" s="3"/>
      <c r="E73" s="3"/>
    </row>
    <row r="74" spans="1:5" ht="32">
      <c r="A74" s="2"/>
      <c r="B74" s="3" t="s">
        <v>2438</v>
      </c>
      <c r="C74" s="3" t="s">
        <v>2439</v>
      </c>
      <c r="D74" s="3"/>
      <c r="E74" s="3"/>
    </row>
    <row r="75" spans="1:5">
      <c r="A75" s="2"/>
      <c r="B75" s="3" t="s">
        <v>2440</v>
      </c>
      <c r="C75" s="3" t="s">
        <v>2441</v>
      </c>
      <c r="D75" s="3"/>
      <c r="E75" s="3"/>
    </row>
    <row r="76" spans="1:5" ht="32">
      <c r="A76" s="2"/>
      <c r="B76" s="3" t="s">
        <v>2442</v>
      </c>
      <c r="C76" s="3" t="s">
        <v>2443</v>
      </c>
      <c r="D76" s="3"/>
      <c r="E76" s="3"/>
    </row>
    <row r="77" spans="1:5" ht="32">
      <c r="A77" s="2"/>
      <c r="B77" s="3" t="s">
        <v>2444</v>
      </c>
      <c r="C77" s="3" t="s">
        <v>2445</v>
      </c>
      <c r="D77" s="3"/>
      <c r="E77" s="3"/>
    </row>
    <row r="78" spans="1:5" ht="32">
      <c r="A78" s="2"/>
      <c r="B78" s="3" t="s">
        <v>2446</v>
      </c>
      <c r="C78" s="3" t="s">
        <v>2447</v>
      </c>
      <c r="D78" s="3"/>
      <c r="E78" s="3"/>
    </row>
    <row r="79" spans="1:5" ht="32">
      <c r="A79" s="2"/>
      <c r="B79" s="3" t="s">
        <v>2448</v>
      </c>
      <c r="C79" s="3" t="s">
        <v>2449</v>
      </c>
      <c r="D79" s="3"/>
      <c r="E79" s="3"/>
    </row>
    <row r="80" spans="1:5" ht="32">
      <c r="A80" s="2"/>
      <c r="B80" s="3" t="s">
        <v>2450</v>
      </c>
      <c r="C80" s="3" t="s">
        <v>2451</v>
      </c>
      <c r="D80" s="3"/>
      <c r="E80" s="3"/>
    </row>
    <row r="81" spans="1:5" ht="32">
      <c r="A81" s="2"/>
      <c r="B81" s="3" t="s">
        <v>2452</v>
      </c>
      <c r="C81" s="3" t="s">
        <v>2453</v>
      </c>
      <c r="D81" s="3"/>
      <c r="E81" s="3"/>
    </row>
    <row r="82" spans="1:5" ht="32">
      <c r="A82" s="2"/>
      <c r="B82" s="3" t="s">
        <v>2454</v>
      </c>
      <c r="C82" s="3" t="s">
        <v>2455</v>
      </c>
      <c r="D82" s="3"/>
      <c r="E82" s="3"/>
    </row>
    <row r="83" spans="1:5" ht="32">
      <c r="A83" s="2"/>
      <c r="B83" s="3" t="s">
        <v>2456</v>
      </c>
      <c r="C83" s="3" t="s">
        <v>2457</v>
      </c>
      <c r="D83" s="3"/>
      <c r="E83" s="3"/>
    </row>
    <row r="84" spans="1:5">
      <c r="A84" s="2"/>
      <c r="B84" s="3" t="s">
        <v>2458</v>
      </c>
      <c r="C84" s="3" t="s">
        <v>2459</v>
      </c>
      <c r="D84" s="3"/>
      <c r="E84" s="3"/>
    </row>
    <row r="85" spans="1:5">
      <c r="A85" s="2"/>
      <c r="B85" s="3" t="s">
        <v>2460</v>
      </c>
      <c r="C85" s="3" t="s">
        <v>2461</v>
      </c>
      <c r="D85" s="3"/>
      <c r="E85" s="3"/>
    </row>
    <row r="86" spans="1:5" ht="32">
      <c r="A86" s="2"/>
      <c r="B86" s="3" t="s">
        <v>2462</v>
      </c>
      <c r="C86" s="3" t="s">
        <v>2463</v>
      </c>
      <c r="D86" s="3"/>
      <c r="E86" s="3"/>
    </row>
    <row r="87" spans="1:5">
      <c r="A87" s="2"/>
      <c r="B87" s="3" t="s">
        <v>2464</v>
      </c>
      <c r="C87" s="3" t="s">
        <v>2465</v>
      </c>
      <c r="D87" s="3"/>
      <c r="E87" s="3"/>
    </row>
    <row r="88" spans="1:5" ht="32">
      <c r="A88" s="2"/>
      <c r="B88" s="3" t="s">
        <v>2466</v>
      </c>
      <c r="C88" s="3" t="s">
        <v>2467</v>
      </c>
      <c r="D88" s="3"/>
      <c r="E88" s="3"/>
    </row>
    <row r="89" spans="1:5">
      <c r="A89" s="2"/>
      <c r="B89" s="3" t="s">
        <v>2468</v>
      </c>
      <c r="C89" s="3" t="s">
        <v>2469</v>
      </c>
      <c r="D89" s="3"/>
      <c r="E89" s="3"/>
    </row>
    <row r="90" spans="1:5">
      <c r="A90" s="2"/>
      <c r="B90" s="3" t="s">
        <v>2470</v>
      </c>
      <c r="C90" s="3" t="s">
        <v>2471</v>
      </c>
      <c r="D90" s="3"/>
      <c r="E90" s="3"/>
    </row>
    <row r="91" spans="1:5" ht="32">
      <c r="A91" s="2"/>
      <c r="B91" s="3" t="s">
        <v>2472</v>
      </c>
      <c r="C91" s="3" t="s">
        <v>2473</v>
      </c>
      <c r="D91" s="3"/>
      <c r="E91" s="3"/>
    </row>
    <row r="92" spans="1:5" ht="32">
      <c r="A92" s="2"/>
      <c r="B92" s="3" t="s">
        <v>2474</v>
      </c>
      <c r="C92" s="3" t="s">
        <v>2475</v>
      </c>
      <c r="D92" s="3"/>
      <c r="E92" s="3"/>
    </row>
    <row r="93" spans="1:5" ht="32">
      <c r="A93" s="2"/>
      <c r="B93" s="3" t="s">
        <v>2476</v>
      </c>
      <c r="C93" s="3" t="s">
        <v>2477</v>
      </c>
      <c r="D93" s="3"/>
      <c r="E93" s="3"/>
    </row>
    <row r="94" spans="1:5">
      <c r="A94" s="2"/>
      <c r="B94" s="3" t="s">
        <v>2478</v>
      </c>
      <c r="C94" s="3" t="s">
        <v>2479</v>
      </c>
      <c r="D94" s="3"/>
      <c r="E94" s="3"/>
    </row>
    <row r="95" spans="1:5" ht="48">
      <c r="A95" s="2"/>
      <c r="B95" s="3" t="s">
        <v>2480</v>
      </c>
      <c r="C95" s="3" t="s">
        <v>2481</v>
      </c>
      <c r="D95" s="3"/>
      <c r="E95" s="3"/>
    </row>
    <row r="96" spans="1:5" ht="32">
      <c r="A96" s="2"/>
      <c r="B96" s="3" t="s">
        <v>2482</v>
      </c>
      <c r="C96" s="3" t="s">
        <v>2483</v>
      </c>
      <c r="D96" s="3"/>
      <c r="E96" s="3"/>
    </row>
    <row r="97" spans="1:5" ht="32">
      <c r="A97" s="2"/>
      <c r="B97" s="3" t="s">
        <v>2484</v>
      </c>
      <c r="C97" s="3" t="s">
        <v>2485</v>
      </c>
      <c r="D97" s="3"/>
      <c r="E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BC4C-D6B0-274E-BDB4-721315B6117B}">
  <dimension ref="A1:H122"/>
  <sheetViews>
    <sheetView zoomScale="82" workbookViewId="0">
      <selection activeCell="B1" sqref="B1:B1048576"/>
    </sheetView>
  </sheetViews>
  <sheetFormatPr baseColWidth="10" defaultRowHeight="16"/>
  <sheetData>
    <row r="1" spans="1:8" ht="6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>
      <c r="A2" s="2" t="s">
        <v>432</v>
      </c>
      <c r="B2" s="3" t="s">
        <v>11</v>
      </c>
      <c r="C2" s="3" t="s">
        <v>12</v>
      </c>
      <c r="D2" s="9">
        <v>468172</v>
      </c>
      <c r="E2" s="3"/>
      <c r="F2">
        <v>27.5</v>
      </c>
      <c r="G2">
        <f t="shared" ref="G2:G65" si="0">100-F2-H2</f>
        <v>63.5</v>
      </c>
      <c r="H2">
        <v>9</v>
      </c>
    </row>
    <row r="3" spans="1:8" ht="17">
      <c r="A3" s="2"/>
      <c r="B3" s="3" t="s">
        <v>13</v>
      </c>
      <c r="C3" s="3" t="s">
        <v>14</v>
      </c>
      <c r="D3" s="4">
        <v>419314</v>
      </c>
      <c r="E3" s="3"/>
      <c r="F3">
        <v>16.79</v>
      </c>
      <c r="G3">
        <f t="shared" si="0"/>
        <v>70.420000000000016</v>
      </c>
      <c r="H3">
        <v>12.79</v>
      </c>
    </row>
    <row r="4" spans="1:8" ht="48">
      <c r="A4" s="2"/>
      <c r="B4" s="3" t="s">
        <v>15</v>
      </c>
      <c r="C4" s="3" t="s">
        <v>16</v>
      </c>
      <c r="D4" s="4">
        <v>2257991</v>
      </c>
      <c r="E4" s="3">
        <v>370947</v>
      </c>
      <c r="F4">
        <v>20.25</v>
      </c>
      <c r="G4">
        <f t="shared" si="0"/>
        <v>69.260000000000005</v>
      </c>
      <c r="H4">
        <v>10.49</v>
      </c>
    </row>
    <row r="5" spans="1:8" ht="48">
      <c r="A5" s="2"/>
      <c r="B5" s="3" t="s">
        <v>17</v>
      </c>
      <c r="C5" s="3" t="s">
        <v>18</v>
      </c>
      <c r="D5" s="4">
        <v>1253878</v>
      </c>
      <c r="E5" s="3">
        <v>288787</v>
      </c>
      <c r="F5">
        <v>17.03</v>
      </c>
      <c r="G5">
        <f t="shared" si="0"/>
        <v>72.37</v>
      </c>
      <c r="H5">
        <v>10.6</v>
      </c>
    </row>
    <row r="6" spans="1:8">
      <c r="A6" s="2"/>
      <c r="B6" s="3" t="s">
        <v>19</v>
      </c>
      <c r="C6" s="3" t="s">
        <v>20</v>
      </c>
      <c r="D6" s="10">
        <v>389180</v>
      </c>
      <c r="E6" s="3"/>
      <c r="F6">
        <v>19.850000000000001</v>
      </c>
      <c r="G6">
        <f t="shared" si="0"/>
        <v>68.45</v>
      </c>
      <c r="H6">
        <v>11.7</v>
      </c>
    </row>
    <row r="7" spans="1:8" ht="32">
      <c r="A7" s="2"/>
      <c r="B7" s="3" t="s">
        <v>21</v>
      </c>
      <c r="C7" s="3" t="s">
        <v>22</v>
      </c>
      <c r="D7" s="4">
        <v>182977</v>
      </c>
      <c r="E7" s="3"/>
    </row>
    <row r="8" spans="1:8" ht="32">
      <c r="A8" s="2"/>
      <c r="B8" s="3" t="s">
        <v>23</v>
      </c>
      <c r="C8" s="3" t="s">
        <v>24</v>
      </c>
      <c r="D8" s="4">
        <v>794279</v>
      </c>
      <c r="E8" s="3"/>
      <c r="F8">
        <v>23.09</v>
      </c>
      <c r="G8">
        <f t="shared" si="0"/>
        <v>64.539999999999992</v>
      </c>
      <c r="H8">
        <v>12.37</v>
      </c>
    </row>
    <row r="9" spans="1:8" ht="48">
      <c r="A9" s="2"/>
      <c r="B9" s="3" t="s">
        <v>25</v>
      </c>
      <c r="C9" s="3" t="s">
        <v>26</v>
      </c>
      <c r="D9" s="4">
        <v>2431211</v>
      </c>
      <c r="E9" s="3">
        <v>903081</v>
      </c>
      <c r="F9">
        <v>18.46</v>
      </c>
      <c r="G9">
        <f t="shared" si="0"/>
        <v>68.949999999999989</v>
      </c>
      <c r="H9">
        <v>12.59</v>
      </c>
    </row>
    <row r="10" spans="1:8" ht="80">
      <c r="A10" s="2"/>
      <c r="B10" s="3" t="s">
        <v>27</v>
      </c>
      <c r="C10" s="3" t="s">
        <v>28</v>
      </c>
      <c r="D10" s="4">
        <v>195647</v>
      </c>
      <c r="E10" s="3"/>
      <c r="F10" s="4">
        <v>16.010000000000002</v>
      </c>
      <c r="G10">
        <f t="shared" si="0"/>
        <v>71.19</v>
      </c>
      <c r="H10" s="4">
        <v>12.8</v>
      </c>
    </row>
    <row r="11" spans="1:8" ht="32">
      <c r="A11" s="2"/>
      <c r="B11" s="3" t="s">
        <v>29</v>
      </c>
      <c r="C11" s="3" t="s">
        <v>30</v>
      </c>
      <c r="D11" s="4">
        <v>201510</v>
      </c>
      <c r="E11" s="3"/>
      <c r="F11" s="24">
        <v>16.98</v>
      </c>
      <c r="G11">
        <f t="shared" si="0"/>
        <v>71.03</v>
      </c>
      <c r="H11">
        <v>11.99</v>
      </c>
    </row>
    <row r="12" spans="1:8" ht="48">
      <c r="A12" s="2"/>
      <c r="B12" s="3" t="s">
        <v>31</v>
      </c>
      <c r="C12" s="3" t="s">
        <v>32</v>
      </c>
      <c r="D12" s="4">
        <v>359155</v>
      </c>
      <c r="E12" s="3"/>
      <c r="F12">
        <v>27.14</v>
      </c>
      <c r="G12">
        <f t="shared" si="0"/>
        <v>63.15</v>
      </c>
      <c r="H12">
        <v>9.7100000000000009</v>
      </c>
    </row>
    <row r="13" spans="1:8" ht="64">
      <c r="A13" s="2"/>
      <c r="B13" s="3" t="s">
        <v>33</v>
      </c>
      <c r="C13" s="3" t="s">
        <v>34</v>
      </c>
      <c r="D13" s="4">
        <v>195874</v>
      </c>
      <c r="E13" s="3"/>
      <c r="F13">
        <v>21.51</v>
      </c>
      <c r="G13">
        <f t="shared" si="0"/>
        <v>69.28</v>
      </c>
      <c r="H13">
        <v>9.2100000000000009</v>
      </c>
    </row>
    <row r="14" spans="1:8" ht="32">
      <c r="A14" s="2"/>
      <c r="B14" s="3" t="s">
        <v>35</v>
      </c>
      <c r="C14" s="3" t="s">
        <v>36</v>
      </c>
      <c r="D14" s="4">
        <v>385420</v>
      </c>
      <c r="E14" s="3"/>
      <c r="F14">
        <v>19.11</v>
      </c>
      <c r="G14">
        <f t="shared" si="0"/>
        <v>68.62</v>
      </c>
      <c r="H14">
        <v>12.27</v>
      </c>
    </row>
    <row r="15" spans="1:8" ht="32">
      <c r="A15" s="2"/>
      <c r="B15" s="3" t="s">
        <v>37</v>
      </c>
      <c r="C15" s="3" t="s">
        <v>38</v>
      </c>
      <c r="D15" s="4">
        <v>160471</v>
      </c>
      <c r="E15" s="3"/>
      <c r="F15">
        <v>17.670000000000002</v>
      </c>
      <c r="G15">
        <f t="shared" si="0"/>
        <v>69.91</v>
      </c>
      <c r="H15">
        <v>12.42</v>
      </c>
    </row>
    <row r="16" spans="1:8" ht="32">
      <c r="A16" s="2"/>
      <c r="B16" s="3" t="s">
        <v>39</v>
      </c>
      <c r="C16" s="3" t="s">
        <v>40</v>
      </c>
      <c r="D16" s="4">
        <v>353720</v>
      </c>
      <c r="E16" s="3"/>
      <c r="F16">
        <v>18.93</v>
      </c>
      <c r="G16">
        <f t="shared" si="0"/>
        <v>72.709999999999994</v>
      </c>
      <c r="H16">
        <v>8.36</v>
      </c>
    </row>
    <row r="17" spans="1:8" ht="32">
      <c r="A17" s="2"/>
      <c r="B17" s="3" t="s">
        <v>41</v>
      </c>
      <c r="C17" s="3" t="s">
        <v>42</v>
      </c>
      <c r="D17" s="4">
        <v>304950</v>
      </c>
      <c r="E17" s="3"/>
      <c r="F17">
        <v>19.170000000000002</v>
      </c>
      <c r="G17">
        <f t="shared" si="0"/>
        <v>73.400000000000006</v>
      </c>
      <c r="H17">
        <v>7.43</v>
      </c>
    </row>
    <row r="18" spans="1:8" ht="32">
      <c r="A18" s="2"/>
      <c r="B18" s="3" t="s">
        <v>43</v>
      </c>
      <c r="C18" s="3" t="s">
        <v>44</v>
      </c>
      <c r="D18" s="4">
        <v>159695</v>
      </c>
      <c r="E18" s="3"/>
    </row>
    <row r="19" spans="1:8" ht="32">
      <c r="A19" s="2"/>
      <c r="B19" s="3" t="s">
        <v>45</v>
      </c>
      <c r="C19" s="3" t="s">
        <v>46</v>
      </c>
      <c r="D19" s="4">
        <v>190425</v>
      </c>
      <c r="E19" s="3"/>
      <c r="F19">
        <v>16.66</v>
      </c>
      <c r="G19">
        <f t="shared" si="0"/>
        <v>70.27000000000001</v>
      </c>
      <c r="H19">
        <v>13.07</v>
      </c>
    </row>
    <row r="20" spans="1:8" ht="32">
      <c r="A20" s="2"/>
      <c r="B20" s="3" t="s">
        <v>47</v>
      </c>
      <c r="C20" s="3" t="s">
        <v>48</v>
      </c>
      <c r="D20" s="4">
        <v>203704</v>
      </c>
      <c r="E20" s="3"/>
    </row>
    <row r="21" spans="1:8" ht="48">
      <c r="A21" s="2"/>
      <c r="B21" s="3" t="s">
        <v>49</v>
      </c>
      <c r="C21" s="3" t="s">
        <v>50</v>
      </c>
      <c r="D21" s="4">
        <v>226767</v>
      </c>
      <c r="E21" s="3"/>
      <c r="F21">
        <v>17.71</v>
      </c>
      <c r="G21">
        <f t="shared" si="0"/>
        <v>70.009999999999991</v>
      </c>
      <c r="H21">
        <v>12.28</v>
      </c>
    </row>
    <row r="22" spans="1:8" ht="32">
      <c r="A22" s="2"/>
      <c r="B22" s="3" t="s">
        <v>51</v>
      </c>
      <c r="C22" s="3" t="s">
        <v>52</v>
      </c>
      <c r="D22" s="4">
        <v>133884</v>
      </c>
      <c r="E22" s="3"/>
      <c r="F22">
        <v>14.56</v>
      </c>
      <c r="G22">
        <f t="shared" si="0"/>
        <v>72.55</v>
      </c>
      <c r="H22">
        <v>12.89</v>
      </c>
    </row>
    <row r="23" spans="1:8" ht="96">
      <c r="A23" s="2"/>
      <c r="B23" s="3" t="s">
        <v>53</v>
      </c>
      <c r="C23" s="3" t="s">
        <v>54</v>
      </c>
      <c r="D23" s="4">
        <v>164756</v>
      </c>
      <c r="E23" s="3"/>
      <c r="F23">
        <v>21.15</v>
      </c>
      <c r="G23">
        <f t="shared" si="0"/>
        <v>69.52</v>
      </c>
      <c r="H23">
        <v>9.33</v>
      </c>
    </row>
    <row r="24" spans="1:8" ht="64">
      <c r="A24" s="2"/>
      <c r="B24" s="3" t="s">
        <v>55</v>
      </c>
      <c r="C24" s="3" t="s">
        <v>56</v>
      </c>
      <c r="D24" s="4">
        <v>281554</v>
      </c>
      <c r="E24" s="3"/>
      <c r="F24">
        <v>19.02</v>
      </c>
      <c r="G24">
        <f t="shared" si="0"/>
        <v>67.56</v>
      </c>
      <c r="H24">
        <v>13.42</v>
      </c>
    </row>
    <row r="25" spans="1:8" ht="32">
      <c r="A25" s="2"/>
      <c r="B25" s="3" t="s">
        <v>57</v>
      </c>
      <c r="C25" s="3" t="s">
        <v>58</v>
      </c>
      <c r="D25" s="4">
        <v>209116</v>
      </c>
      <c r="E25" s="3"/>
      <c r="F25">
        <v>22.76</v>
      </c>
      <c r="G25">
        <f t="shared" si="0"/>
        <v>67.149999999999991</v>
      </c>
      <c r="H25">
        <v>10.09</v>
      </c>
    </row>
    <row r="26" spans="1:8" ht="32">
      <c r="A26" s="2"/>
      <c r="B26" s="3" t="s">
        <v>59</v>
      </c>
      <c r="C26" s="3" t="s">
        <v>60</v>
      </c>
      <c r="D26" s="4">
        <v>228961</v>
      </c>
      <c r="E26" s="3"/>
      <c r="G26">
        <f t="shared" si="0"/>
        <v>100</v>
      </c>
    </row>
    <row r="27" spans="1:8" ht="17">
      <c r="A27" s="2"/>
      <c r="B27" s="3" t="s">
        <v>61</v>
      </c>
      <c r="C27" s="3" t="s">
        <v>62</v>
      </c>
      <c r="D27" s="4">
        <v>771128</v>
      </c>
      <c r="E27" s="3"/>
      <c r="F27">
        <v>14.47</v>
      </c>
      <c r="G27">
        <f t="shared" si="0"/>
        <v>74.23</v>
      </c>
      <c r="H27">
        <v>11.3</v>
      </c>
    </row>
    <row r="28" spans="1:8" ht="32">
      <c r="A28" s="2"/>
      <c r="B28" s="3" t="s">
        <v>63</v>
      </c>
      <c r="C28" s="3" t="s">
        <v>64</v>
      </c>
      <c r="D28" s="4">
        <v>164165</v>
      </c>
      <c r="E28" s="3"/>
      <c r="F28">
        <v>15.49</v>
      </c>
      <c r="G28">
        <f t="shared" si="0"/>
        <v>68.660000000000011</v>
      </c>
      <c r="H28">
        <v>15.85</v>
      </c>
    </row>
    <row r="29" spans="1:8" ht="32">
      <c r="A29" s="2"/>
      <c r="B29" s="3" t="s">
        <v>65</v>
      </c>
      <c r="C29" s="3" t="s">
        <v>66</v>
      </c>
      <c r="D29">
        <v>352318</v>
      </c>
      <c r="E29" s="3"/>
      <c r="F29">
        <v>26.41</v>
      </c>
      <c r="G29">
        <f t="shared" si="0"/>
        <v>62.89</v>
      </c>
      <c r="H29">
        <v>10.7</v>
      </c>
    </row>
    <row r="30" spans="1:8" ht="80">
      <c r="A30" s="2"/>
      <c r="B30" s="3" t="s">
        <v>67</v>
      </c>
      <c r="C30" s="3" t="s">
        <v>68</v>
      </c>
      <c r="D30" s="4">
        <v>144693</v>
      </c>
      <c r="E30" s="3"/>
      <c r="F30">
        <v>21.78</v>
      </c>
      <c r="G30">
        <f t="shared" si="0"/>
        <v>71.02</v>
      </c>
      <c r="H30">
        <v>7.2</v>
      </c>
    </row>
    <row r="31" spans="1:8" ht="48">
      <c r="A31" s="2"/>
      <c r="B31" s="3" t="s">
        <v>69</v>
      </c>
      <c r="C31" s="3" t="s">
        <v>70</v>
      </c>
      <c r="D31" s="4">
        <v>162711</v>
      </c>
      <c r="E31" s="3"/>
      <c r="F31">
        <v>16.57</v>
      </c>
      <c r="G31">
        <f t="shared" si="0"/>
        <v>69.300000000000011</v>
      </c>
      <c r="H31">
        <v>14.13</v>
      </c>
    </row>
    <row r="32" spans="1:8" ht="48">
      <c r="A32" s="2"/>
      <c r="B32" s="3" t="s">
        <v>71</v>
      </c>
      <c r="C32" s="3" t="s">
        <v>72</v>
      </c>
      <c r="D32" s="4">
        <v>244525</v>
      </c>
      <c r="E32" s="3"/>
      <c r="F32">
        <v>23.11</v>
      </c>
      <c r="G32">
        <f t="shared" si="0"/>
        <v>68.760000000000005</v>
      </c>
      <c r="H32">
        <v>8.1300000000000008</v>
      </c>
    </row>
    <row r="33" spans="1:8" ht="17">
      <c r="A33" s="2"/>
      <c r="B33" s="3" t="s">
        <v>73</v>
      </c>
      <c r="C33" s="3" t="s">
        <v>74</v>
      </c>
      <c r="D33" s="4">
        <v>483753</v>
      </c>
      <c r="E33" s="3"/>
      <c r="F33">
        <v>12.52</v>
      </c>
      <c r="G33">
        <f t="shared" si="0"/>
        <v>77.47</v>
      </c>
      <c r="H33">
        <v>10.01</v>
      </c>
    </row>
    <row r="34" spans="1:8" ht="64">
      <c r="A34" s="2"/>
      <c r="B34" s="3" t="s">
        <v>75</v>
      </c>
      <c r="C34" s="3" t="s">
        <v>76</v>
      </c>
      <c r="D34" s="4">
        <v>384875</v>
      </c>
      <c r="E34" s="3"/>
      <c r="F34">
        <v>16</v>
      </c>
      <c r="G34">
        <f t="shared" si="0"/>
        <v>68.59</v>
      </c>
      <c r="H34">
        <v>15.41</v>
      </c>
    </row>
    <row r="35" spans="1:8" ht="32">
      <c r="A35" s="2"/>
      <c r="B35" s="3" t="s">
        <v>77</v>
      </c>
      <c r="C35" s="3" t="s">
        <v>78</v>
      </c>
      <c r="D35" s="4">
        <v>1189813</v>
      </c>
      <c r="E35" s="3"/>
      <c r="F35">
        <v>22.6</v>
      </c>
      <c r="G35">
        <f t="shared" si="0"/>
        <v>65.460000000000008</v>
      </c>
      <c r="H35">
        <v>11.94</v>
      </c>
    </row>
    <row r="36" spans="1:8" ht="32">
      <c r="A36" s="2"/>
      <c r="B36" s="3" t="s">
        <v>79</v>
      </c>
      <c r="C36" s="3" t="s">
        <v>80</v>
      </c>
      <c r="D36" s="4">
        <v>341319</v>
      </c>
      <c r="E36" s="3"/>
      <c r="F36">
        <v>18.079999999999998</v>
      </c>
      <c r="G36">
        <f t="shared" si="0"/>
        <v>70.22</v>
      </c>
      <c r="H36">
        <v>11.7</v>
      </c>
    </row>
    <row r="37" spans="1:8" ht="48">
      <c r="A37" s="2"/>
      <c r="B37" s="3" t="s">
        <v>81</v>
      </c>
      <c r="C37" s="3" t="s">
        <v>82</v>
      </c>
      <c r="D37" s="4">
        <v>396818</v>
      </c>
      <c r="E37" s="3"/>
      <c r="F37">
        <v>25.1</v>
      </c>
      <c r="G37">
        <f t="shared" si="0"/>
        <v>63.900000000000006</v>
      </c>
      <c r="H37">
        <v>11</v>
      </c>
    </row>
    <row r="38" spans="1:8" ht="32">
      <c r="A38" s="2"/>
      <c r="B38" s="3" t="s">
        <v>83</v>
      </c>
      <c r="C38" s="3" t="s">
        <v>84</v>
      </c>
      <c r="D38" s="4">
        <v>149506</v>
      </c>
      <c r="E38" s="3"/>
      <c r="F38">
        <v>16.59</v>
      </c>
      <c r="G38">
        <f t="shared" si="0"/>
        <v>70.009999999999991</v>
      </c>
      <c r="H38">
        <v>13.4</v>
      </c>
    </row>
    <row r="39" spans="1:8" ht="32">
      <c r="A39" s="2"/>
      <c r="B39" s="3" t="s">
        <v>85</v>
      </c>
      <c r="C39" s="3" t="s">
        <v>86</v>
      </c>
      <c r="D39" s="4">
        <v>675229</v>
      </c>
      <c r="E39" s="3"/>
      <c r="F39">
        <v>26.55</v>
      </c>
      <c r="G39">
        <f t="shared" si="0"/>
        <v>64.23</v>
      </c>
      <c r="H39">
        <v>9.2200000000000006</v>
      </c>
    </row>
    <row r="40" spans="1:8" ht="64">
      <c r="A40" s="2"/>
      <c r="B40" s="3" t="s">
        <v>87</v>
      </c>
      <c r="C40" s="3" t="s">
        <v>88</v>
      </c>
      <c r="D40" s="4">
        <v>460739</v>
      </c>
      <c r="E40" s="3"/>
      <c r="F40">
        <v>19.86</v>
      </c>
      <c r="G40">
        <f t="shared" si="0"/>
        <v>67.91</v>
      </c>
      <c r="H40">
        <v>12.23</v>
      </c>
    </row>
    <row r="41" spans="1:8" ht="64">
      <c r="A41" s="2"/>
      <c r="B41" s="3" t="s">
        <v>89</v>
      </c>
      <c r="C41" s="3" t="s">
        <v>90</v>
      </c>
      <c r="D41" s="4">
        <v>129448</v>
      </c>
      <c r="E41" s="3"/>
      <c r="F41">
        <v>22.33</v>
      </c>
      <c r="G41">
        <f t="shared" si="0"/>
        <v>67.13</v>
      </c>
      <c r="H41">
        <v>10.54</v>
      </c>
    </row>
    <row r="42" spans="1:8" ht="48">
      <c r="A42" s="2"/>
      <c r="B42" s="3" t="s">
        <v>91</v>
      </c>
      <c r="C42" s="3" t="s">
        <v>92</v>
      </c>
      <c r="D42" s="4">
        <v>143903</v>
      </c>
      <c r="E42" s="3"/>
      <c r="F42">
        <v>14.35</v>
      </c>
      <c r="G42">
        <f t="shared" si="0"/>
        <v>71.5</v>
      </c>
      <c r="H42">
        <v>14.15</v>
      </c>
    </row>
    <row r="43" spans="1:8" ht="48">
      <c r="A43" s="2"/>
      <c r="B43" s="3" t="s">
        <v>93</v>
      </c>
      <c r="C43" s="3" t="s">
        <v>94</v>
      </c>
      <c r="D43" s="4">
        <v>410929</v>
      </c>
      <c r="E43" s="3"/>
      <c r="F43">
        <v>14.63</v>
      </c>
      <c r="G43">
        <f t="shared" si="0"/>
        <v>76.03</v>
      </c>
      <c r="H43">
        <v>9.34</v>
      </c>
    </row>
    <row r="44" spans="1:8" ht="64">
      <c r="A44" s="2"/>
      <c r="B44" s="3" t="s">
        <v>95</v>
      </c>
      <c r="C44" s="3" t="s">
        <v>96</v>
      </c>
      <c r="D44" s="4">
        <v>267474</v>
      </c>
      <c r="E44" s="3"/>
      <c r="F44">
        <v>17.54</v>
      </c>
      <c r="G44">
        <f t="shared" si="0"/>
        <v>69.990000000000009</v>
      </c>
      <c r="H44">
        <v>12.47</v>
      </c>
    </row>
    <row r="45" spans="1:8" ht="32">
      <c r="A45" s="2"/>
      <c r="B45" s="3" t="s">
        <v>97</v>
      </c>
      <c r="C45" s="3" t="s">
        <v>98</v>
      </c>
      <c r="D45" s="4">
        <v>462173</v>
      </c>
      <c r="E45" s="3"/>
      <c r="F45">
        <v>23.01</v>
      </c>
      <c r="G45">
        <f t="shared" si="0"/>
        <v>66.03</v>
      </c>
      <c r="H45">
        <v>10.96</v>
      </c>
    </row>
    <row r="46" spans="1:8" ht="32">
      <c r="A46" s="2"/>
      <c r="B46" s="3" t="s">
        <v>99</v>
      </c>
      <c r="C46" s="3" t="s">
        <v>100</v>
      </c>
      <c r="D46" s="4">
        <v>376902</v>
      </c>
      <c r="E46" s="3"/>
      <c r="F46">
        <v>26.21</v>
      </c>
      <c r="G46">
        <f t="shared" si="0"/>
        <v>64.209999999999994</v>
      </c>
      <c r="H46">
        <v>9.58</v>
      </c>
    </row>
    <row r="47" spans="1:8" ht="32">
      <c r="A47" s="2"/>
      <c r="B47" s="3" t="s">
        <v>101</v>
      </c>
      <c r="C47" s="3" t="s">
        <v>102</v>
      </c>
      <c r="D47" s="4">
        <v>771948</v>
      </c>
      <c r="E47" s="3"/>
      <c r="F47">
        <v>27.88</v>
      </c>
      <c r="G47">
        <f t="shared" si="0"/>
        <v>62.84</v>
      </c>
      <c r="H47">
        <v>9.2799999999999994</v>
      </c>
    </row>
    <row r="48" spans="1:8" ht="32">
      <c r="A48" s="2"/>
      <c r="B48" s="3" t="s">
        <v>103</v>
      </c>
      <c r="C48" s="3" t="s">
        <v>104</v>
      </c>
      <c r="D48" s="4">
        <v>534205</v>
      </c>
      <c r="E48" s="3"/>
      <c r="F48">
        <v>17.77</v>
      </c>
      <c r="G48">
        <f t="shared" si="0"/>
        <v>69.87</v>
      </c>
      <c r="H48">
        <v>12.36</v>
      </c>
    </row>
    <row r="49" spans="1:8" ht="32">
      <c r="A49" s="2"/>
      <c r="B49" s="3" t="s">
        <v>105</v>
      </c>
      <c r="C49" s="3" t="s">
        <v>106</v>
      </c>
      <c r="D49" s="3">
        <v>323031</v>
      </c>
      <c r="E49" s="3"/>
    </row>
    <row r="50" spans="1:8" ht="17">
      <c r="A50" s="2"/>
      <c r="B50" s="3" t="s">
        <v>107</v>
      </c>
      <c r="C50" s="3" t="s">
        <v>108</v>
      </c>
      <c r="D50" s="4">
        <v>538083</v>
      </c>
      <c r="E50" s="3"/>
      <c r="F50">
        <v>18.61</v>
      </c>
      <c r="G50">
        <f t="shared" si="0"/>
        <v>70.09</v>
      </c>
      <c r="H50">
        <v>11.3</v>
      </c>
    </row>
    <row r="51" spans="1:8" ht="32">
      <c r="A51" s="2"/>
      <c r="B51" s="3" t="s">
        <v>109</v>
      </c>
      <c r="C51" s="3" t="s">
        <v>110</v>
      </c>
      <c r="D51" s="4">
        <v>238945</v>
      </c>
      <c r="E51" s="3"/>
      <c r="F51">
        <v>15.95</v>
      </c>
      <c r="G51">
        <f t="shared" si="0"/>
        <v>69.069999999999993</v>
      </c>
      <c r="H51">
        <v>14.98</v>
      </c>
    </row>
    <row r="52" spans="1:8" ht="64">
      <c r="A52" s="2"/>
      <c r="B52" s="3" t="s">
        <v>111</v>
      </c>
      <c r="C52" s="3" t="s">
        <v>112</v>
      </c>
      <c r="D52" s="3">
        <v>503376</v>
      </c>
      <c r="E52" s="3"/>
    </row>
    <row r="53" spans="1:8" ht="32">
      <c r="A53" s="2"/>
      <c r="B53" s="3" t="s">
        <v>113</v>
      </c>
      <c r="C53" s="3" t="s">
        <v>114</v>
      </c>
      <c r="D53" s="4">
        <v>54736</v>
      </c>
      <c r="E53" s="3"/>
    </row>
    <row r="54" spans="1:8" ht="32">
      <c r="A54" s="2"/>
      <c r="B54" s="3" t="s">
        <v>115</v>
      </c>
      <c r="C54" s="3" t="s">
        <v>116</v>
      </c>
      <c r="D54" s="4">
        <v>623772</v>
      </c>
      <c r="E54" s="3"/>
      <c r="F54">
        <v>21.74</v>
      </c>
      <c r="G54">
        <f t="shared" si="0"/>
        <v>69.510000000000005</v>
      </c>
      <c r="H54">
        <v>8.75</v>
      </c>
    </row>
    <row r="55" spans="1:8" ht="64">
      <c r="A55" s="2"/>
      <c r="B55" s="3" t="s">
        <v>117</v>
      </c>
      <c r="C55" s="3" t="s">
        <v>118</v>
      </c>
      <c r="D55" s="4">
        <v>262771</v>
      </c>
      <c r="E55" s="3"/>
      <c r="F55">
        <v>16.68</v>
      </c>
      <c r="G55">
        <f t="shared" si="0"/>
        <v>71.359999999999985</v>
      </c>
      <c r="H55">
        <v>11.96</v>
      </c>
    </row>
    <row r="56" spans="1:8" ht="32">
      <c r="A56" s="2"/>
      <c r="B56" s="3" t="s">
        <v>119</v>
      </c>
      <c r="C56" s="3" t="s">
        <v>120</v>
      </c>
      <c r="D56" s="4">
        <v>293022</v>
      </c>
      <c r="E56" s="3"/>
      <c r="F56">
        <v>18.690000000000001</v>
      </c>
      <c r="G56">
        <f t="shared" si="0"/>
        <v>67</v>
      </c>
      <c r="H56">
        <v>14.31</v>
      </c>
    </row>
    <row r="57" spans="1:8" ht="48">
      <c r="A57" s="2"/>
      <c r="B57" s="3" t="s">
        <v>121</v>
      </c>
      <c r="C57" s="3" t="s">
        <v>122</v>
      </c>
      <c r="D57" s="4">
        <v>8460088</v>
      </c>
      <c r="E57" s="3"/>
      <c r="F57">
        <v>14.98</v>
      </c>
      <c r="G57">
        <f t="shared" si="0"/>
        <v>74.53</v>
      </c>
      <c r="H57">
        <v>10.49</v>
      </c>
    </row>
    <row r="58" spans="1:8" ht="48">
      <c r="A58" s="2"/>
      <c r="B58" s="3" t="s">
        <v>123</v>
      </c>
      <c r="C58" s="3" t="s">
        <v>124</v>
      </c>
      <c r="D58" s="4">
        <v>319858</v>
      </c>
      <c r="E58" s="3"/>
      <c r="F58">
        <v>16.260000000000002</v>
      </c>
      <c r="G58">
        <f t="shared" si="0"/>
        <v>70.419999999999987</v>
      </c>
      <c r="H58">
        <v>13.32</v>
      </c>
    </row>
    <row r="59" spans="1:8" ht="32">
      <c r="A59" s="2"/>
      <c r="B59" s="3" t="s">
        <v>125</v>
      </c>
      <c r="C59" s="3" t="s">
        <v>126</v>
      </c>
      <c r="D59" s="4">
        <v>151671</v>
      </c>
      <c r="E59" s="3"/>
    </row>
    <row r="60" spans="1:8" ht="48">
      <c r="A60" s="2"/>
      <c r="B60" s="3" t="s">
        <v>127</v>
      </c>
      <c r="C60" s="3" t="s">
        <v>128</v>
      </c>
      <c r="D60" s="4">
        <v>5092611</v>
      </c>
      <c r="E60" s="3"/>
      <c r="F60">
        <v>25.44</v>
      </c>
      <c r="G60">
        <f t="shared" si="0"/>
        <v>65.22</v>
      </c>
      <c r="H60">
        <v>9.34</v>
      </c>
    </row>
    <row r="61" spans="1:8" ht="48">
      <c r="A61" s="2"/>
      <c r="B61" s="3" t="s">
        <v>129</v>
      </c>
      <c r="C61" s="3" t="s">
        <v>130</v>
      </c>
      <c r="D61" s="4">
        <v>2404954</v>
      </c>
      <c r="E61" s="3"/>
      <c r="F61">
        <v>18.78</v>
      </c>
      <c r="G61">
        <f t="shared" si="0"/>
        <v>70.39</v>
      </c>
      <c r="H61">
        <v>10.83</v>
      </c>
    </row>
    <row r="62" spans="1:8" ht="48">
      <c r="A62" s="2"/>
      <c r="B62" s="3" t="s">
        <v>131</v>
      </c>
      <c r="C62" s="3" t="s">
        <v>132</v>
      </c>
      <c r="D62" s="4">
        <v>303109</v>
      </c>
      <c r="E62" s="3"/>
      <c r="F62">
        <v>17.059999999999999</v>
      </c>
      <c r="G62">
        <f t="shared" si="0"/>
        <v>70.009999999999991</v>
      </c>
      <c r="H62">
        <v>12.93</v>
      </c>
    </row>
    <row r="63" spans="1:8" ht="32">
      <c r="A63" s="2"/>
      <c r="B63" s="3" t="s">
        <v>133</v>
      </c>
      <c r="C63" s="3" t="s">
        <v>134</v>
      </c>
      <c r="D63" s="4">
        <v>642737</v>
      </c>
      <c r="E63" s="3"/>
      <c r="F63">
        <v>16.11</v>
      </c>
      <c r="G63">
        <f t="shared" si="0"/>
        <v>75.680000000000007</v>
      </c>
      <c r="H63">
        <v>8.2100000000000009</v>
      </c>
    </row>
    <row r="64" spans="1:8" ht="64">
      <c r="A64" s="2"/>
      <c r="B64" s="3" t="s">
        <v>135</v>
      </c>
      <c r="C64" s="3" t="s">
        <v>136</v>
      </c>
      <c r="D64" s="4">
        <v>277417</v>
      </c>
      <c r="E64" s="3"/>
      <c r="F64">
        <v>19.2</v>
      </c>
      <c r="G64">
        <f t="shared" si="0"/>
        <v>68.95</v>
      </c>
      <c r="H64">
        <v>11.85</v>
      </c>
    </row>
    <row r="65" spans="1:8" ht="48">
      <c r="A65" s="2"/>
      <c r="B65" s="3" t="s">
        <v>137</v>
      </c>
      <c r="C65" s="3" t="s">
        <v>138</v>
      </c>
      <c r="D65" s="4">
        <v>5765775</v>
      </c>
      <c r="E65" s="3"/>
      <c r="F65">
        <v>22.32</v>
      </c>
      <c r="G65">
        <f t="shared" si="0"/>
        <v>66.820000000000007</v>
      </c>
      <c r="H65">
        <v>10.86</v>
      </c>
    </row>
    <row r="66" spans="1:8" ht="32">
      <c r="A66" s="2"/>
      <c r="B66" s="3" t="s">
        <v>139</v>
      </c>
      <c r="C66" s="3" t="s">
        <v>140</v>
      </c>
      <c r="D66" s="4">
        <v>134268</v>
      </c>
      <c r="E66" s="3"/>
      <c r="F66">
        <v>21.16</v>
      </c>
      <c r="G66">
        <f t="shared" ref="G66:G122" si="1">100-F66-H66</f>
        <v>66.150000000000006</v>
      </c>
      <c r="H66">
        <v>12.69</v>
      </c>
    </row>
    <row r="67" spans="1:8" ht="32">
      <c r="A67" s="2"/>
      <c r="B67" s="3" t="s">
        <v>141</v>
      </c>
      <c r="C67" s="3" t="s">
        <v>142</v>
      </c>
      <c r="D67" s="4">
        <v>631530</v>
      </c>
      <c r="E67" s="3"/>
      <c r="F67">
        <v>14.99</v>
      </c>
      <c r="G67">
        <f t="shared" si="1"/>
        <v>73.820000000000007</v>
      </c>
      <c r="H67">
        <v>11.19</v>
      </c>
    </row>
    <row r="68" spans="1:8" ht="32">
      <c r="A68" s="2"/>
      <c r="B68" s="3" t="s">
        <v>143</v>
      </c>
      <c r="C68" s="3" t="s">
        <v>144</v>
      </c>
      <c r="D68" s="4">
        <v>239059</v>
      </c>
      <c r="E68" s="3"/>
      <c r="F68">
        <v>18.39</v>
      </c>
      <c r="G68">
        <f t="shared" si="1"/>
        <v>69.239999999999995</v>
      </c>
      <c r="H68">
        <v>12.37</v>
      </c>
    </row>
    <row r="69" spans="1:8" ht="32">
      <c r="A69" s="2"/>
      <c r="B69" s="3" t="s">
        <v>145</v>
      </c>
      <c r="C69" s="3" t="s">
        <v>146</v>
      </c>
      <c r="D69" s="4">
        <v>103532</v>
      </c>
      <c r="E69" s="3"/>
      <c r="F69">
        <v>20.23</v>
      </c>
      <c r="G69">
        <f t="shared" si="1"/>
        <v>68.739999999999995</v>
      </c>
      <c r="H69">
        <v>11.03</v>
      </c>
    </row>
    <row r="70" spans="1:8" ht="32">
      <c r="A70" s="2"/>
      <c r="B70" s="3" t="s">
        <v>147</v>
      </c>
      <c r="C70" s="3" t="s">
        <v>148</v>
      </c>
      <c r="D70" s="4">
        <v>97985</v>
      </c>
      <c r="E70" s="3"/>
      <c r="F70">
        <v>15.48</v>
      </c>
      <c r="G70">
        <f t="shared" si="1"/>
        <v>71.78</v>
      </c>
      <c r="H70">
        <v>12.74</v>
      </c>
    </row>
    <row r="71" spans="1:8" ht="32">
      <c r="A71" s="2"/>
      <c r="B71" s="3" t="s">
        <v>149</v>
      </c>
      <c r="C71" s="3" t="s">
        <v>150</v>
      </c>
      <c r="D71" s="4">
        <v>349157</v>
      </c>
      <c r="E71" s="3"/>
      <c r="F71">
        <v>23.4</v>
      </c>
      <c r="G71">
        <f t="shared" si="1"/>
        <v>65.75</v>
      </c>
      <c r="H71">
        <v>10.85</v>
      </c>
    </row>
    <row r="72" spans="1:8" ht="32">
      <c r="A72" s="2"/>
      <c r="B72" s="3" t="s">
        <v>151</v>
      </c>
      <c r="C72" s="3" t="s">
        <v>152</v>
      </c>
      <c r="D72" s="4">
        <v>164613</v>
      </c>
      <c r="E72" s="3"/>
      <c r="F72">
        <v>17.940000000000001</v>
      </c>
      <c r="G72">
        <f t="shared" si="1"/>
        <v>70.180000000000007</v>
      </c>
      <c r="H72">
        <v>11.88</v>
      </c>
    </row>
    <row r="73" spans="1:8" ht="32">
      <c r="A73" s="2"/>
      <c r="B73" s="3" t="s">
        <v>153</v>
      </c>
      <c r="C73" s="3" t="s">
        <v>154</v>
      </c>
      <c r="D73" s="4">
        <v>328864</v>
      </c>
      <c r="E73" s="3"/>
      <c r="F73">
        <v>20.309999999999999</v>
      </c>
      <c r="G73">
        <f t="shared" si="1"/>
        <v>68.31</v>
      </c>
      <c r="H73">
        <v>11.38</v>
      </c>
    </row>
    <row r="74" spans="1:8" ht="32">
      <c r="A74" s="2"/>
      <c r="B74" s="3" t="s">
        <v>155</v>
      </c>
      <c r="C74" s="3" t="s">
        <v>156</v>
      </c>
      <c r="D74" s="4">
        <v>336832</v>
      </c>
      <c r="E74" s="3"/>
      <c r="F74">
        <v>16.78</v>
      </c>
      <c r="G74">
        <f t="shared" si="1"/>
        <v>70.84</v>
      </c>
      <c r="H74">
        <v>12.38</v>
      </c>
    </row>
    <row r="75" spans="1:8" ht="48">
      <c r="A75" s="2"/>
      <c r="B75" s="3" t="s">
        <v>157</v>
      </c>
      <c r="C75" s="3" t="s">
        <v>158</v>
      </c>
      <c r="D75" s="4">
        <v>111033</v>
      </c>
      <c r="E75" s="3"/>
      <c r="F75">
        <v>19.84</v>
      </c>
      <c r="G75">
        <f t="shared" si="1"/>
        <v>70.05</v>
      </c>
      <c r="H75">
        <v>10.11</v>
      </c>
    </row>
    <row r="76" spans="1:8" ht="64">
      <c r="A76" s="2"/>
      <c r="B76" s="3" t="s">
        <v>159</v>
      </c>
      <c r="C76" s="3" t="s">
        <v>160</v>
      </c>
      <c r="D76" s="4">
        <v>160262</v>
      </c>
      <c r="E76" s="3"/>
      <c r="F76">
        <v>20.77</v>
      </c>
      <c r="G76">
        <f t="shared" si="1"/>
        <v>70.430000000000007</v>
      </c>
      <c r="H76">
        <v>8.8000000000000007</v>
      </c>
    </row>
    <row r="77" spans="1:8" ht="48">
      <c r="A77" s="2"/>
      <c r="B77" s="3" t="s">
        <v>161</v>
      </c>
      <c r="C77" s="3" t="s">
        <v>162</v>
      </c>
      <c r="D77" s="4">
        <v>101971</v>
      </c>
      <c r="E77" s="3"/>
      <c r="F77">
        <v>19.579999999999998</v>
      </c>
      <c r="G77">
        <f t="shared" si="1"/>
        <v>72.180000000000007</v>
      </c>
      <c r="H77">
        <v>8.24</v>
      </c>
    </row>
    <row r="78" spans="1:8" ht="17">
      <c r="A78" s="2"/>
      <c r="B78" s="3" t="s">
        <v>163</v>
      </c>
      <c r="C78" s="3" t="s">
        <v>164</v>
      </c>
      <c r="D78" s="4">
        <v>203977</v>
      </c>
      <c r="E78" s="3"/>
      <c r="F78">
        <v>20.9</v>
      </c>
      <c r="G78">
        <f t="shared" si="1"/>
        <v>70.8</v>
      </c>
      <c r="H78">
        <v>8.3000000000000007</v>
      </c>
    </row>
    <row r="79" spans="1:8" ht="32">
      <c r="A79" s="2"/>
      <c r="B79" s="3" t="s">
        <v>165</v>
      </c>
      <c r="C79" s="3" t="s">
        <v>166</v>
      </c>
      <c r="D79" s="4">
        <v>389138</v>
      </c>
      <c r="E79" s="3"/>
      <c r="F79">
        <v>23.13</v>
      </c>
      <c r="G79">
        <f t="shared" si="1"/>
        <v>66.11</v>
      </c>
      <c r="H79">
        <v>10.76</v>
      </c>
    </row>
    <row r="80" spans="1:8" ht="32">
      <c r="A80" s="2"/>
      <c r="B80" s="3" t="s">
        <v>167</v>
      </c>
      <c r="C80" s="3" t="s">
        <v>168</v>
      </c>
      <c r="D80" s="4">
        <v>248147</v>
      </c>
      <c r="E80" s="3"/>
      <c r="F80">
        <v>18.89</v>
      </c>
      <c r="G80">
        <f t="shared" si="1"/>
        <v>68.55</v>
      </c>
      <c r="H80">
        <v>12.56</v>
      </c>
    </row>
    <row r="81" spans="1:8" ht="48">
      <c r="A81" s="2"/>
      <c r="B81" s="3" t="s">
        <v>169</v>
      </c>
      <c r="C81" s="3" t="s">
        <v>170</v>
      </c>
      <c r="D81" s="3">
        <v>97610</v>
      </c>
      <c r="E81" s="3"/>
      <c r="F81">
        <v>17.93</v>
      </c>
      <c r="G81">
        <f t="shared" si="1"/>
        <v>71.449999999999989</v>
      </c>
      <c r="H81">
        <v>10.62</v>
      </c>
    </row>
    <row r="82" spans="1:8" ht="32">
      <c r="A82" s="2"/>
      <c r="B82" s="3" t="s">
        <v>171</v>
      </c>
      <c r="C82" s="3" t="s">
        <v>172</v>
      </c>
      <c r="D82" s="4">
        <v>173161</v>
      </c>
      <c r="E82" s="3"/>
      <c r="F82">
        <v>16.13</v>
      </c>
      <c r="G82">
        <f t="shared" si="1"/>
        <v>71.75</v>
      </c>
      <c r="H82">
        <v>12.12</v>
      </c>
    </row>
    <row r="83" spans="1:8" ht="64">
      <c r="A83" s="2"/>
      <c r="B83" s="3" t="s">
        <v>173</v>
      </c>
      <c r="C83" s="3" t="s">
        <v>174</v>
      </c>
      <c r="D83" s="3">
        <v>441455</v>
      </c>
      <c r="E83" s="3"/>
      <c r="F83">
        <v>20.3</v>
      </c>
      <c r="G83">
        <f t="shared" si="1"/>
        <v>70.210000000000008</v>
      </c>
      <c r="H83">
        <v>9.49</v>
      </c>
    </row>
    <row r="84" spans="1:8" ht="32">
      <c r="A84" s="2"/>
      <c r="B84" s="3" t="s">
        <v>175</v>
      </c>
      <c r="C84" s="3" t="s">
        <v>176</v>
      </c>
      <c r="D84" s="4">
        <v>149437</v>
      </c>
      <c r="E84" s="3"/>
      <c r="F84">
        <v>14.91</v>
      </c>
      <c r="G84">
        <f t="shared" si="1"/>
        <v>68.97</v>
      </c>
      <c r="H84">
        <v>16.12</v>
      </c>
    </row>
    <row r="85" spans="1:8" ht="48">
      <c r="A85" s="2"/>
      <c r="B85" s="3" t="s">
        <v>177</v>
      </c>
      <c r="C85" s="3" t="s">
        <v>178</v>
      </c>
      <c r="D85" s="4">
        <v>2249502</v>
      </c>
      <c r="E85" s="3"/>
      <c r="F85">
        <v>16.010000000000002</v>
      </c>
      <c r="G85">
        <f t="shared" si="1"/>
        <v>71.19</v>
      </c>
      <c r="H85">
        <v>12.8</v>
      </c>
    </row>
    <row r="86" spans="1:8" ht="64">
      <c r="A86" s="2"/>
      <c r="B86" s="3" t="s">
        <v>179</v>
      </c>
      <c r="C86" s="3" t="s">
        <v>180</v>
      </c>
      <c r="D86" s="4">
        <v>224039</v>
      </c>
      <c r="E86" s="3"/>
      <c r="F86">
        <v>16.010000000000002</v>
      </c>
      <c r="G86">
        <f t="shared" si="1"/>
        <v>70.419999999999987</v>
      </c>
      <c r="H86">
        <v>13.57</v>
      </c>
    </row>
    <row r="87" spans="1:8" ht="17">
      <c r="A87" s="2"/>
      <c r="B87" s="3" t="s">
        <v>181</v>
      </c>
      <c r="C87" s="3" t="s">
        <v>182</v>
      </c>
      <c r="D87" s="4">
        <v>267638</v>
      </c>
      <c r="E87" s="3"/>
    </row>
    <row r="88" spans="1:8" ht="32">
      <c r="A88" s="2"/>
      <c r="B88" s="3" t="s">
        <v>183</v>
      </c>
      <c r="C88" s="3" t="s">
        <v>184</v>
      </c>
      <c r="D88" s="4">
        <v>292508</v>
      </c>
      <c r="E88" s="3"/>
      <c r="F88">
        <v>24.29</v>
      </c>
      <c r="G88">
        <f t="shared" si="1"/>
        <v>67.150000000000006</v>
      </c>
      <c r="H88">
        <v>8.56</v>
      </c>
    </row>
    <row r="89" spans="1:8" ht="48">
      <c r="A89" s="2"/>
      <c r="B89" s="3" t="s">
        <v>185</v>
      </c>
      <c r="C89" s="3" t="s">
        <v>186</v>
      </c>
      <c r="D89" s="3">
        <v>317463</v>
      </c>
      <c r="E89" s="3"/>
    </row>
    <row r="90" spans="1:8" ht="32">
      <c r="A90" s="2"/>
      <c r="B90" s="3" t="s">
        <v>187</v>
      </c>
      <c r="C90" s="3" t="s">
        <v>188</v>
      </c>
      <c r="D90" s="4">
        <v>271951</v>
      </c>
      <c r="E90" s="3"/>
    </row>
    <row r="91" spans="1:8" ht="48">
      <c r="A91" s="2"/>
      <c r="B91" s="3" t="s">
        <v>189</v>
      </c>
      <c r="C91" s="3" t="s">
        <v>190</v>
      </c>
      <c r="D91" s="4">
        <v>240827</v>
      </c>
      <c r="E91" s="3"/>
    </row>
    <row r="92" spans="1:8" ht="48">
      <c r="A92" s="2"/>
      <c r="B92" s="3" t="s">
        <v>191</v>
      </c>
      <c r="C92" s="3" t="s">
        <v>192</v>
      </c>
      <c r="D92" s="3">
        <v>476587</v>
      </c>
      <c r="E92" s="3"/>
      <c r="F92">
        <v>25.4</v>
      </c>
      <c r="G92">
        <f t="shared" si="1"/>
        <v>65.539999999999992</v>
      </c>
      <c r="H92">
        <v>9.06</v>
      </c>
    </row>
    <row r="93" spans="1:8" ht="32">
      <c r="A93" s="2"/>
      <c r="B93" s="3" t="s">
        <v>193</v>
      </c>
      <c r="C93" s="3" t="s">
        <v>194</v>
      </c>
      <c r="D93" s="4">
        <v>406642</v>
      </c>
      <c r="E93" s="3"/>
      <c r="F93">
        <v>15.86</v>
      </c>
      <c r="G93">
        <f t="shared" si="1"/>
        <v>69.64</v>
      </c>
      <c r="H93">
        <v>14.5</v>
      </c>
    </row>
    <row r="94" spans="1:8" ht="32">
      <c r="A94" s="2"/>
      <c r="B94" s="3" t="s">
        <v>195</v>
      </c>
      <c r="C94" s="3" t="s">
        <v>196</v>
      </c>
      <c r="D94" s="4">
        <v>366512</v>
      </c>
      <c r="E94" s="3"/>
    </row>
    <row r="95" spans="1:8" ht="64">
      <c r="A95" s="2"/>
      <c r="B95" s="3" t="s">
        <v>197</v>
      </c>
      <c r="C95" s="3" t="s">
        <v>198</v>
      </c>
      <c r="D95" s="3">
        <v>378881</v>
      </c>
      <c r="E95" s="3"/>
      <c r="F95">
        <v>17.149999999999999</v>
      </c>
      <c r="G95">
        <f t="shared" si="1"/>
        <v>68.819999999999993</v>
      </c>
      <c r="H95">
        <v>14.03</v>
      </c>
    </row>
    <row r="96" spans="1:8" ht="32">
      <c r="A96" s="2"/>
      <c r="B96" s="3" t="s">
        <v>199</v>
      </c>
      <c r="C96" s="3" t="s">
        <v>200</v>
      </c>
      <c r="D96" s="4">
        <v>114372</v>
      </c>
      <c r="E96" s="3"/>
      <c r="F96">
        <v>28.52</v>
      </c>
      <c r="G96">
        <f t="shared" si="1"/>
        <v>63.870000000000005</v>
      </c>
      <c r="H96">
        <v>7.61</v>
      </c>
    </row>
    <row r="97" spans="1:8" ht="32">
      <c r="A97" s="2"/>
      <c r="B97" s="3" t="s">
        <v>201</v>
      </c>
      <c r="C97" s="3" t="s">
        <v>202</v>
      </c>
      <c r="D97" s="4">
        <v>284607</v>
      </c>
      <c r="E97" s="3"/>
      <c r="F97">
        <v>31.88</v>
      </c>
      <c r="G97">
        <f t="shared" si="1"/>
        <v>58.84</v>
      </c>
      <c r="H97">
        <v>9.2799999999999994</v>
      </c>
    </row>
    <row r="98" spans="1:8" ht="32">
      <c r="A98" s="2"/>
      <c r="B98" s="3" t="s">
        <v>203</v>
      </c>
      <c r="C98" s="3" t="s">
        <v>204</v>
      </c>
      <c r="D98" s="4">
        <v>135468</v>
      </c>
      <c r="E98" s="3"/>
      <c r="F98">
        <v>20.85</v>
      </c>
      <c r="G98">
        <f t="shared" si="1"/>
        <v>65.63000000000001</v>
      </c>
      <c r="H98">
        <v>13.52</v>
      </c>
    </row>
    <row r="99" spans="1:8" ht="48">
      <c r="A99" s="2"/>
      <c r="B99" s="3" t="s">
        <v>205</v>
      </c>
      <c r="C99" s="3" t="s">
        <v>206</v>
      </c>
      <c r="D99" s="4">
        <v>146363</v>
      </c>
      <c r="E99" s="3"/>
    </row>
    <row r="100" spans="1:8" ht="32">
      <c r="A100" s="2"/>
      <c r="B100" s="3" t="s">
        <v>207</v>
      </c>
      <c r="C100" s="3" t="s">
        <v>208</v>
      </c>
      <c r="D100" s="4">
        <v>210166</v>
      </c>
      <c r="E100" s="3"/>
      <c r="F100">
        <v>25.68</v>
      </c>
      <c r="G100">
        <f t="shared" si="1"/>
        <v>65.589999999999989</v>
      </c>
      <c r="H100">
        <v>8.73</v>
      </c>
    </row>
    <row r="101" spans="1:8" ht="32">
      <c r="A101" s="2"/>
      <c r="B101" s="3" t="s">
        <v>209</v>
      </c>
      <c r="C101" s="3" t="s">
        <v>210</v>
      </c>
      <c r="D101" s="4">
        <v>535565</v>
      </c>
      <c r="E101" s="3"/>
      <c r="F101">
        <v>25.57</v>
      </c>
      <c r="G101">
        <f t="shared" si="1"/>
        <v>63.940000000000005</v>
      </c>
      <c r="H101">
        <v>10.49</v>
      </c>
    </row>
    <row r="102" spans="1:8" ht="64">
      <c r="A102" s="2"/>
      <c r="B102" s="3" t="s">
        <v>211</v>
      </c>
      <c r="C102" s="3" t="s">
        <v>212</v>
      </c>
      <c r="D102" s="4">
        <v>285683</v>
      </c>
      <c r="E102" s="3"/>
      <c r="F102">
        <v>21.84</v>
      </c>
      <c r="G102">
        <f t="shared" si="1"/>
        <v>69.92</v>
      </c>
      <c r="H102">
        <v>8.24</v>
      </c>
    </row>
    <row r="103" spans="1:8" ht="32">
      <c r="A103" s="2"/>
      <c r="B103" s="3" t="s">
        <v>213</v>
      </c>
      <c r="C103" s="3" t="s">
        <v>214</v>
      </c>
      <c r="D103" s="4">
        <v>642481</v>
      </c>
      <c r="E103" s="3"/>
      <c r="F103">
        <v>19.03</v>
      </c>
      <c r="G103">
        <f t="shared" si="1"/>
        <v>69.3</v>
      </c>
      <c r="H103">
        <v>11.67</v>
      </c>
    </row>
    <row r="104" spans="1:8" ht="17">
      <c r="A104" s="2"/>
      <c r="B104" s="3" t="s">
        <v>215</v>
      </c>
      <c r="C104" s="3" t="s">
        <v>216</v>
      </c>
      <c r="D104" s="4">
        <v>439931</v>
      </c>
      <c r="E104" s="3"/>
      <c r="F104">
        <v>20.37</v>
      </c>
      <c r="G104">
        <f t="shared" si="1"/>
        <v>71.009999999999991</v>
      </c>
      <c r="H104">
        <v>8.6199999999999992</v>
      </c>
    </row>
    <row r="105" spans="1:8" ht="17">
      <c r="A105" s="2"/>
      <c r="B105" s="3" t="s">
        <v>217</v>
      </c>
      <c r="C105" s="3" t="s">
        <v>218</v>
      </c>
      <c r="D105" s="4">
        <v>585976</v>
      </c>
      <c r="E105" s="3"/>
    </row>
    <row r="106" spans="1:8" ht="32">
      <c r="A106" s="2"/>
      <c r="B106" s="3" t="s">
        <v>219</v>
      </c>
      <c r="C106" s="3" t="s">
        <v>220</v>
      </c>
      <c r="D106" s="4">
        <v>203630</v>
      </c>
      <c r="E106" s="3"/>
      <c r="F106">
        <v>20.75</v>
      </c>
      <c r="G106">
        <f t="shared" si="1"/>
        <v>65.33</v>
      </c>
      <c r="H106">
        <v>13.92</v>
      </c>
    </row>
    <row r="107" spans="1:8" ht="48">
      <c r="A107" s="2"/>
      <c r="B107" s="3" t="s">
        <v>221</v>
      </c>
      <c r="C107" s="3" t="s">
        <v>222</v>
      </c>
      <c r="D107" s="3">
        <v>87291</v>
      </c>
      <c r="E107" s="3"/>
      <c r="F107">
        <v>23.58</v>
      </c>
      <c r="G107">
        <f t="shared" si="1"/>
        <v>69.490000000000009</v>
      </c>
      <c r="H107">
        <v>6.93</v>
      </c>
    </row>
    <row r="108" spans="1:8" ht="80">
      <c r="A108" s="2"/>
      <c r="B108" s="3" t="s">
        <v>223</v>
      </c>
      <c r="C108" s="3" t="s">
        <v>224</v>
      </c>
      <c r="D108" s="3">
        <v>38471</v>
      </c>
      <c r="E108" s="3"/>
      <c r="F108">
        <v>19.27</v>
      </c>
      <c r="G108">
        <f t="shared" si="1"/>
        <v>73.680000000000007</v>
      </c>
      <c r="H108">
        <v>7.05</v>
      </c>
    </row>
    <row r="109" spans="1:8" ht="32">
      <c r="A109" s="2"/>
      <c r="B109" s="3" t="s">
        <v>225</v>
      </c>
      <c r="C109" s="3" t="s">
        <v>226</v>
      </c>
      <c r="D109" s="3">
        <v>289891</v>
      </c>
      <c r="E109" s="3"/>
      <c r="F109">
        <v>17.059999999999999</v>
      </c>
      <c r="G109">
        <f t="shared" si="1"/>
        <v>69.45</v>
      </c>
      <c r="H109">
        <v>13.49</v>
      </c>
    </row>
    <row r="110" spans="1:8" ht="80">
      <c r="A110" s="2"/>
      <c r="B110" s="3" t="s">
        <v>227</v>
      </c>
      <c r="C110" s="3" t="s">
        <v>228</v>
      </c>
      <c r="D110" s="3">
        <v>331377</v>
      </c>
      <c r="E110" s="3"/>
      <c r="F110">
        <v>23.64</v>
      </c>
      <c r="G110">
        <f t="shared" si="1"/>
        <v>67.599999999999994</v>
      </c>
      <c r="H110">
        <v>8.76</v>
      </c>
    </row>
    <row r="111" spans="1:8" ht="32">
      <c r="A111" s="2"/>
      <c r="B111" s="3" t="s">
        <v>229</v>
      </c>
      <c r="C111" s="3" t="s">
        <v>230</v>
      </c>
      <c r="D111" s="4">
        <v>172879</v>
      </c>
      <c r="E111" s="3"/>
      <c r="F111">
        <v>23.35</v>
      </c>
      <c r="G111">
        <f t="shared" si="1"/>
        <v>66.72</v>
      </c>
      <c r="H111">
        <v>9.93</v>
      </c>
    </row>
    <row r="112" spans="1:8" ht="80">
      <c r="A112" s="2"/>
      <c r="B112" s="3" t="s">
        <v>231</v>
      </c>
      <c r="C112" s="3" t="s">
        <v>232</v>
      </c>
      <c r="D112" s="3">
        <v>179503</v>
      </c>
      <c r="E112" s="3"/>
      <c r="F112">
        <v>18.059999999999999</v>
      </c>
      <c r="G112">
        <f t="shared" si="1"/>
        <v>68.97</v>
      </c>
      <c r="H112">
        <v>12.97</v>
      </c>
    </row>
    <row r="113" spans="1:8" ht="32">
      <c r="A113" s="2"/>
      <c r="B113" s="3" t="s">
        <v>233</v>
      </c>
      <c r="C113" s="3" t="s">
        <v>234</v>
      </c>
      <c r="D113" s="4">
        <v>1349795</v>
      </c>
      <c r="E113" s="3"/>
      <c r="F113">
        <v>28.13</v>
      </c>
      <c r="G113">
        <f t="shared" si="1"/>
        <v>63.480000000000004</v>
      </c>
      <c r="H113">
        <v>8.39</v>
      </c>
    </row>
    <row r="114" spans="1:8" ht="32">
      <c r="A114" s="2"/>
      <c r="B114" s="3" t="s">
        <v>235</v>
      </c>
      <c r="C114" s="3" t="s">
        <v>236</v>
      </c>
      <c r="D114" s="4">
        <v>599266</v>
      </c>
      <c r="E114" s="3"/>
      <c r="F114">
        <v>21.96</v>
      </c>
      <c r="G114">
        <f t="shared" si="1"/>
        <v>66.72999999999999</v>
      </c>
      <c r="H114">
        <v>11.31</v>
      </c>
    </row>
    <row r="115" spans="1:8" ht="48">
      <c r="A115" s="2"/>
      <c r="B115" s="3" t="s">
        <v>237</v>
      </c>
      <c r="C115" s="3" t="s">
        <v>238</v>
      </c>
      <c r="D115" s="4">
        <v>181364</v>
      </c>
      <c r="E115" s="3"/>
      <c r="F115">
        <v>23.37</v>
      </c>
      <c r="G115">
        <f t="shared" si="1"/>
        <v>67.919999999999987</v>
      </c>
      <c r="H115">
        <v>8.7100000000000009</v>
      </c>
    </row>
    <row r="116" spans="1:8" ht="32">
      <c r="A116" s="2"/>
      <c r="B116" s="3" t="s">
        <v>239</v>
      </c>
      <c r="C116" s="3" t="s">
        <v>240</v>
      </c>
      <c r="D116" s="4">
        <v>186412</v>
      </c>
      <c r="E116" s="3"/>
      <c r="F116">
        <v>16.420000000000002</v>
      </c>
      <c r="G116">
        <f t="shared" si="1"/>
        <v>75.27</v>
      </c>
      <c r="H116">
        <v>8.31</v>
      </c>
    </row>
    <row r="117" spans="1:8" ht="32">
      <c r="A117" s="2"/>
      <c r="B117" s="3" t="s">
        <v>241</v>
      </c>
      <c r="C117" s="3" t="s">
        <v>242</v>
      </c>
      <c r="D117" s="4">
        <v>318704</v>
      </c>
      <c r="E117" s="3"/>
    </row>
    <row r="118" spans="1:8" ht="32">
      <c r="A118" s="2"/>
      <c r="B118" s="3" t="s">
        <v>243</v>
      </c>
      <c r="C118" s="3" t="s">
        <v>244</v>
      </c>
      <c r="D118" s="4">
        <v>193137</v>
      </c>
      <c r="E118" s="3"/>
      <c r="F118">
        <v>16.61</v>
      </c>
      <c r="G118">
        <f t="shared" si="1"/>
        <v>72.319999999999993</v>
      </c>
      <c r="H118">
        <v>11.07</v>
      </c>
    </row>
    <row r="119" spans="1:8" ht="32">
      <c r="A119" s="2"/>
      <c r="B119" s="3" t="s">
        <v>245</v>
      </c>
      <c r="C119" s="3" t="s">
        <v>246</v>
      </c>
      <c r="D119" s="4">
        <v>398447</v>
      </c>
      <c r="E119" s="3"/>
      <c r="F119">
        <v>27.28</v>
      </c>
      <c r="G119">
        <f t="shared" si="1"/>
        <v>64.58</v>
      </c>
      <c r="H119">
        <v>8.14</v>
      </c>
    </row>
    <row r="120" spans="1:8" ht="32">
      <c r="A120" s="2"/>
      <c r="B120" s="3" t="s">
        <v>247</v>
      </c>
      <c r="C120" s="3" t="s">
        <v>248</v>
      </c>
      <c r="D120" s="4">
        <v>243031</v>
      </c>
      <c r="E120" s="3"/>
      <c r="F120">
        <v>17.62</v>
      </c>
      <c r="G120">
        <f t="shared" si="1"/>
        <v>69.47</v>
      </c>
      <c r="H120">
        <v>12.91</v>
      </c>
    </row>
    <row r="121" spans="1:8" ht="32">
      <c r="A121" s="2"/>
      <c r="B121" s="3" t="s">
        <v>249</v>
      </c>
      <c r="C121" s="3" t="s">
        <v>250</v>
      </c>
      <c r="D121" s="4">
        <v>243587</v>
      </c>
      <c r="E121" s="3"/>
      <c r="F121">
        <v>23.01</v>
      </c>
      <c r="G121">
        <f t="shared" si="1"/>
        <v>64.47</v>
      </c>
      <c r="H121">
        <v>12.52</v>
      </c>
    </row>
    <row r="122" spans="1:8" ht="32">
      <c r="A122" s="2"/>
      <c r="B122" s="3" t="s">
        <v>251</v>
      </c>
      <c r="C122" s="3" t="s">
        <v>252</v>
      </c>
      <c r="D122" s="4">
        <v>272769</v>
      </c>
      <c r="E122" s="3"/>
      <c r="F122">
        <v>21.79</v>
      </c>
      <c r="G122">
        <f t="shared" si="1"/>
        <v>65.62</v>
      </c>
      <c r="H122">
        <v>12.59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3924-1C16-544B-BA96-E50815D5F6A5}">
  <dimension ref="A1:H64"/>
  <sheetViews>
    <sheetView zoomScale="142" workbookViewId="0">
      <selection activeCell="G33" sqref="G33"/>
    </sheetView>
  </sheetViews>
  <sheetFormatPr baseColWidth="10" defaultRowHeight="16"/>
  <cols>
    <col min="4" max="4" width="13.66406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2489</v>
      </c>
      <c r="B2" s="3" t="s">
        <v>2490</v>
      </c>
      <c r="C2" s="3" t="s">
        <v>2491</v>
      </c>
      <c r="D2" s="12">
        <v>379469</v>
      </c>
      <c r="E2" s="3"/>
      <c r="F2" s="12">
        <v>16.940000000000001</v>
      </c>
      <c r="G2">
        <f>100-F2-H2</f>
        <v>67.710000000000008</v>
      </c>
      <c r="H2" s="12">
        <v>15.35</v>
      </c>
    </row>
    <row r="3" spans="1:8" ht="32">
      <c r="A3" s="2"/>
      <c r="B3" s="3" t="s">
        <v>2492</v>
      </c>
      <c r="C3" s="3" t="s">
        <v>2493</v>
      </c>
      <c r="D3" s="12">
        <v>1087950</v>
      </c>
      <c r="E3" s="3"/>
      <c r="F3" s="12">
        <v>14.9</v>
      </c>
      <c r="G3">
        <f t="shared" ref="G3:G64" si="0">100-F3-H3</f>
        <v>71.839999999999989</v>
      </c>
      <c r="H3" s="12">
        <v>13.26</v>
      </c>
    </row>
    <row r="4" spans="1:8" ht="23">
      <c r="A4" s="2"/>
      <c r="B4" s="3" t="s">
        <v>2494</v>
      </c>
      <c r="C4" s="3" t="s">
        <v>2495</v>
      </c>
      <c r="D4" s="14">
        <v>1114146</v>
      </c>
      <c r="E4" s="3"/>
      <c r="F4" s="12">
        <v>15.51</v>
      </c>
      <c r="G4">
        <f t="shared" si="0"/>
        <v>68.97999999999999</v>
      </c>
      <c r="H4" s="12">
        <v>15.51</v>
      </c>
    </row>
    <row r="5" spans="1:8" ht="48">
      <c r="A5" s="2"/>
      <c r="B5" s="3" t="s">
        <v>2496</v>
      </c>
      <c r="C5" s="3" t="s">
        <v>2497</v>
      </c>
      <c r="D5" s="12">
        <v>2507396</v>
      </c>
      <c r="E5" s="3">
        <v>562116</v>
      </c>
      <c r="F5" s="12">
        <v>15.97</v>
      </c>
      <c r="G5">
        <f t="shared" si="0"/>
        <v>68.66</v>
      </c>
      <c r="H5" s="12">
        <v>15.37</v>
      </c>
    </row>
    <row r="6" spans="1:8" ht="23">
      <c r="A6" s="2"/>
      <c r="B6" s="3" t="s">
        <v>2498</v>
      </c>
      <c r="C6" s="3" t="s">
        <v>2499</v>
      </c>
      <c r="D6" s="12">
        <v>1859390</v>
      </c>
      <c r="E6" s="3"/>
      <c r="F6" s="12">
        <v>13.87</v>
      </c>
      <c r="G6">
        <f t="shared" si="0"/>
        <v>78.88</v>
      </c>
      <c r="H6" s="12">
        <v>7.25</v>
      </c>
    </row>
    <row r="7" spans="1:8" ht="23">
      <c r="A7" s="2"/>
      <c r="B7" s="3" t="s">
        <v>2500</v>
      </c>
      <c r="C7" s="3" t="s">
        <v>2501</v>
      </c>
      <c r="D7" s="12">
        <v>1453090</v>
      </c>
      <c r="E7" s="3"/>
      <c r="F7" s="12">
        <v>16.75</v>
      </c>
      <c r="G7">
        <f t="shared" si="0"/>
        <v>71.460000000000008</v>
      </c>
      <c r="H7" s="12">
        <v>11.79</v>
      </c>
    </row>
    <row r="8" spans="1:8" ht="32">
      <c r="A8" s="2"/>
      <c r="B8" s="3" t="s">
        <v>2502</v>
      </c>
      <c r="C8" s="3" t="s">
        <v>2503</v>
      </c>
      <c r="D8" s="12">
        <v>129216</v>
      </c>
      <c r="E8" s="3"/>
      <c r="F8" s="12">
        <v>15.14</v>
      </c>
      <c r="G8">
        <f t="shared" si="0"/>
        <v>70.17</v>
      </c>
      <c r="H8" s="12">
        <v>14.69</v>
      </c>
    </row>
    <row r="9" spans="1:8" ht="32">
      <c r="A9" s="2"/>
      <c r="B9" s="3" t="s">
        <v>2504</v>
      </c>
      <c r="C9" s="3" t="s">
        <v>2505</v>
      </c>
      <c r="D9" s="12">
        <v>431888</v>
      </c>
      <c r="E9" s="3"/>
      <c r="F9" s="12">
        <v>17.489999999999998</v>
      </c>
      <c r="G9">
        <f t="shared" si="0"/>
        <v>66.240000000000009</v>
      </c>
      <c r="H9" s="12">
        <v>16.27</v>
      </c>
    </row>
    <row r="10" spans="1:8" ht="23">
      <c r="A10" s="2"/>
      <c r="B10" s="3" t="s">
        <v>2506</v>
      </c>
      <c r="C10" s="3" t="s">
        <v>2507</v>
      </c>
      <c r="D10" s="12">
        <v>1254032</v>
      </c>
      <c r="E10" s="3"/>
      <c r="F10" s="12">
        <v>11.58</v>
      </c>
      <c r="G10">
        <f t="shared" si="0"/>
        <v>74.44</v>
      </c>
      <c r="H10" s="12">
        <v>13.98</v>
      </c>
    </row>
    <row r="11" spans="1:8" ht="23">
      <c r="A11" s="2"/>
      <c r="B11" s="3" t="s">
        <v>2508</v>
      </c>
      <c r="C11" s="3" t="s">
        <v>2509</v>
      </c>
      <c r="D11" s="12">
        <v>574801</v>
      </c>
      <c r="E11" s="3"/>
      <c r="F11" s="12">
        <v>13.27</v>
      </c>
      <c r="G11">
        <f t="shared" si="0"/>
        <v>66.89</v>
      </c>
      <c r="H11" s="12">
        <v>19.84</v>
      </c>
    </row>
    <row r="12" spans="1:8" ht="64">
      <c r="A12" s="2"/>
      <c r="B12" s="3" t="s">
        <v>2510</v>
      </c>
      <c r="C12" s="3" t="s">
        <v>2511</v>
      </c>
      <c r="D12" s="12">
        <v>6622888</v>
      </c>
      <c r="E12" s="3">
        <f>826074+707453+628934</f>
        <v>2162461</v>
      </c>
      <c r="F12" s="12">
        <v>14.69</v>
      </c>
      <c r="G12">
        <f t="shared" si="0"/>
        <v>71.510000000000005</v>
      </c>
      <c r="H12" s="12">
        <v>13.8</v>
      </c>
    </row>
    <row r="13" spans="1:8" ht="48">
      <c r="A13" s="2"/>
      <c r="B13" s="3" t="s">
        <v>2512</v>
      </c>
      <c r="C13" s="3" t="s">
        <v>2513</v>
      </c>
      <c r="D13" s="3">
        <v>5400868</v>
      </c>
      <c r="E13" s="3">
        <f>624655+556971+337028</f>
        <v>1518654</v>
      </c>
      <c r="F13" s="12">
        <v>12.08</v>
      </c>
      <c r="G13">
        <f t="shared" si="0"/>
        <v>73.87</v>
      </c>
      <c r="H13" s="12">
        <v>14.05</v>
      </c>
    </row>
    <row r="14" spans="1:8" ht="32">
      <c r="A14" s="2"/>
      <c r="B14" s="3" t="s">
        <v>2514</v>
      </c>
      <c r="C14" s="3" t="s">
        <v>2515</v>
      </c>
      <c r="D14" s="12">
        <v>648160</v>
      </c>
      <c r="E14" s="3"/>
      <c r="F14" s="12">
        <v>11.75</v>
      </c>
      <c r="G14">
        <f t="shared" si="0"/>
        <v>74.069999999999993</v>
      </c>
      <c r="H14" s="12">
        <v>14.18</v>
      </c>
    </row>
    <row r="15" spans="1:8" ht="32">
      <c r="A15" s="2"/>
      <c r="B15" s="3" t="s">
        <v>2516</v>
      </c>
      <c r="C15" s="3" t="s">
        <v>2517</v>
      </c>
      <c r="D15" s="12">
        <v>474711</v>
      </c>
      <c r="E15" s="3"/>
      <c r="F15" s="12">
        <v>16.420000000000002</v>
      </c>
      <c r="G15">
        <f t="shared" si="0"/>
        <v>66.87</v>
      </c>
      <c r="H15" s="12">
        <v>16.71</v>
      </c>
    </row>
    <row r="16" spans="1:8" ht="48">
      <c r="A16" s="2"/>
      <c r="B16" s="3" t="s">
        <v>2518</v>
      </c>
      <c r="C16" s="3" t="s">
        <v>2519</v>
      </c>
      <c r="D16" s="12">
        <v>9404283</v>
      </c>
      <c r="E16" s="3">
        <f>1041285+488885+829448+510462+1609555+577505</f>
        <v>5057140</v>
      </c>
      <c r="F16" s="12">
        <v>12.26</v>
      </c>
      <c r="G16">
        <f t="shared" si="0"/>
        <v>75.149999999999991</v>
      </c>
      <c r="H16" s="12">
        <v>12.59</v>
      </c>
    </row>
    <row r="17" spans="1:8" ht="32">
      <c r="A17" s="2"/>
      <c r="B17" s="3" t="s">
        <v>2520</v>
      </c>
      <c r="C17" s="3" t="s">
        <v>2521</v>
      </c>
      <c r="D17" s="12">
        <v>695958</v>
      </c>
      <c r="E17" s="3"/>
      <c r="F17" s="12">
        <v>14.81</v>
      </c>
      <c r="G17">
        <f t="shared" si="0"/>
        <v>71.13</v>
      </c>
      <c r="H17" s="12">
        <v>14.06</v>
      </c>
    </row>
    <row r="18" spans="1:8" ht="23">
      <c r="A18" s="2"/>
      <c r="B18" s="3" t="s">
        <v>2522</v>
      </c>
      <c r="C18" s="3" t="s">
        <v>2523</v>
      </c>
      <c r="D18" s="12">
        <v>586409</v>
      </c>
      <c r="E18" s="3"/>
      <c r="F18" s="12">
        <v>12.64</v>
      </c>
      <c r="G18">
        <f t="shared" si="0"/>
        <v>73.33</v>
      </c>
      <c r="H18" s="12">
        <v>14.03</v>
      </c>
    </row>
    <row r="19" spans="1:8" ht="32">
      <c r="A19" s="2"/>
      <c r="B19" s="3" t="s">
        <v>2524</v>
      </c>
      <c r="C19" s="3" t="s">
        <v>2525</v>
      </c>
      <c r="D19" s="12">
        <v>207982</v>
      </c>
      <c r="E19" s="3"/>
      <c r="F19" s="12">
        <v>6.21</v>
      </c>
      <c r="G19">
        <f t="shared" si="0"/>
        <v>74.650000000000006</v>
      </c>
      <c r="H19" s="12">
        <v>19.14</v>
      </c>
    </row>
    <row r="20" spans="1:8" ht="32">
      <c r="A20" s="2"/>
      <c r="B20" s="3" t="s">
        <v>2526</v>
      </c>
      <c r="C20" s="3" t="s">
        <v>2527</v>
      </c>
      <c r="D20" s="3"/>
      <c r="E20" s="3"/>
      <c r="G20">
        <f t="shared" si="0"/>
        <v>100</v>
      </c>
    </row>
    <row r="21" spans="1:8" ht="32">
      <c r="A21" s="2"/>
      <c r="B21" s="3" t="s">
        <v>2528</v>
      </c>
      <c r="C21" s="3" t="s">
        <v>2529</v>
      </c>
      <c r="D21" s="12">
        <v>66903</v>
      </c>
      <c r="E21" s="3"/>
      <c r="F21" s="12">
        <v>7.5</v>
      </c>
      <c r="G21">
        <f t="shared" si="0"/>
        <v>71</v>
      </c>
      <c r="H21" s="12">
        <v>21.5</v>
      </c>
    </row>
    <row r="22" spans="1:8" ht="32">
      <c r="A22" s="2"/>
      <c r="B22" s="3" t="s">
        <v>2530</v>
      </c>
      <c r="C22" s="3" t="s">
        <v>2531</v>
      </c>
      <c r="D22" s="12">
        <v>259966</v>
      </c>
      <c r="E22" s="3"/>
      <c r="F22" s="12">
        <v>15.98</v>
      </c>
      <c r="G22">
        <f t="shared" si="0"/>
        <v>64.75</v>
      </c>
      <c r="H22" s="12">
        <v>19.27</v>
      </c>
    </row>
    <row r="23" spans="1:8" ht="23">
      <c r="A23" s="2"/>
      <c r="B23" s="22" t="s">
        <v>2532</v>
      </c>
      <c r="C23" s="3" t="s">
        <v>2533</v>
      </c>
      <c r="D23" s="12">
        <v>671326</v>
      </c>
      <c r="E23" s="3"/>
      <c r="F23" s="12">
        <v>11.43</v>
      </c>
      <c r="G23">
        <f t="shared" si="0"/>
        <v>72.36999999999999</v>
      </c>
      <c r="H23" s="12">
        <v>16.2</v>
      </c>
    </row>
    <row r="24" spans="1:8" ht="32">
      <c r="A24" s="2"/>
      <c r="B24" s="3" t="s">
        <v>2534</v>
      </c>
      <c r="C24" s="3" t="s">
        <v>2535</v>
      </c>
      <c r="D24" s="12">
        <v>863166</v>
      </c>
      <c r="E24" s="3"/>
      <c r="F24" s="14">
        <v>16.14</v>
      </c>
      <c r="G24">
        <f t="shared" si="0"/>
        <v>69.75</v>
      </c>
      <c r="H24" s="14">
        <v>14.11</v>
      </c>
    </row>
    <row r="25" spans="1:8" ht="32">
      <c r="A25" s="2"/>
      <c r="B25" s="3" t="s">
        <v>2536</v>
      </c>
      <c r="C25" s="3" t="s">
        <v>2537</v>
      </c>
      <c r="D25" s="11">
        <v>142551</v>
      </c>
      <c r="E25" s="3"/>
      <c r="F25" s="11">
        <v>16.13</v>
      </c>
      <c r="G25">
        <f t="shared" si="0"/>
        <v>66.820000000000007</v>
      </c>
      <c r="H25" s="11">
        <v>17.05</v>
      </c>
    </row>
    <row r="26" spans="1:8" ht="23">
      <c r="A26" s="2"/>
      <c r="B26" s="3" t="s">
        <v>2538</v>
      </c>
      <c r="C26" s="3" t="s">
        <v>2539</v>
      </c>
      <c r="D26" s="12">
        <v>442709</v>
      </c>
      <c r="E26" s="3"/>
      <c r="F26" s="12">
        <v>12.98</v>
      </c>
      <c r="G26">
        <f t="shared" si="0"/>
        <v>66.62</v>
      </c>
      <c r="H26" s="12">
        <v>20.399999999999999</v>
      </c>
    </row>
    <row r="27" spans="1:8" ht="32">
      <c r="A27" s="2"/>
      <c r="B27" s="3" t="s">
        <v>2540</v>
      </c>
      <c r="C27" s="3" t="s">
        <v>2541</v>
      </c>
      <c r="D27" s="12">
        <v>258810</v>
      </c>
      <c r="E27" s="3"/>
      <c r="F27" s="12">
        <v>16.03</v>
      </c>
      <c r="G27">
        <f t="shared" si="0"/>
        <v>63.72</v>
      </c>
      <c r="H27" s="12">
        <v>20.25</v>
      </c>
    </row>
    <row r="28" spans="1:8" ht="48">
      <c r="A28" s="2"/>
      <c r="B28" s="3" t="s">
        <v>2542</v>
      </c>
      <c r="C28" s="3" t="s">
        <v>2543</v>
      </c>
      <c r="D28" s="12">
        <v>548568</v>
      </c>
      <c r="E28" s="3"/>
      <c r="F28" s="12">
        <v>11.6</v>
      </c>
      <c r="G28">
        <f t="shared" si="0"/>
        <v>72.39</v>
      </c>
      <c r="H28" s="12">
        <v>16.010000000000002</v>
      </c>
    </row>
    <row r="29" spans="1:8" ht="23">
      <c r="A29" s="2"/>
      <c r="B29" s="3" t="s">
        <v>2544</v>
      </c>
      <c r="C29" s="3" t="s">
        <v>2545</v>
      </c>
      <c r="D29" s="12">
        <v>1829488</v>
      </c>
      <c r="E29" s="3"/>
      <c r="F29" s="12">
        <v>10.78</v>
      </c>
      <c r="G29">
        <f t="shared" si="0"/>
        <v>77.36</v>
      </c>
      <c r="H29" s="12">
        <v>11.86</v>
      </c>
    </row>
    <row r="30" spans="1:8" ht="32">
      <c r="A30" s="2"/>
      <c r="B30" s="22" t="s">
        <v>2546</v>
      </c>
      <c r="C30" s="3" t="s">
        <v>2547</v>
      </c>
      <c r="D30" s="12">
        <v>288168</v>
      </c>
      <c r="E30" s="3"/>
      <c r="F30" s="12">
        <v>17.29</v>
      </c>
      <c r="G30">
        <f t="shared" si="0"/>
        <v>64.970000000000013</v>
      </c>
      <c r="H30" s="12">
        <v>17.739999999999998</v>
      </c>
    </row>
    <row r="31" spans="1:8" ht="32">
      <c r="A31" s="2"/>
      <c r="B31" s="3" t="s">
        <v>2548</v>
      </c>
      <c r="C31" s="3" t="s">
        <v>2549</v>
      </c>
      <c r="D31" s="12">
        <v>419036</v>
      </c>
      <c r="E31" s="3"/>
      <c r="F31" s="12">
        <v>12.63</v>
      </c>
      <c r="G31">
        <f t="shared" si="0"/>
        <v>69.460000000000008</v>
      </c>
      <c r="H31" s="12">
        <v>17.91</v>
      </c>
    </row>
    <row r="32" spans="1:8" ht="64">
      <c r="A32" s="2"/>
      <c r="B32" s="3" t="s">
        <v>2550</v>
      </c>
      <c r="C32" s="3" t="s">
        <v>2551</v>
      </c>
      <c r="D32" s="12">
        <v>111011</v>
      </c>
      <c r="E32" s="3"/>
      <c r="F32" s="12">
        <v>17.16</v>
      </c>
      <c r="G32">
        <f t="shared" si="0"/>
        <v>64.97</v>
      </c>
      <c r="H32" s="12">
        <v>17.87</v>
      </c>
    </row>
    <row r="33" spans="1:8" ht="48">
      <c r="A33" s="2"/>
      <c r="B33" s="3" t="s">
        <v>2552</v>
      </c>
      <c r="C33" s="3" t="s">
        <v>2553</v>
      </c>
      <c r="D33" s="12">
        <v>11936010</v>
      </c>
      <c r="E33" s="3">
        <f>1323467+1120985+1089229+503859+2011699+1226673+1175841+769150+832017+634555+23763</f>
        <v>10711238</v>
      </c>
      <c r="F33" s="12">
        <v>13.02</v>
      </c>
      <c r="G33">
        <f t="shared" si="0"/>
        <v>75.320000000000007</v>
      </c>
      <c r="H33" s="12">
        <v>11.66</v>
      </c>
    </row>
    <row r="34" spans="1:8" ht="32">
      <c r="A34" s="2"/>
      <c r="B34" s="3" t="s">
        <v>2554</v>
      </c>
      <c r="C34" s="3" t="s">
        <v>2555</v>
      </c>
      <c r="D34" s="12">
        <v>204880</v>
      </c>
      <c r="E34" s="3"/>
      <c r="F34" s="12">
        <v>15.25</v>
      </c>
      <c r="G34">
        <f t="shared" si="0"/>
        <v>67.92</v>
      </c>
      <c r="H34" s="12">
        <v>16.829999999999998</v>
      </c>
    </row>
    <row r="35" spans="1:8" ht="32">
      <c r="A35" s="2"/>
      <c r="B35" s="3" t="s">
        <v>2556</v>
      </c>
      <c r="C35" s="3" t="s">
        <v>2557</v>
      </c>
      <c r="D35" s="12">
        <v>1029754</v>
      </c>
      <c r="E35" s="3"/>
      <c r="F35" s="12">
        <v>12.05</v>
      </c>
      <c r="G35">
        <f t="shared" si="0"/>
        <v>74.210000000000008</v>
      </c>
      <c r="H35" s="12">
        <v>13.74</v>
      </c>
    </row>
    <row r="36" spans="1:8" ht="32">
      <c r="A36" s="2"/>
      <c r="B36" s="3" t="s">
        <v>2558</v>
      </c>
      <c r="C36" s="3" t="s">
        <v>2559</v>
      </c>
      <c r="D36" s="12">
        <v>453106</v>
      </c>
      <c r="E36" s="3"/>
      <c r="F36" s="12">
        <v>13.48</v>
      </c>
      <c r="G36">
        <f t="shared" si="0"/>
        <v>69.86</v>
      </c>
      <c r="H36" s="12">
        <v>16.66</v>
      </c>
    </row>
    <row r="37" spans="1:8" ht="48">
      <c r="A37" s="2"/>
      <c r="B37" s="3" t="s">
        <v>2560</v>
      </c>
      <c r="C37" s="3" t="s">
        <v>2561</v>
      </c>
      <c r="D37" s="12">
        <v>462462</v>
      </c>
      <c r="E37" s="3"/>
      <c r="F37" s="12">
        <v>14.87</v>
      </c>
      <c r="G37">
        <f t="shared" si="0"/>
        <v>72.429999999999993</v>
      </c>
      <c r="H37" s="12">
        <v>12.7</v>
      </c>
    </row>
    <row r="38" spans="1:8" ht="32">
      <c r="A38" s="2"/>
      <c r="B38" s="3" t="s">
        <v>2562</v>
      </c>
      <c r="C38" s="3" t="s">
        <v>2563</v>
      </c>
      <c r="D38" s="14">
        <v>869548</v>
      </c>
      <c r="E38" s="3"/>
      <c r="F38" s="12">
        <v>16.39</v>
      </c>
      <c r="G38">
        <f t="shared" si="0"/>
        <v>69.64</v>
      </c>
      <c r="H38" s="12">
        <v>13.97</v>
      </c>
    </row>
    <row r="39" spans="1:8" ht="32">
      <c r="A39" s="2"/>
      <c r="B39" s="3" t="s">
        <v>2564</v>
      </c>
      <c r="C39" s="3" t="s">
        <v>2565</v>
      </c>
      <c r="D39" s="3">
        <v>964203</v>
      </c>
      <c r="E39" s="3"/>
      <c r="F39" s="12">
        <v>15.41</v>
      </c>
      <c r="G39">
        <f t="shared" si="0"/>
        <v>74.75</v>
      </c>
      <c r="H39" s="12">
        <v>9.84</v>
      </c>
    </row>
    <row r="40" spans="1:8" ht="32">
      <c r="A40" s="2"/>
      <c r="B40" s="3" t="s">
        <v>2566</v>
      </c>
      <c r="C40" s="3" t="s">
        <v>2567</v>
      </c>
      <c r="D40" s="12">
        <v>494412</v>
      </c>
      <c r="E40" s="3"/>
      <c r="F40" s="12">
        <v>15.61</v>
      </c>
      <c r="G40">
        <f t="shared" si="0"/>
        <v>64.78</v>
      </c>
      <c r="H40" s="12">
        <v>19.61</v>
      </c>
    </row>
    <row r="41" spans="1:8" ht="32">
      <c r="A41" s="2"/>
      <c r="B41" s="22" t="s">
        <v>2568</v>
      </c>
      <c r="C41" s="3" t="s">
        <v>2569</v>
      </c>
      <c r="D41" s="3">
        <v>265973</v>
      </c>
      <c r="E41" s="3"/>
      <c r="F41" s="12">
        <v>19.05</v>
      </c>
      <c r="G41">
        <f t="shared" si="0"/>
        <v>64.550000000000011</v>
      </c>
      <c r="H41" s="12">
        <v>16.399999999999999</v>
      </c>
    </row>
    <row r="42" spans="1:8" ht="48">
      <c r="A42" s="2"/>
      <c r="B42" s="3" t="s">
        <v>2570</v>
      </c>
      <c r="C42" s="3" t="s">
        <v>2571</v>
      </c>
      <c r="D42" s="12">
        <v>460726</v>
      </c>
      <c r="E42" s="3"/>
      <c r="F42" s="12">
        <v>14.22</v>
      </c>
      <c r="G42">
        <f t="shared" si="0"/>
        <v>71.72</v>
      </c>
      <c r="H42" s="12">
        <v>14.06</v>
      </c>
    </row>
    <row r="43" spans="1:8" ht="23">
      <c r="A43" s="2"/>
      <c r="B43" s="3" t="s">
        <v>2572</v>
      </c>
      <c r="C43" s="3" t="s">
        <v>2573</v>
      </c>
      <c r="D43" s="12">
        <v>1076199</v>
      </c>
      <c r="E43" s="3"/>
      <c r="F43" s="12">
        <v>11.21</v>
      </c>
      <c r="G43">
        <f t="shared" si="0"/>
        <v>75.169999999999987</v>
      </c>
      <c r="H43" s="12">
        <v>13.62</v>
      </c>
    </row>
    <row r="44" spans="1:8" ht="32">
      <c r="A44" s="2"/>
      <c r="B44" s="3" t="s">
        <v>2574</v>
      </c>
      <c r="C44" s="3" t="s">
        <v>2575</v>
      </c>
      <c r="D44" s="3">
        <v>456775</v>
      </c>
      <c r="E44" s="3"/>
      <c r="F44" s="12">
        <v>12.45</v>
      </c>
      <c r="G44">
        <f t="shared" si="0"/>
        <v>70.539999999999992</v>
      </c>
      <c r="H44" s="12">
        <v>17.010000000000002</v>
      </c>
    </row>
    <row r="45" spans="1:8" ht="32">
      <c r="A45" s="2"/>
      <c r="B45" s="3" t="s">
        <v>2576</v>
      </c>
      <c r="C45" s="3" t="s">
        <v>2577</v>
      </c>
      <c r="D45" s="12">
        <v>328957</v>
      </c>
      <c r="E45" s="3"/>
      <c r="F45" s="12">
        <v>12.89</v>
      </c>
      <c r="G45">
        <f t="shared" si="0"/>
        <v>65.02</v>
      </c>
      <c r="H45" s="12">
        <v>22.09</v>
      </c>
    </row>
    <row r="46" spans="1:8" ht="23">
      <c r="A46" s="2"/>
      <c r="B46" s="3" t="s">
        <v>2578</v>
      </c>
      <c r="C46" s="3" t="s">
        <v>2579</v>
      </c>
      <c r="D46" s="12">
        <v>1416199</v>
      </c>
      <c r="E46" s="3"/>
      <c r="F46" s="12">
        <v>12.83</v>
      </c>
      <c r="G46">
        <f t="shared" si="0"/>
        <v>73.3</v>
      </c>
      <c r="H46" s="12">
        <v>13.87</v>
      </c>
    </row>
    <row r="47" spans="1:8" ht="48">
      <c r="A47" s="2"/>
      <c r="B47" s="3" t="s">
        <v>2580</v>
      </c>
      <c r="C47" s="3" t="s">
        <v>2581</v>
      </c>
      <c r="D47" s="12">
        <v>9572903</v>
      </c>
      <c r="E47" s="3">
        <f>1167164+475706+963238+107027</f>
        <v>2713135</v>
      </c>
      <c r="F47" s="12">
        <v>15.28</v>
      </c>
      <c r="G47">
        <f t="shared" si="0"/>
        <v>73.009999999999991</v>
      </c>
      <c r="H47" s="12">
        <v>11.71</v>
      </c>
    </row>
    <row r="48" spans="1:8" ht="48">
      <c r="A48" s="2"/>
      <c r="B48" s="3" t="s">
        <v>2582</v>
      </c>
      <c r="C48" s="3" t="s">
        <v>2583</v>
      </c>
      <c r="D48" s="12">
        <v>3367579</v>
      </c>
      <c r="E48" s="3">
        <f>712595+542889+303342</f>
        <v>1558826</v>
      </c>
      <c r="F48" s="12">
        <v>11.94</v>
      </c>
      <c r="G48">
        <f t="shared" si="0"/>
        <v>72.540000000000006</v>
      </c>
      <c r="H48" s="12">
        <v>15.52</v>
      </c>
    </row>
    <row r="49" spans="1:8" ht="23">
      <c r="A49" s="2"/>
      <c r="B49" s="3" t="s">
        <v>2584</v>
      </c>
      <c r="C49" s="3" t="s">
        <v>2585</v>
      </c>
      <c r="D49" s="12">
        <v>644014</v>
      </c>
      <c r="E49" s="3"/>
      <c r="F49" s="12">
        <v>14.27</v>
      </c>
      <c r="G49">
        <f t="shared" si="0"/>
        <v>75.41</v>
      </c>
      <c r="H49" s="12">
        <v>10.32</v>
      </c>
    </row>
    <row r="50" spans="1:8" ht="23">
      <c r="A50" s="2"/>
      <c r="B50" s="3" t="s">
        <v>2586</v>
      </c>
      <c r="C50" s="3" t="s">
        <v>2587</v>
      </c>
      <c r="D50" s="14">
        <v>1520046</v>
      </c>
      <c r="E50" s="3"/>
      <c r="F50" s="14">
        <v>14.52</v>
      </c>
      <c r="G50">
        <f t="shared" si="0"/>
        <v>74.09</v>
      </c>
      <c r="H50" s="14">
        <v>11.39</v>
      </c>
    </row>
    <row r="51" spans="1:8" ht="23">
      <c r="A51" s="2"/>
      <c r="B51" s="3" t="s">
        <v>2588</v>
      </c>
      <c r="C51" s="3" t="s">
        <v>2589</v>
      </c>
      <c r="D51" s="14">
        <v>177161</v>
      </c>
      <c r="E51" s="3"/>
      <c r="F51" s="12">
        <v>14.85</v>
      </c>
      <c r="G51">
        <f t="shared" si="0"/>
        <v>67</v>
      </c>
      <c r="H51" s="12">
        <v>18.149999999999999</v>
      </c>
    </row>
    <row r="52" spans="1:8" ht="48">
      <c r="A52" s="2"/>
      <c r="B52" s="3" t="s">
        <v>2590</v>
      </c>
      <c r="C52" s="3" t="s">
        <v>2591</v>
      </c>
      <c r="D52" s="3">
        <v>5270977</v>
      </c>
      <c r="E52" s="3">
        <f>1020037+1098859+839747</f>
        <v>2958643</v>
      </c>
      <c r="F52" s="12">
        <v>11.89</v>
      </c>
      <c r="G52">
        <f t="shared" si="0"/>
        <v>71.900000000000006</v>
      </c>
      <c r="H52" s="12">
        <v>16.21</v>
      </c>
    </row>
    <row r="53" spans="1:8" ht="32">
      <c r="A53" s="2"/>
      <c r="B53" s="3" t="s">
        <v>2592</v>
      </c>
      <c r="C53" s="3" t="s">
        <v>2593</v>
      </c>
      <c r="D53" s="12">
        <v>405318</v>
      </c>
      <c r="E53" s="3"/>
      <c r="F53" s="12">
        <v>16.87</v>
      </c>
      <c r="G53">
        <f t="shared" si="0"/>
        <v>65.669999999999987</v>
      </c>
      <c r="H53" s="12">
        <v>17.46</v>
      </c>
    </row>
    <row r="54" spans="1:8" ht="48">
      <c r="A54" s="2"/>
      <c r="B54" s="3" t="s">
        <v>2594</v>
      </c>
      <c r="C54" s="3" t="s">
        <v>2595</v>
      </c>
      <c r="D54" s="12">
        <v>1157817</v>
      </c>
      <c r="E54" s="3">
        <f>358720+347634</f>
        <v>706354</v>
      </c>
      <c r="F54" s="12">
        <v>9.81</v>
      </c>
      <c r="G54">
        <f t="shared" si="0"/>
        <v>73.099999999999994</v>
      </c>
      <c r="H54" s="12">
        <v>17.09</v>
      </c>
    </row>
    <row r="55" spans="1:8" ht="32">
      <c r="A55" s="2"/>
      <c r="B55" s="3" t="s">
        <v>2596</v>
      </c>
      <c r="C55" s="3" t="s">
        <v>2597</v>
      </c>
      <c r="D55" s="12">
        <v>843959</v>
      </c>
      <c r="E55" s="3"/>
      <c r="F55" s="12">
        <v>17.739999999999998</v>
      </c>
      <c r="G55">
        <f t="shared" si="0"/>
        <v>68.59</v>
      </c>
      <c r="H55" s="12">
        <v>13.67</v>
      </c>
    </row>
    <row r="56" spans="1:8" ht="48">
      <c r="A56" s="2"/>
      <c r="B56" s="3" t="s">
        <v>2598</v>
      </c>
      <c r="C56" s="3" t="s">
        <v>2599</v>
      </c>
      <c r="D56" s="12">
        <v>2276184</v>
      </c>
      <c r="E56" s="3">
        <f>528847+373920</f>
        <v>902767</v>
      </c>
      <c r="F56" s="12">
        <v>14.75</v>
      </c>
      <c r="G56">
        <f t="shared" si="0"/>
        <v>66.789999999999992</v>
      </c>
      <c r="H56" s="12">
        <v>18.46</v>
      </c>
    </row>
    <row r="57" spans="1:8" ht="23">
      <c r="A57" s="2"/>
      <c r="B57" s="3" t="s">
        <v>2600</v>
      </c>
      <c r="C57" s="3" t="s">
        <v>2601</v>
      </c>
      <c r="D57" s="12">
        <v>1218072</v>
      </c>
      <c r="E57" s="3"/>
      <c r="F57" s="12">
        <v>12.18</v>
      </c>
      <c r="G57">
        <f t="shared" si="0"/>
        <v>71.02</v>
      </c>
      <c r="H57" s="12">
        <v>16.8</v>
      </c>
    </row>
    <row r="58" spans="1:8" ht="32">
      <c r="A58" s="2"/>
      <c r="B58" s="3" t="s">
        <v>2602</v>
      </c>
      <c r="C58" s="3" t="s">
        <v>2603</v>
      </c>
      <c r="D58" s="12">
        <v>567665</v>
      </c>
      <c r="E58" s="3"/>
      <c r="F58" s="12">
        <v>12.99</v>
      </c>
      <c r="G58">
        <f t="shared" si="0"/>
        <v>70.42</v>
      </c>
      <c r="H58" s="12">
        <v>16.59</v>
      </c>
    </row>
    <row r="59" spans="1:8" ht="32">
      <c r="A59" s="2"/>
      <c r="B59" s="3" t="s">
        <v>2604</v>
      </c>
      <c r="C59" s="3" t="s">
        <v>2605</v>
      </c>
      <c r="D59" s="12">
        <v>194385</v>
      </c>
      <c r="E59" s="3"/>
      <c r="F59" s="12">
        <v>13.17</v>
      </c>
      <c r="G59">
        <f t="shared" si="0"/>
        <v>67.319999999999993</v>
      </c>
      <c r="H59" s="12">
        <v>19.510000000000002</v>
      </c>
    </row>
    <row r="60" spans="1:8" ht="48">
      <c r="A60" s="2"/>
      <c r="B60" s="3" t="s">
        <v>2606</v>
      </c>
      <c r="C60" s="3" t="s">
        <v>2607</v>
      </c>
      <c r="D60" s="12">
        <v>7050683</v>
      </c>
      <c r="E60" s="3">
        <f>957055+477938+506935</f>
        <v>1941928</v>
      </c>
      <c r="F60" s="12">
        <v>14.3</v>
      </c>
      <c r="G60">
        <f t="shared" si="0"/>
        <v>74.11</v>
      </c>
      <c r="H60" s="12">
        <v>11.59</v>
      </c>
    </row>
    <row r="61" spans="1:8" ht="32">
      <c r="A61" s="2"/>
      <c r="B61" s="3" t="s">
        <v>2608</v>
      </c>
      <c r="C61" s="3" t="s">
        <v>2609</v>
      </c>
      <c r="D61" s="12">
        <v>673776</v>
      </c>
      <c r="E61" s="3"/>
      <c r="F61" s="12">
        <v>12.66</v>
      </c>
      <c r="G61">
        <f t="shared" si="0"/>
        <v>70.490000000000009</v>
      </c>
      <c r="H61" s="12">
        <v>16.850000000000001</v>
      </c>
    </row>
    <row r="62" spans="1:8" ht="32">
      <c r="A62" s="2"/>
      <c r="B62" s="3" t="s">
        <v>2610</v>
      </c>
      <c r="C62" s="3" t="s">
        <v>2611</v>
      </c>
      <c r="D62" s="12">
        <v>509053</v>
      </c>
      <c r="E62" s="3"/>
      <c r="F62" s="12">
        <v>17.04</v>
      </c>
      <c r="G62">
        <f t="shared" si="0"/>
        <v>69.59</v>
      </c>
      <c r="H62" s="12">
        <v>13.37</v>
      </c>
    </row>
    <row r="63" spans="1:8" ht="32">
      <c r="A63" s="2"/>
      <c r="B63" s="3" t="s">
        <v>2612</v>
      </c>
      <c r="C63" s="3" t="s">
        <v>2613</v>
      </c>
      <c r="D63" s="14">
        <v>248866</v>
      </c>
      <c r="E63" s="3"/>
      <c r="F63" s="12">
        <v>15.41</v>
      </c>
      <c r="G63">
        <f t="shared" si="0"/>
        <v>67.710000000000008</v>
      </c>
      <c r="H63" s="12">
        <v>16.88</v>
      </c>
    </row>
    <row r="64" spans="1:8" ht="32">
      <c r="A64" s="2"/>
      <c r="B64" s="3" t="s">
        <v>2614</v>
      </c>
      <c r="C64" s="3" t="s">
        <v>2615</v>
      </c>
      <c r="D64" s="12">
        <v>360229</v>
      </c>
      <c r="E64" s="3"/>
      <c r="F64" s="12">
        <v>12.58</v>
      </c>
      <c r="G64">
        <f t="shared" si="0"/>
        <v>67.33</v>
      </c>
      <c r="H64" s="12">
        <v>20.09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2344-AAEE-3B4C-974E-8A11454C3547}">
  <dimension ref="A1:H66"/>
  <sheetViews>
    <sheetView topLeftCell="A29" zoomScale="125" workbookViewId="0">
      <selection sqref="A1:H1"/>
    </sheetView>
  </sheetViews>
  <sheetFormatPr baseColWidth="10" defaultRowHeight="16"/>
  <cols>
    <col min="4" max="4" width="14.6640625" customWidth="1"/>
    <col min="5" max="5" width="14.8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8">
      <c r="A2" s="2" t="s">
        <v>2616</v>
      </c>
      <c r="B2" s="3" t="s">
        <v>2617</v>
      </c>
      <c r="C2" s="3" t="s">
        <v>2618</v>
      </c>
      <c r="D2" s="12">
        <v>2486450</v>
      </c>
      <c r="E2" s="3">
        <f>250503+220115+187936</f>
        <v>658554</v>
      </c>
      <c r="F2" s="12">
        <v>20.63</v>
      </c>
      <c r="H2" s="12">
        <v>13.73</v>
      </c>
    </row>
    <row r="3" spans="1:8" ht="32">
      <c r="A3" s="2"/>
      <c r="B3" s="3" t="s">
        <v>2619</v>
      </c>
      <c r="C3" s="3" t="s">
        <v>2620</v>
      </c>
      <c r="D3" s="11">
        <v>376392</v>
      </c>
      <c r="E3" s="3"/>
      <c r="F3" s="11">
        <v>21.87</v>
      </c>
      <c r="H3" s="11">
        <v>15.83</v>
      </c>
    </row>
    <row r="4" spans="1:8" ht="32">
      <c r="A4" s="2"/>
      <c r="B4" s="3" t="s">
        <v>2621</v>
      </c>
      <c r="C4" s="3" t="s">
        <v>2622</v>
      </c>
      <c r="D4" s="11">
        <v>219511</v>
      </c>
      <c r="E4" s="3"/>
      <c r="F4" s="11">
        <v>18.32</v>
      </c>
      <c r="H4" s="11">
        <v>13.28</v>
      </c>
    </row>
    <row r="5" spans="1:8" ht="32">
      <c r="A5" s="2"/>
      <c r="B5" s="3" t="s">
        <v>2623</v>
      </c>
      <c r="C5" s="3" t="s">
        <v>2624</v>
      </c>
      <c r="D5" s="11">
        <v>411558</v>
      </c>
      <c r="E5" s="3"/>
      <c r="F5" s="11">
        <v>19.690000000000001</v>
      </c>
      <c r="H5">
        <v>13.09</v>
      </c>
    </row>
    <row r="6" spans="1:8" ht="32">
      <c r="A6" s="2"/>
      <c r="B6" s="3" t="s">
        <v>2625</v>
      </c>
      <c r="C6" s="3" t="s">
        <v>2626</v>
      </c>
      <c r="D6" s="11">
        <v>905068</v>
      </c>
      <c r="E6" s="3"/>
      <c r="F6" s="11">
        <v>21.14</v>
      </c>
      <c r="H6" s="11">
        <v>13.58</v>
      </c>
    </row>
    <row r="7" spans="1:8" ht="32">
      <c r="A7" s="2"/>
      <c r="B7" s="3" t="s">
        <v>2627</v>
      </c>
      <c r="C7" s="3" t="s">
        <v>2628</v>
      </c>
      <c r="D7" s="11">
        <v>130294</v>
      </c>
      <c r="E7" s="3"/>
      <c r="F7" s="11">
        <v>17.8</v>
      </c>
      <c r="H7" s="11">
        <v>14.59</v>
      </c>
    </row>
    <row r="8" spans="1:8" ht="32">
      <c r="A8" s="2"/>
      <c r="B8" s="3" t="s">
        <v>2629</v>
      </c>
      <c r="C8" s="3" t="s">
        <v>2630</v>
      </c>
      <c r="D8" s="11">
        <v>134276</v>
      </c>
      <c r="E8" s="3"/>
      <c r="F8" s="11">
        <v>18.420000000000002</v>
      </c>
      <c r="H8" s="11">
        <v>14.65</v>
      </c>
    </row>
    <row r="9" spans="1:8" ht="22">
      <c r="A9" s="2"/>
      <c r="B9" s="3" t="s">
        <v>2631</v>
      </c>
      <c r="C9" s="3" t="s">
        <v>2632</v>
      </c>
      <c r="D9" s="11">
        <v>1517514</v>
      </c>
      <c r="E9" s="3"/>
      <c r="F9" s="11">
        <v>21.71</v>
      </c>
      <c r="H9" s="11">
        <v>10.89</v>
      </c>
    </row>
    <row r="10" spans="1:8" ht="48">
      <c r="A10" s="2"/>
      <c r="B10" s="3" t="s">
        <v>2633</v>
      </c>
      <c r="C10" s="3" t="s">
        <v>2634</v>
      </c>
      <c r="D10" s="12">
        <v>2680645</v>
      </c>
      <c r="E10" s="3">
        <f>454605+340843</f>
        <v>795448</v>
      </c>
      <c r="F10" s="12">
        <v>18.07</v>
      </c>
      <c r="H10" s="12">
        <v>14.79</v>
      </c>
    </row>
    <row r="11" spans="1:8" ht="32">
      <c r="A11" s="2"/>
      <c r="B11" s="3" t="s">
        <v>2635</v>
      </c>
      <c r="C11" s="3" t="s">
        <v>2636</v>
      </c>
      <c r="D11" s="11">
        <v>305259</v>
      </c>
      <c r="E11" s="3"/>
      <c r="F11" s="11">
        <v>16.87</v>
      </c>
      <c r="H11" s="11">
        <v>15.17</v>
      </c>
    </row>
    <row r="12" spans="1:8" ht="48">
      <c r="A12" s="2" t="s">
        <v>2747</v>
      </c>
      <c r="B12" s="3" t="s">
        <v>2637</v>
      </c>
      <c r="C12" s="3" t="s">
        <v>2638</v>
      </c>
      <c r="D12" s="12">
        <v>5163970</v>
      </c>
      <c r="E12" s="12">
        <v>5163970</v>
      </c>
      <c r="F12" s="12">
        <v>17.16</v>
      </c>
      <c r="H12" s="12">
        <v>6.17</v>
      </c>
    </row>
    <row r="13" spans="1:8" ht="32">
      <c r="A13" s="2"/>
      <c r="B13" s="3" t="s">
        <v>2639</v>
      </c>
      <c r="C13" s="3" t="s">
        <v>2640</v>
      </c>
      <c r="D13" s="12">
        <v>323771</v>
      </c>
      <c r="E13" s="3"/>
      <c r="F13" s="11">
        <v>18.170000000000002</v>
      </c>
      <c r="H13" s="11">
        <v>16.55</v>
      </c>
    </row>
    <row r="14" spans="1:8" ht="32">
      <c r="A14" s="2"/>
      <c r="B14" s="3" t="s">
        <v>2641</v>
      </c>
      <c r="C14" s="3" t="s">
        <v>2642</v>
      </c>
      <c r="D14" s="12">
        <v>149567</v>
      </c>
      <c r="E14" s="3"/>
      <c r="F14" s="12">
        <v>20.9</v>
      </c>
      <c r="H14" s="12">
        <v>15.57</v>
      </c>
    </row>
    <row r="15" spans="1:8" ht="32">
      <c r="A15" s="2"/>
      <c r="B15" s="3" t="s">
        <v>2643</v>
      </c>
      <c r="C15" s="3" t="s">
        <v>2644</v>
      </c>
      <c r="D15" s="12">
        <v>299513</v>
      </c>
      <c r="E15" s="3"/>
      <c r="F15" s="12">
        <v>25.93</v>
      </c>
      <c r="H15" s="12">
        <v>12.97</v>
      </c>
    </row>
    <row r="16" spans="1:8" ht="32">
      <c r="A16" s="2"/>
      <c r="B16" s="33" t="s">
        <v>2645</v>
      </c>
      <c r="C16" s="3" t="s">
        <v>2646</v>
      </c>
      <c r="D16" s="3">
        <v>261579</v>
      </c>
      <c r="E16" s="3"/>
      <c r="F16" s="12">
        <v>21.68</v>
      </c>
      <c r="H16" s="12">
        <v>16.18</v>
      </c>
    </row>
    <row r="17" spans="1:8" ht="48">
      <c r="A17" s="2"/>
      <c r="B17" s="3" t="s">
        <v>2647</v>
      </c>
      <c r="C17" s="3" t="s">
        <v>2648</v>
      </c>
      <c r="D17" s="12">
        <v>3146789</v>
      </c>
      <c r="E17" s="3">
        <f>623840</f>
        <v>623840</v>
      </c>
      <c r="F17" s="12">
        <v>20.64</v>
      </c>
      <c r="H17" s="12">
        <v>12.7</v>
      </c>
    </row>
    <row r="18" spans="1:8" ht="22">
      <c r="A18" s="2"/>
      <c r="B18" s="3" t="s">
        <v>2649</v>
      </c>
      <c r="C18" s="3" t="s">
        <v>2650</v>
      </c>
      <c r="D18" s="11">
        <v>1003599</v>
      </c>
      <c r="E18" s="3"/>
      <c r="F18" s="11">
        <v>25.25</v>
      </c>
      <c r="H18" s="11">
        <v>10.67</v>
      </c>
    </row>
    <row r="19" spans="1:8" ht="32">
      <c r="A19" s="2"/>
      <c r="B19" s="3" t="s">
        <v>2651</v>
      </c>
      <c r="C19" s="3" t="s">
        <v>2652</v>
      </c>
      <c r="D19" s="12">
        <v>177960</v>
      </c>
      <c r="E19" s="3"/>
      <c r="F19" s="12">
        <v>20.51</v>
      </c>
      <c r="H19" s="12">
        <v>15.56</v>
      </c>
    </row>
    <row r="20" spans="1:8" ht="32">
      <c r="A20" s="2"/>
      <c r="B20" s="3" t="s">
        <v>2653</v>
      </c>
      <c r="C20" s="3" t="s">
        <v>2654</v>
      </c>
      <c r="D20" s="12">
        <v>144943</v>
      </c>
      <c r="E20" s="3"/>
      <c r="F20" s="12">
        <v>21.28</v>
      </c>
      <c r="H20" s="12">
        <v>15.07</v>
      </c>
    </row>
    <row r="21" spans="1:8" ht="32">
      <c r="A21" s="2"/>
      <c r="B21" s="3" t="s">
        <v>2655</v>
      </c>
      <c r="C21" s="3" t="s">
        <v>2656</v>
      </c>
      <c r="D21" s="12">
        <v>341638</v>
      </c>
      <c r="E21" s="3"/>
      <c r="F21" s="12">
        <v>21.19</v>
      </c>
      <c r="H21" s="12">
        <v>14.56</v>
      </c>
    </row>
    <row r="22" spans="1:8" ht="48">
      <c r="A22" s="2"/>
      <c r="B22" s="3" t="s">
        <v>2657</v>
      </c>
      <c r="C22" s="3" t="s">
        <v>2658</v>
      </c>
      <c r="D22" s="12">
        <v>139815</v>
      </c>
      <c r="E22" s="3"/>
      <c r="F22" s="12">
        <v>20.3</v>
      </c>
      <c r="H22" s="12">
        <v>14.66</v>
      </c>
    </row>
    <row r="23" spans="1:8" ht="32">
      <c r="A23" s="2"/>
      <c r="B23" s="3" t="s">
        <v>2659</v>
      </c>
      <c r="C23" s="3" t="s">
        <v>2660</v>
      </c>
      <c r="D23" s="11">
        <v>455042</v>
      </c>
      <c r="E23" s="3"/>
      <c r="F23" s="11">
        <v>20.239999999999998</v>
      </c>
      <c r="H23" s="11">
        <v>14.61</v>
      </c>
    </row>
    <row r="24" spans="1:8" ht="32">
      <c r="A24" s="2"/>
      <c r="B24" s="3" t="s">
        <v>2661</v>
      </c>
      <c r="C24" s="3" t="s">
        <v>2662</v>
      </c>
      <c r="D24" s="11">
        <v>385981</v>
      </c>
      <c r="E24" s="3"/>
      <c r="F24" s="12">
        <v>19.87</v>
      </c>
      <c r="H24" s="12">
        <v>12.35</v>
      </c>
    </row>
    <row r="25" spans="1:8" ht="32">
      <c r="A25" s="2"/>
      <c r="B25" s="3" t="s">
        <v>2663</v>
      </c>
      <c r="C25" s="3" t="s">
        <v>2664</v>
      </c>
      <c r="D25" s="11">
        <v>114400</v>
      </c>
      <c r="E25" s="3"/>
      <c r="F25" s="11">
        <v>18.989999999999998</v>
      </c>
      <c r="H25" s="11">
        <v>15.29</v>
      </c>
    </row>
    <row r="26" spans="1:8" ht="22">
      <c r="A26" s="2"/>
      <c r="B26" s="3" t="s">
        <v>2665</v>
      </c>
      <c r="C26" s="3" t="s">
        <v>2666</v>
      </c>
      <c r="D26" s="11">
        <v>434451</v>
      </c>
      <c r="E26" s="3"/>
      <c r="F26" s="11">
        <v>19.190000000000001</v>
      </c>
      <c r="H26" s="11">
        <v>15.38</v>
      </c>
    </row>
    <row r="27" spans="1:8" ht="32">
      <c r="A27" s="2"/>
      <c r="B27" s="3" t="s">
        <v>2667</v>
      </c>
      <c r="C27" s="3" t="s">
        <v>2668</v>
      </c>
      <c r="D27" s="11">
        <v>332148</v>
      </c>
      <c r="E27" s="3"/>
      <c r="F27" s="11">
        <v>22.67</v>
      </c>
      <c r="H27" s="11">
        <v>9.6</v>
      </c>
    </row>
    <row r="28" spans="1:8" ht="32">
      <c r="A28" s="2"/>
      <c r="B28" s="3" t="s">
        <v>2669</v>
      </c>
      <c r="C28" s="3" t="s">
        <v>2670</v>
      </c>
      <c r="D28" s="11">
        <v>1030626</v>
      </c>
      <c r="E28" s="3"/>
      <c r="F28" s="11">
        <v>21.84</v>
      </c>
      <c r="H28" s="11">
        <v>10.41</v>
      </c>
    </row>
    <row r="29" spans="1:8" ht="32">
      <c r="A29" s="2"/>
      <c r="B29" s="3" t="s">
        <v>2671</v>
      </c>
      <c r="C29" s="3" t="s">
        <v>2672</v>
      </c>
      <c r="D29" s="11">
        <v>179413</v>
      </c>
      <c r="E29" s="3"/>
      <c r="F29" s="11">
        <v>22.28</v>
      </c>
      <c r="H29" s="11">
        <v>13.35</v>
      </c>
    </row>
    <row r="30" spans="1:8" ht="32">
      <c r="A30" s="2"/>
      <c r="B30" s="3" t="s">
        <v>2673</v>
      </c>
      <c r="C30" s="3" t="s">
        <v>2674</v>
      </c>
      <c r="D30" s="11">
        <v>98930</v>
      </c>
      <c r="E30" s="3"/>
      <c r="F30" s="11">
        <v>17.079999999999998</v>
      </c>
      <c r="H30" s="11">
        <v>15.03</v>
      </c>
    </row>
    <row r="31" spans="1:8" ht="22">
      <c r="A31" s="2"/>
      <c r="B31" s="3" t="s">
        <v>2675</v>
      </c>
      <c r="C31" s="3" t="s">
        <v>2676</v>
      </c>
      <c r="D31" s="11">
        <v>2061551</v>
      </c>
      <c r="E31" s="3"/>
      <c r="F31" s="11">
        <v>18.329999999999998</v>
      </c>
      <c r="H31" s="11">
        <v>6.69</v>
      </c>
    </row>
    <row r="32" spans="1:8" ht="32">
      <c r="A32" s="2"/>
      <c r="B32" s="3" t="s">
        <v>2677</v>
      </c>
      <c r="C32" s="3" t="s">
        <v>2678</v>
      </c>
      <c r="D32" s="11">
        <v>130867</v>
      </c>
      <c r="E32" s="3"/>
      <c r="F32" s="11">
        <v>20.309999999999999</v>
      </c>
      <c r="H32" s="11">
        <v>14.72</v>
      </c>
    </row>
    <row r="33" spans="1:8" ht="32">
      <c r="A33" s="2"/>
      <c r="B33" s="3" t="s">
        <v>2679</v>
      </c>
      <c r="C33" s="3" t="s">
        <v>2680</v>
      </c>
      <c r="D33" s="12">
        <v>92989</v>
      </c>
      <c r="E33" s="3"/>
      <c r="F33" s="12">
        <v>22.06</v>
      </c>
      <c r="H33" s="12">
        <v>12.91</v>
      </c>
    </row>
    <row r="34" spans="1:8" ht="32">
      <c r="A34" s="2"/>
      <c r="B34" s="3" t="s">
        <v>2681</v>
      </c>
      <c r="C34" s="3" t="s">
        <v>2682</v>
      </c>
      <c r="D34" s="11">
        <v>259668</v>
      </c>
      <c r="E34" s="3"/>
      <c r="F34" s="11">
        <v>18.13</v>
      </c>
      <c r="H34" s="11">
        <v>11.28</v>
      </c>
    </row>
    <row r="35" spans="1:8" ht="32">
      <c r="A35" s="2"/>
      <c r="B35" s="3" t="s">
        <v>2683</v>
      </c>
      <c r="C35" s="3" t="s">
        <v>2684</v>
      </c>
      <c r="D35" s="11">
        <v>278238</v>
      </c>
      <c r="E35" s="3"/>
      <c r="F35" s="11">
        <v>22.18</v>
      </c>
      <c r="H35" s="11">
        <v>16.059999999999999</v>
      </c>
    </row>
    <row r="36" spans="1:8" ht="22">
      <c r="A36" s="2"/>
      <c r="B36" s="3" t="s">
        <v>2685</v>
      </c>
      <c r="C36" s="3" t="s">
        <v>2686</v>
      </c>
      <c r="D36" s="11">
        <v>344793</v>
      </c>
      <c r="E36" s="3"/>
      <c r="F36" s="11">
        <v>18.27</v>
      </c>
      <c r="H36" s="11">
        <v>12.81</v>
      </c>
    </row>
    <row r="37" spans="1:8" ht="32">
      <c r="A37" s="2"/>
      <c r="B37" s="3" t="s">
        <v>2687</v>
      </c>
      <c r="C37" s="3" t="s">
        <v>2688</v>
      </c>
      <c r="D37" s="11">
        <v>422531</v>
      </c>
      <c r="E37" s="3"/>
      <c r="F37" s="11">
        <v>21.16</v>
      </c>
      <c r="H37" s="11">
        <v>13.93</v>
      </c>
    </row>
    <row r="38" spans="1:8" ht="32">
      <c r="A38" s="2"/>
      <c r="B38" s="3" t="s">
        <v>2689</v>
      </c>
      <c r="C38" s="3" t="s">
        <v>2690</v>
      </c>
      <c r="D38" s="11">
        <v>281216</v>
      </c>
      <c r="E38" s="3"/>
      <c r="F38" s="11">
        <v>19.079999999999998</v>
      </c>
      <c r="H38" s="11">
        <v>14.89</v>
      </c>
    </row>
    <row r="39" spans="1:8" ht="50">
      <c r="A39" s="2" t="s">
        <v>2748</v>
      </c>
      <c r="B39" s="3" t="s">
        <v>2691</v>
      </c>
      <c r="C39" s="3" t="s">
        <v>2692</v>
      </c>
      <c r="D39" s="11">
        <v>250503</v>
      </c>
      <c r="E39" s="3"/>
      <c r="F39" s="11">
        <v>21.67</v>
      </c>
      <c r="H39" s="11">
        <v>13.45</v>
      </c>
    </row>
    <row r="40" spans="1:8" ht="48">
      <c r="A40" s="2"/>
      <c r="B40" s="3" t="s">
        <v>2693</v>
      </c>
      <c r="C40" s="3" t="s">
        <v>2694</v>
      </c>
      <c r="D40" s="12">
        <v>8782285</v>
      </c>
      <c r="E40" s="3">
        <f>428361+396112+32249+698557+247172+354296</f>
        <v>2156747</v>
      </c>
      <c r="F40" s="12">
        <v>20.62</v>
      </c>
      <c r="H40" s="12">
        <v>9</v>
      </c>
    </row>
    <row r="41" spans="1:8" ht="32">
      <c r="A41" s="2"/>
      <c r="B41" s="3" t="s">
        <v>2695</v>
      </c>
      <c r="C41" s="3" t="s">
        <v>2696</v>
      </c>
      <c r="D41" s="11">
        <v>104071</v>
      </c>
      <c r="E41" s="3"/>
      <c r="F41" s="11">
        <v>21.07</v>
      </c>
      <c r="H41" s="11">
        <v>15.51</v>
      </c>
    </row>
    <row r="42" spans="1:8" ht="48">
      <c r="A42" s="2"/>
      <c r="B42" s="3" t="s">
        <v>2697</v>
      </c>
      <c r="C42" s="3" t="s">
        <v>2698</v>
      </c>
      <c r="D42" s="11">
        <v>297719</v>
      </c>
      <c r="E42" s="3"/>
      <c r="F42" s="11">
        <v>17.2</v>
      </c>
      <c r="H42" s="11">
        <v>18.5</v>
      </c>
    </row>
    <row r="43" spans="1:8" ht="32">
      <c r="A43" s="2"/>
      <c r="B43" s="3" t="s">
        <v>2699</v>
      </c>
      <c r="C43" s="3" t="s">
        <v>2700</v>
      </c>
      <c r="D43" s="11">
        <v>118029</v>
      </c>
      <c r="E43" s="3"/>
      <c r="F43" s="11">
        <v>21.02</v>
      </c>
      <c r="H43" s="11">
        <v>14.85</v>
      </c>
    </row>
    <row r="44" spans="1:8" ht="48">
      <c r="A44" s="2"/>
      <c r="B44" s="3" t="s">
        <v>2701</v>
      </c>
      <c r="C44" s="3" t="s">
        <v>2702</v>
      </c>
      <c r="D44" s="12">
        <v>5054328</v>
      </c>
      <c r="E44" s="3">
        <f>638060+301883</f>
        <v>939943</v>
      </c>
      <c r="F44" s="12">
        <v>19.87</v>
      </c>
      <c r="H44" s="12">
        <v>12.34</v>
      </c>
    </row>
    <row r="45" spans="1:8" ht="32">
      <c r="A45" s="2"/>
      <c r="B45" s="3" t="s">
        <v>2703</v>
      </c>
      <c r="C45" s="3" t="s">
        <v>2704</v>
      </c>
      <c r="D45" s="11">
        <v>253394</v>
      </c>
      <c r="E45" s="3"/>
      <c r="F45" s="11">
        <v>20.64</v>
      </c>
      <c r="H45" s="11">
        <v>12.67</v>
      </c>
    </row>
    <row r="46" spans="1:8" ht="32">
      <c r="A46" s="2"/>
      <c r="B46" s="3" t="s">
        <v>2705</v>
      </c>
      <c r="C46" s="3" t="s">
        <v>2706</v>
      </c>
      <c r="D46" s="11">
        <v>847535</v>
      </c>
      <c r="E46" s="3"/>
      <c r="F46" s="11">
        <v>21.89</v>
      </c>
      <c r="H46" s="11">
        <v>12.4</v>
      </c>
    </row>
    <row r="47" spans="1:8" ht="22">
      <c r="A47" s="2"/>
      <c r="B47" s="3" t="s">
        <v>2707</v>
      </c>
      <c r="C47" s="3" t="s">
        <v>2708</v>
      </c>
      <c r="D47" s="11">
        <v>685930</v>
      </c>
      <c r="E47" s="3"/>
      <c r="F47" s="11">
        <v>18.260000000000002</v>
      </c>
      <c r="H47" s="11">
        <v>6.16</v>
      </c>
    </row>
    <row r="48" spans="1:8" ht="23">
      <c r="A48" s="2"/>
      <c r="B48" s="33" t="s">
        <v>2709</v>
      </c>
      <c r="C48" s="3" t="s">
        <v>2710</v>
      </c>
      <c r="D48" s="11">
        <v>609779</v>
      </c>
      <c r="E48" s="3"/>
      <c r="F48" s="12">
        <v>21.28</v>
      </c>
      <c r="H48" s="12">
        <v>12.16</v>
      </c>
    </row>
    <row r="49" spans="1:8" ht="48">
      <c r="A49" s="2"/>
      <c r="B49" s="3" t="s">
        <v>2711</v>
      </c>
      <c r="C49" s="3" t="s">
        <v>2712</v>
      </c>
      <c r="D49" s="12">
        <v>8291268</v>
      </c>
      <c r="E49" s="3">
        <f>669090+411819+1142991+789775+290554+790262</f>
        <v>4094491</v>
      </c>
      <c r="F49" s="12">
        <v>17.079999999999998</v>
      </c>
      <c r="H49" s="12">
        <v>11.72</v>
      </c>
    </row>
    <row r="50" spans="1:8" ht="22">
      <c r="A50" s="2"/>
      <c r="B50" s="3" t="s">
        <v>2713</v>
      </c>
      <c r="C50" s="3" t="s">
        <v>2714</v>
      </c>
      <c r="D50" s="11">
        <v>1390487</v>
      </c>
      <c r="E50" s="3"/>
      <c r="F50" s="11">
        <v>19.36</v>
      </c>
      <c r="H50" s="11">
        <v>11.57</v>
      </c>
    </row>
    <row r="51" spans="1:8" ht="22">
      <c r="A51" s="2"/>
      <c r="B51" s="3" t="s">
        <v>2715</v>
      </c>
      <c r="C51" s="3" t="s">
        <v>2716</v>
      </c>
      <c r="D51" s="3">
        <v>553132</v>
      </c>
      <c r="E51" s="3"/>
      <c r="F51" s="11">
        <v>20.58</v>
      </c>
      <c r="H51" s="11">
        <v>12.34</v>
      </c>
    </row>
    <row r="52" spans="1:8" ht="32">
      <c r="A52" s="2"/>
      <c r="B52" s="3" t="s">
        <v>2717</v>
      </c>
      <c r="C52" s="3" t="s">
        <v>2718</v>
      </c>
      <c r="D52" s="11">
        <v>255214</v>
      </c>
      <c r="E52" s="3"/>
      <c r="F52" s="11">
        <v>18.48</v>
      </c>
      <c r="H52" s="11">
        <v>12.58</v>
      </c>
    </row>
    <row r="53" spans="1:8" ht="48">
      <c r="A53" s="2"/>
      <c r="B53" s="3" t="s">
        <v>2719</v>
      </c>
      <c r="C53" s="3" t="s">
        <v>2720</v>
      </c>
      <c r="D53" s="3">
        <v>3210714</v>
      </c>
      <c r="E53" s="3">
        <f>547422+479605+673935+486713</f>
        <v>2187675</v>
      </c>
      <c r="F53" s="11">
        <v>20.73</v>
      </c>
      <c r="H53" s="11">
        <v>12.63</v>
      </c>
    </row>
    <row r="54" spans="1:8" ht="32">
      <c r="A54" s="2"/>
      <c r="B54" s="3" t="s">
        <v>2721</v>
      </c>
      <c r="C54" s="3" t="s">
        <v>2722</v>
      </c>
      <c r="D54" s="11">
        <v>560969</v>
      </c>
      <c r="E54" s="3"/>
      <c r="F54" s="11">
        <v>23.6</v>
      </c>
      <c r="H54" s="11">
        <v>13.15</v>
      </c>
    </row>
    <row r="55" spans="1:8" ht="32">
      <c r="A55" s="2"/>
      <c r="B55" s="3" t="s">
        <v>2723</v>
      </c>
      <c r="C55" s="3" t="s">
        <v>2724</v>
      </c>
      <c r="D55" s="11">
        <v>250518</v>
      </c>
      <c r="E55" s="3"/>
      <c r="F55" s="11">
        <v>22.16</v>
      </c>
      <c r="H55" s="11">
        <v>14.86</v>
      </c>
    </row>
    <row r="56" spans="1:8" ht="32">
      <c r="A56" s="2"/>
      <c r="B56" s="3" t="s">
        <v>2725</v>
      </c>
      <c r="C56" s="3" t="s">
        <v>2726</v>
      </c>
      <c r="D56" s="11">
        <v>639498</v>
      </c>
      <c r="E56" s="3"/>
      <c r="F56" s="11">
        <v>17.809999999999999</v>
      </c>
      <c r="H56" s="11">
        <v>13.54</v>
      </c>
    </row>
    <row r="57" spans="1:8" ht="22">
      <c r="A57" s="2"/>
      <c r="B57" s="33" t="s">
        <v>2727</v>
      </c>
      <c r="C57" s="3" t="s">
        <v>2728</v>
      </c>
      <c r="D57" s="11">
        <v>273721</v>
      </c>
      <c r="E57" s="3"/>
      <c r="F57" s="11">
        <v>16.86</v>
      </c>
      <c r="H57" s="11">
        <v>14.75</v>
      </c>
    </row>
    <row r="58" spans="1:8" ht="50">
      <c r="A58" s="2" t="s">
        <v>2749</v>
      </c>
      <c r="B58" s="3" t="s">
        <v>2729</v>
      </c>
      <c r="C58" s="3" t="s">
        <v>2730</v>
      </c>
      <c r="D58" s="11">
        <v>790262</v>
      </c>
      <c r="E58" s="3"/>
      <c r="F58" s="11">
        <v>16.41</v>
      </c>
      <c r="H58" s="11">
        <v>11.91</v>
      </c>
    </row>
    <row r="59" spans="1:8" ht="32">
      <c r="A59" s="2"/>
      <c r="B59" s="3" t="s">
        <v>2731</v>
      </c>
      <c r="C59" s="3" t="s">
        <v>2732</v>
      </c>
      <c r="D59" s="11">
        <v>397470</v>
      </c>
      <c r="E59" s="3"/>
      <c r="F59" s="11">
        <v>24.69</v>
      </c>
      <c r="H59" s="11">
        <v>14.87</v>
      </c>
    </row>
    <row r="60" spans="1:8" ht="32">
      <c r="A60" s="2"/>
      <c r="B60" s="3" t="s">
        <v>2733</v>
      </c>
      <c r="C60" s="3" t="s">
        <v>2734</v>
      </c>
      <c r="D60" s="11">
        <v>228235</v>
      </c>
      <c r="E60" s="3"/>
      <c r="F60" s="11">
        <v>18.8</v>
      </c>
      <c r="H60" s="11">
        <v>11.12</v>
      </c>
    </row>
    <row r="61" spans="1:8" ht="32">
      <c r="A61" s="2"/>
      <c r="B61" s="3" t="s">
        <v>2735</v>
      </c>
      <c r="C61" s="3" t="s">
        <v>2736</v>
      </c>
      <c r="D61" s="11">
        <v>988200</v>
      </c>
      <c r="E61" s="3"/>
      <c r="F61" s="11">
        <v>15.22</v>
      </c>
      <c r="H61" s="11">
        <v>9.99</v>
      </c>
    </row>
    <row r="62" spans="1:8" ht="32">
      <c r="A62" s="2"/>
      <c r="B62" s="3" t="s">
        <v>2737</v>
      </c>
      <c r="C62" s="3" t="s">
        <v>2738</v>
      </c>
      <c r="D62" s="11">
        <v>256181</v>
      </c>
      <c r="E62" s="3"/>
      <c r="F62" s="11">
        <v>18.809999999999999</v>
      </c>
      <c r="H62" s="11">
        <v>16.05</v>
      </c>
    </row>
    <row r="63" spans="1:8" ht="32">
      <c r="A63" s="2"/>
      <c r="B63" s="3" t="s">
        <v>2739</v>
      </c>
      <c r="C63" s="3" t="s">
        <v>2740</v>
      </c>
      <c r="D63" s="3">
        <v>475936</v>
      </c>
      <c r="E63" s="3"/>
      <c r="F63" s="11">
        <v>21.52</v>
      </c>
      <c r="H63" s="11">
        <v>13.24</v>
      </c>
    </row>
    <row r="64" spans="1:8" ht="32">
      <c r="A64" s="2"/>
      <c r="B64" s="3" t="s">
        <v>2741</v>
      </c>
      <c r="C64" s="3" t="s">
        <v>2742</v>
      </c>
      <c r="D64" s="11">
        <v>179064</v>
      </c>
      <c r="E64" s="3"/>
      <c r="F64" s="11">
        <v>15.32</v>
      </c>
      <c r="H64" s="11">
        <v>16.64</v>
      </c>
    </row>
    <row r="65" spans="1:8" ht="48">
      <c r="A65" s="2"/>
      <c r="B65" s="3" t="s">
        <v>2743</v>
      </c>
      <c r="C65" s="3" t="s">
        <v>2744</v>
      </c>
      <c r="D65" s="12">
        <v>2723637</v>
      </c>
      <c r="E65" s="3">
        <f>841745+325880</f>
        <v>1167625</v>
      </c>
      <c r="F65" s="11">
        <v>21.86</v>
      </c>
      <c r="H65" s="11">
        <v>13.33</v>
      </c>
    </row>
    <row r="66" spans="1:8" ht="50">
      <c r="A66" s="2" t="s">
        <v>2750</v>
      </c>
      <c r="B66" s="3" t="s">
        <v>2745</v>
      </c>
      <c r="C66" s="3" t="s">
        <v>2746</v>
      </c>
      <c r="D66" s="11">
        <v>952000</v>
      </c>
      <c r="E66" s="3"/>
      <c r="F66" s="11">
        <v>19.170000000000002</v>
      </c>
      <c r="H66" s="11">
        <v>11.93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74A5-6105-8145-B33B-BAC6D1D342B4}">
  <dimension ref="A1:H74"/>
  <sheetViews>
    <sheetView workbookViewId="0">
      <selection sqref="A1:H1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2751</v>
      </c>
      <c r="B2" s="3" t="s">
        <v>2752</v>
      </c>
      <c r="C2" s="3" t="s">
        <v>2753</v>
      </c>
      <c r="D2" s="3"/>
      <c r="E2" s="3"/>
    </row>
    <row r="3" spans="1:8" ht="32">
      <c r="A3" s="2"/>
      <c r="B3" s="3" t="s">
        <v>2754</v>
      </c>
      <c r="C3" s="3" t="s">
        <v>2755</v>
      </c>
      <c r="D3" s="3"/>
      <c r="E3" s="3"/>
    </row>
    <row r="4" spans="1:8" ht="32">
      <c r="A4" s="2"/>
      <c r="B4" s="3" t="s">
        <v>2756</v>
      </c>
      <c r="C4" s="3" t="s">
        <v>2757</v>
      </c>
      <c r="D4" s="12">
        <v>33530</v>
      </c>
      <c r="E4" s="3"/>
      <c r="F4" s="12">
        <v>24.45</v>
      </c>
      <c r="H4" s="12">
        <v>7.78</v>
      </c>
    </row>
    <row r="5" spans="1:8" ht="32">
      <c r="A5" s="2"/>
      <c r="B5" s="3" t="s">
        <v>2758</v>
      </c>
      <c r="C5" s="3" t="s">
        <v>2759</v>
      </c>
      <c r="D5" s="3"/>
      <c r="E5" s="3"/>
    </row>
    <row r="6" spans="1:8">
      <c r="A6" s="2"/>
      <c r="B6" s="3" t="s">
        <v>2760</v>
      </c>
      <c r="C6" s="3" t="s">
        <v>2761</v>
      </c>
      <c r="D6" s="3"/>
      <c r="E6" s="3"/>
    </row>
    <row r="7" spans="1:8" ht="32">
      <c r="A7" s="2"/>
      <c r="B7" s="3" t="s">
        <v>2762</v>
      </c>
      <c r="C7" s="3" t="s">
        <v>2763</v>
      </c>
      <c r="D7" s="3"/>
      <c r="E7" s="3"/>
    </row>
    <row r="8" spans="1:8" ht="32">
      <c r="A8" s="2"/>
      <c r="B8" s="3" t="s">
        <v>2764</v>
      </c>
      <c r="C8" s="3" t="s">
        <v>2765</v>
      </c>
      <c r="D8" s="3"/>
      <c r="E8" s="3"/>
    </row>
    <row r="9" spans="1:8" ht="32">
      <c r="A9" s="34"/>
      <c r="B9" s="33" t="s">
        <v>2766</v>
      </c>
      <c r="C9" s="33" t="s">
        <v>2767</v>
      </c>
      <c r="D9" s="33"/>
      <c r="E9" s="33"/>
    </row>
    <row r="10" spans="1:8" ht="32">
      <c r="A10" s="2"/>
      <c r="B10" s="3" t="s">
        <v>2768</v>
      </c>
      <c r="C10" s="3" t="s">
        <v>2769</v>
      </c>
      <c r="D10" s="3"/>
      <c r="E10" s="3"/>
    </row>
    <row r="11" spans="1:8" ht="32">
      <c r="A11" s="2"/>
      <c r="B11" s="3" t="s">
        <v>2770</v>
      </c>
      <c r="C11" s="3" t="s">
        <v>2771</v>
      </c>
      <c r="D11" s="3"/>
      <c r="E11" s="3"/>
    </row>
    <row r="12" spans="1:8">
      <c r="A12" s="2"/>
      <c r="B12" s="3" t="s">
        <v>2772</v>
      </c>
      <c r="C12" s="3" t="s">
        <v>2773</v>
      </c>
      <c r="D12" s="3"/>
      <c r="E12" s="3"/>
    </row>
    <row r="13" spans="1:8" ht="32">
      <c r="A13" s="2"/>
      <c r="B13" s="3" t="s">
        <v>2774</v>
      </c>
      <c r="C13" s="3" t="s">
        <v>2775</v>
      </c>
      <c r="D13" s="3"/>
      <c r="E13" s="3"/>
    </row>
    <row r="14" spans="1:8" ht="32">
      <c r="A14" s="2"/>
      <c r="B14" s="3" t="s">
        <v>2776</v>
      </c>
      <c r="C14" s="3" t="s">
        <v>2777</v>
      </c>
      <c r="D14" s="3"/>
      <c r="E14" s="3"/>
    </row>
    <row r="15" spans="1:8" ht="32">
      <c r="A15" s="2"/>
      <c r="B15" s="3" t="s">
        <v>2778</v>
      </c>
      <c r="C15" s="3" t="s">
        <v>2779</v>
      </c>
      <c r="D15" s="3"/>
      <c r="E15" s="3"/>
    </row>
    <row r="16" spans="1:8" ht="32">
      <c r="A16" s="2"/>
      <c r="B16" s="3" t="s">
        <v>2780</v>
      </c>
      <c r="C16" s="3" t="s">
        <v>2781</v>
      </c>
      <c r="D16" s="3"/>
      <c r="E16" s="3"/>
    </row>
    <row r="17" spans="1:5" ht="32">
      <c r="A17" s="2"/>
      <c r="B17" s="3" t="s">
        <v>2782</v>
      </c>
      <c r="C17" s="3" t="s">
        <v>2783</v>
      </c>
      <c r="D17" s="3"/>
      <c r="E17" s="3"/>
    </row>
    <row r="18" spans="1:5" ht="32">
      <c r="A18" s="2"/>
      <c r="B18" s="3" t="s">
        <v>2784</v>
      </c>
      <c r="C18" s="3" t="s">
        <v>2785</v>
      </c>
      <c r="D18" s="3"/>
      <c r="E18" s="3"/>
    </row>
    <row r="19" spans="1:5" ht="32">
      <c r="A19" s="2"/>
      <c r="B19" s="3" t="s">
        <v>2786</v>
      </c>
      <c r="C19" s="3" t="s">
        <v>2787</v>
      </c>
      <c r="D19" s="3"/>
      <c r="E19" s="3"/>
    </row>
    <row r="20" spans="1:5" ht="32">
      <c r="A20" s="2"/>
      <c r="B20" s="3" t="s">
        <v>2788</v>
      </c>
      <c r="C20" s="3" t="s">
        <v>2789</v>
      </c>
      <c r="D20" s="3"/>
      <c r="E20" s="3"/>
    </row>
    <row r="21" spans="1:5" ht="32">
      <c r="A21" s="2"/>
      <c r="B21" s="3" t="s">
        <v>2790</v>
      </c>
      <c r="C21" s="3" t="s">
        <v>2791</v>
      </c>
      <c r="D21" s="3"/>
      <c r="E21" s="3"/>
    </row>
    <row r="22" spans="1:5" ht="32">
      <c r="A22" s="2"/>
      <c r="B22" s="3" t="s">
        <v>2792</v>
      </c>
      <c r="C22" s="3" t="s">
        <v>2793</v>
      </c>
      <c r="D22" s="3"/>
      <c r="E22" s="3"/>
    </row>
    <row r="23" spans="1:5" ht="32">
      <c r="A23" s="2"/>
      <c r="B23" s="3" t="s">
        <v>2794</v>
      </c>
      <c r="C23" s="3" t="s">
        <v>2795</v>
      </c>
      <c r="D23" s="3"/>
      <c r="E23" s="3"/>
    </row>
    <row r="24" spans="1:5" ht="32">
      <c r="A24" s="2"/>
      <c r="B24" s="3" t="s">
        <v>2796</v>
      </c>
      <c r="C24" s="3" t="s">
        <v>2797</v>
      </c>
      <c r="D24" s="3"/>
      <c r="E24" s="3"/>
    </row>
    <row r="25" spans="1:5" ht="32">
      <c r="A25" s="2"/>
      <c r="B25" s="3" t="s">
        <v>2798</v>
      </c>
      <c r="C25" s="3" t="s">
        <v>2799</v>
      </c>
      <c r="D25" s="3"/>
      <c r="E25" s="3"/>
    </row>
    <row r="26" spans="1:5" ht="32">
      <c r="A26" s="2"/>
      <c r="B26" s="3" t="s">
        <v>2800</v>
      </c>
      <c r="C26" s="3" t="s">
        <v>2801</v>
      </c>
      <c r="D26" s="3"/>
      <c r="E26" s="3"/>
    </row>
    <row r="27" spans="1:5" ht="32">
      <c r="A27" s="2"/>
      <c r="B27" s="3" t="s">
        <v>2802</v>
      </c>
      <c r="C27" s="3" t="s">
        <v>2803</v>
      </c>
      <c r="D27" s="3"/>
      <c r="E27" s="3"/>
    </row>
    <row r="28" spans="1:5" ht="32">
      <c r="A28" s="2"/>
      <c r="B28" s="3" t="s">
        <v>2804</v>
      </c>
      <c r="C28" s="3" t="s">
        <v>2805</v>
      </c>
      <c r="D28" s="3"/>
      <c r="E28" s="3"/>
    </row>
    <row r="29" spans="1:5" ht="32">
      <c r="A29" s="2"/>
      <c r="B29" s="3" t="s">
        <v>2806</v>
      </c>
      <c r="C29" s="3" t="s">
        <v>2807</v>
      </c>
      <c r="D29" s="3"/>
      <c r="E29" s="3"/>
    </row>
    <row r="30" spans="1:5" ht="32">
      <c r="A30" s="2"/>
      <c r="B30" s="3" t="s">
        <v>2808</v>
      </c>
      <c r="C30" s="3" t="s">
        <v>2809</v>
      </c>
      <c r="D30" s="3"/>
      <c r="E30" s="3"/>
    </row>
    <row r="31" spans="1:5" ht="48">
      <c r="A31" s="2"/>
      <c r="B31" s="3" t="s">
        <v>2810</v>
      </c>
      <c r="C31" s="3" t="s">
        <v>2811</v>
      </c>
      <c r="D31" s="3"/>
      <c r="E31" s="3"/>
    </row>
    <row r="32" spans="1:5" ht="32">
      <c r="A32" s="2"/>
      <c r="B32" s="3" t="s">
        <v>2812</v>
      </c>
      <c r="C32" s="3" t="s">
        <v>2813</v>
      </c>
      <c r="D32" s="3"/>
      <c r="E32" s="3"/>
    </row>
    <row r="33" spans="1:5" ht="32">
      <c r="A33" s="2"/>
      <c r="B33" s="3" t="s">
        <v>2814</v>
      </c>
      <c r="C33" s="3" t="s">
        <v>2815</v>
      </c>
      <c r="D33" s="3"/>
      <c r="E33" s="3"/>
    </row>
    <row r="34" spans="1:5" ht="32">
      <c r="A34" s="2"/>
      <c r="B34" s="3" t="s">
        <v>2816</v>
      </c>
      <c r="C34" s="3" t="s">
        <v>2817</v>
      </c>
      <c r="D34" s="3"/>
      <c r="E34" s="3"/>
    </row>
    <row r="35" spans="1:5" ht="48">
      <c r="A35" s="2"/>
      <c r="B35" s="3" t="s">
        <v>2818</v>
      </c>
      <c r="C35" s="3" t="s">
        <v>2819</v>
      </c>
      <c r="D35" s="3"/>
      <c r="E35" s="3"/>
    </row>
    <row r="36" spans="1:5">
      <c r="A36" s="2"/>
      <c r="B36" s="3" t="s">
        <v>2820</v>
      </c>
      <c r="C36" s="3" t="s">
        <v>2821</v>
      </c>
      <c r="D36" s="3"/>
      <c r="E36" s="3"/>
    </row>
    <row r="37" spans="1:5" ht="32">
      <c r="A37" s="2"/>
      <c r="B37" s="3" t="s">
        <v>2822</v>
      </c>
      <c r="C37" s="3" t="s">
        <v>2823</v>
      </c>
      <c r="D37" s="3"/>
      <c r="E37" s="3"/>
    </row>
    <row r="38" spans="1:5" ht="48">
      <c r="A38" s="2"/>
      <c r="B38" s="3" t="s">
        <v>2824</v>
      </c>
      <c r="C38" s="3" t="s">
        <v>2825</v>
      </c>
      <c r="D38" s="3"/>
      <c r="E38" s="3"/>
    </row>
    <row r="39" spans="1:5" ht="32">
      <c r="A39" s="2"/>
      <c r="B39" s="3" t="s">
        <v>2826</v>
      </c>
      <c r="C39" s="3" t="s">
        <v>2827</v>
      </c>
      <c r="D39" s="3"/>
      <c r="E39" s="3"/>
    </row>
    <row r="40" spans="1:5" ht="32">
      <c r="A40" s="2"/>
      <c r="B40" s="3" t="s">
        <v>2828</v>
      </c>
      <c r="C40" s="3" t="s">
        <v>2829</v>
      </c>
      <c r="D40" s="3"/>
      <c r="E40" s="3"/>
    </row>
    <row r="41" spans="1:5" ht="32">
      <c r="A41" s="2"/>
      <c r="B41" s="3" t="s">
        <v>2830</v>
      </c>
      <c r="C41" s="3" t="s">
        <v>2831</v>
      </c>
      <c r="D41" s="3"/>
      <c r="E41" s="3"/>
    </row>
    <row r="42" spans="1:5" ht="32">
      <c r="A42" s="2"/>
      <c r="B42" s="3" t="s">
        <v>2832</v>
      </c>
      <c r="C42" s="3" t="s">
        <v>2833</v>
      </c>
      <c r="D42" s="3"/>
      <c r="E42" s="3"/>
    </row>
    <row r="43" spans="1:5" ht="32">
      <c r="A43" s="2"/>
      <c r="B43" s="3" t="s">
        <v>2834</v>
      </c>
      <c r="C43" s="3" t="s">
        <v>2835</v>
      </c>
      <c r="D43" s="3"/>
      <c r="E43" s="3"/>
    </row>
    <row r="44" spans="1:5" ht="32">
      <c r="A44" s="2"/>
      <c r="B44" s="3" t="s">
        <v>2836</v>
      </c>
      <c r="C44" s="3" t="s">
        <v>2837</v>
      </c>
      <c r="D44" s="3"/>
      <c r="E44" s="3"/>
    </row>
    <row r="45" spans="1:5" ht="48">
      <c r="A45" s="2"/>
      <c r="B45" s="3" t="s">
        <v>2838</v>
      </c>
      <c r="C45" s="3" t="s">
        <v>2839</v>
      </c>
      <c r="D45" s="3"/>
      <c r="E45" s="3"/>
    </row>
    <row r="46" spans="1:5" ht="32">
      <c r="A46" s="2"/>
      <c r="B46" s="3" t="s">
        <v>2840</v>
      </c>
      <c r="C46" s="3" t="s">
        <v>2841</v>
      </c>
      <c r="D46" s="3"/>
      <c r="E46" s="3"/>
    </row>
    <row r="47" spans="1:5">
      <c r="A47" s="2"/>
      <c r="B47" s="3" t="s">
        <v>2842</v>
      </c>
      <c r="C47" s="3" t="s">
        <v>2843</v>
      </c>
      <c r="D47" s="3"/>
      <c r="E47" s="3"/>
    </row>
    <row r="48" spans="1:5" ht="32">
      <c r="A48" s="2"/>
      <c r="B48" s="3" t="s">
        <v>2844</v>
      </c>
      <c r="C48" s="3" t="s">
        <v>2845</v>
      </c>
      <c r="D48" s="3"/>
      <c r="E48" s="3"/>
    </row>
    <row r="49" spans="1:5" ht="32">
      <c r="A49" s="2"/>
      <c r="B49" s="3" t="s">
        <v>2846</v>
      </c>
      <c r="C49" s="3" t="s">
        <v>2847</v>
      </c>
      <c r="D49" s="3"/>
      <c r="E49" s="3"/>
    </row>
    <row r="50" spans="1:5" ht="32">
      <c r="A50" s="2"/>
      <c r="B50" s="3" t="s">
        <v>2848</v>
      </c>
      <c r="C50" s="3" t="s">
        <v>2849</v>
      </c>
      <c r="D50" s="3"/>
      <c r="E50" s="3"/>
    </row>
    <row r="51" spans="1:5" ht="32">
      <c r="A51" s="2"/>
      <c r="B51" s="3" t="s">
        <v>2850</v>
      </c>
      <c r="C51" s="3" t="s">
        <v>2851</v>
      </c>
      <c r="D51" s="3"/>
      <c r="E51" s="3"/>
    </row>
    <row r="52" spans="1:5" ht="32">
      <c r="A52" s="2"/>
      <c r="B52" s="3" t="s">
        <v>2852</v>
      </c>
      <c r="C52" s="3" t="s">
        <v>2853</v>
      </c>
      <c r="D52" s="3"/>
      <c r="E52" s="3"/>
    </row>
    <row r="53" spans="1:5" ht="32">
      <c r="A53" s="2"/>
      <c r="B53" s="3" t="s">
        <v>2854</v>
      </c>
      <c r="C53" s="3" t="s">
        <v>2855</v>
      </c>
      <c r="D53" s="3"/>
      <c r="E53" s="3"/>
    </row>
    <row r="54" spans="1:5" ht="32">
      <c r="A54" s="2"/>
      <c r="B54" s="3" t="s">
        <v>2856</v>
      </c>
      <c r="C54" s="3" t="s">
        <v>2857</v>
      </c>
      <c r="D54" s="3"/>
      <c r="E54" s="3"/>
    </row>
    <row r="55" spans="1:5" ht="32">
      <c r="A55" s="2"/>
      <c r="B55" s="3" t="s">
        <v>2858</v>
      </c>
      <c r="C55" s="3" t="s">
        <v>2859</v>
      </c>
      <c r="D55" s="3"/>
      <c r="E55" s="3"/>
    </row>
    <row r="56" spans="1:5" ht="32">
      <c r="A56" s="2"/>
      <c r="B56" s="3" t="s">
        <v>2860</v>
      </c>
      <c r="C56" s="3" t="s">
        <v>2861</v>
      </c>
      <c r="D56" s="3"/>
      <c r="E56" s="3"/>
    </row>
    <row r="57" spans="1:5" ht="32">
      <c r="A57" s="2"/>
      <c r="B57" s="3" t="s">
        <v>2862</v>
      </c>
      <c r="C57" s="3" t="s">
        <v>2863</v>
      </c>
      <c r="D57" s="3"/>
      <c r="E57" s="3"/>
    </row>
    <row r="58" spans="1:5" ht="32">
      <c r="A58" s="2"/>
      <c r="B58" s="3" t="s">
        <v>2864</v>
      </c>
      <c r="C58" s="3" t="s">
        <v>2865</v>
      </c>
      <c r="D58" s="3"/>
      <c r="E58" s="3"/>
    </row>
    <row r="59" spans="1:5" ht="32">
      <c r="A59" s="2"/>
      <c r="B59" s="3" t="s">
        <v>2866</v>
      </c>
      <c r="C59" s="3" t="s">
        <v>2867</v>
      </c>
      <c r="D59" s="3"/>
      <c r="E59" s="3"/>
    </row>
    <row r="60" spans="1:5">
      <c r="A60" s="2"/>
      <c r="B60" s="3" t="s">
        <v>2868</v>
      </c>
      <c r="C60" s="3" t="s">
        <v>2869</v>
      </c>
      <c r="D60" s="3"/>
      <c r="E60" s="3"/>
    </row>
    <row r="61" spans="1:5" ht="32">
      <c r="A61" s="2"/>
      <c r="B61" s="3" t="s">
        <v>2870</v>
      </c>
      <c r="C61" s="3" t="s">
        <v>2871</v>
      </c>
      <c r="D61" s="3"/>
      <c r="E61" s="3"/>
    </row>
    <row r="62" spans="1:5" ht="32">
      <c r="A62" s="2"/>
      <c r="B62" s="3" t="s">
        <v>2872</v>
      </c>
      <c r="C62" s="3" t="s">
        <v>2873</v>
      </c>
      <c r="D62" s="3"/>
      <c r="E62" s="3"/>
    </row>
    <row r="63" spans="1:5" ht="32">
      <c r="A63" s="2"/>
      <c r="B63" s="3" t="s">
        <v>2874</v>
      </c>
      <c r="C63" s="3" t="s">
        <v>2875</v>
      </c>
      <c r="D63" s="3"/>
      <c r="E63" s="3"/>
    </row>
    <row r="64" spans="1:5" ht="32">
      <c r="A64" s="2"/>
      <c r="B64" s="3" t="s">
        <v>2876</v>
      </c>
      <c r="C64" s="3" t="s">
        <v>2877</v>
      </c>
      <c r="D64" s="3"/>
      <c r="E64" s="3"/>
    </row>
    <row r="65" spans="1:5" ht="32">
      <c r="A65" s="2"/>
      <c r="B65" s="3" t="s">
        <v>2878</v>
      </c>
      <c r="C65" s="3" t="s">
        <v>2879</v>
      </c>
      <c r="D65" s="3"/>
      <c r="E65" s="3"/>
    </row>
    <row r="66" spans="1:5" ht="32">
      <c r="A66" s="2"/>
      <c r="B66" s="3" t="s">
        <v>2880</v>
      </c>
      <c r="C66" s="3" t="s">
        <v>2881</v>
      </c>
      <c r="D66" s="3"/>
      <c r="E66" s="3"/>
    </row>
    <row r="67" spans="1:5" ht="32">
      <c r="A67" s="2"/>
      <c r="B67" s="3" t="s">
        <v>2882</v>
      </c>
      <c r="C67" s="3" t="s">
        <v>2883</v>
      </c>
      <c r="D67" s="3"/>
      <c r="E67" s="3"/>
    </row>
    <row r="68" spans="1:5" ht="32">
      <c r="A68" s="2"/>
      <c r="B68" s="3" t="s">
        <v>2884</v>
      </c>
      <c r="C68" s="3" t="s">
        <v>2885</v>
      </c>
      <c r="D68" s="3"/>
      <c r="E68" s="3"/>
    </row>
    <row r="69" spans="1:5" ht="32">
      <c r="A69" s="2"/>
      <c r="B69" s="3" t="s">
        <v>2886</v>
      </c>
      <c r="C69" s="3" t="s">
        <v>2887</v>
      </c>
      <c r="D69" s="3"/>
      <c r="E69" s="3"/>
    </row>
    <row r="70" spans="1:5">
      <c r="A70" s="2"/>
      <c r="B70" s="3" t="s">
        <v>2888</v>
      </c>
      <c r="C70" s="3" t="s">
        <v>2889</v>
      </c>
      <c r="D70" s="3"/>
      <c r="E70" s="3"/>
    </row>
    <row r="71" spans="1:5" ht="32">
      <c r="A71" s="2"/>
      <c r="B71" s="3" t="s">
        <v>2890</v>
      </c>
      <c r="C71" s="3" t="s">
        <v>2891</v>
      </c>
      <c r="D71" s="3"/>
      <c r="E71" s="3"/>
    </row>
    <row r="72" spans="1:5" ht="32">
      <c r="A72" s="2"/>
      <c r="B72" s="3" t="s">
        <v>2892</v>
      </c>
      <c r="C72" s="3" t="s">
        <v>2893</v>
      </c>
      <c r="D72" s="3"/>
      <c r="E72" s="3"/>
    </row>
    <row r="73" spans="1:5" ht="32">
      <c r="A73" s="2"/>
      <c r="B73" s="3" t="s">
        <v>2894</v>
      </c>
      <c r="C73" s="3" t="s">
        <v>2895</v>
      </c>
      <c r="D73" s="3"/>
      <c r="E73" s="3"/>
    </row>
    <row r="74" spans="1:5">
      <c r="A74" s="2"/>
      <c r="B74" s="3" t="s">
        <v>2896</v>
      </c>
      <c r="C74" s="3" t="s">
        <v>2897</v>
      </c>
      <c r="D74" s="3"/>
      <c r="E74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9B0-23AF-DB43-8F60-6B0D8766ACF8}">
  <dimension ref="A1:H80"/>
  <sheetViews>
    <sheetView topLeftCell="A70" zoomScale="114" workbookViewId="0">
      <selection activeCell="H80" sqref="H80"/>
    </sheetView>
  </sheetViews>
  <sheetFormatPr baseColWidth="10" defaultRowHeight="16"/>
  <cols>
    <col min="4" max="4" width="13.5" customWidth="1"/>
    <col min="5" max="5" width="15.66406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2898</v>
      </c>
      <c r="B2" s="3" t="s">
        <v>2899</v>
      </c>
      <c r="C2" s="3" t="s">
        <v>2900</v>
      </c>
      <c r="D2" s="11">
        <v>162798</v>
      </c>
      <c r="E2" s="3"/>
      <c r="F2" s="11">
        <v>26.8</v>
      </c>
      <c r="H2" s="11">
        <v>14</v>
      </c>
    </row>
    <row r="3" spans="1:8" ht="48">
      <c r="A3" s="2"/>
      <c r="B3" s="3" t="s">
        <v>2901</v>
      </c>
      <c r="C3" s="3" t="s">
        <v>2902</v>
      </c>
      <c r="D3" s="11">
        <v>276347</v>
      </c>
      <c r="E3" s="3"/>
      <c r="F3" s="11">
        <v>28.67</v>
      </c>
      <c r="H3" s="11">
        <v>10.81</v>
      </c>
    </row>
    <row r="4" spans="1:8" ht="32">
      <c r="A4" s="2"/>
      <c r="B4" s="3" t="s">
        <v>2903</v>
      </c>
      <c r="C4" s="3" t="s">
        <v>2904</v>
      </c>
      <c r="D4" s="11">
        <v>138642</v>
      </c>
      <c r="E4" s="3"/>
      <c r="F4" s="11">
        <v>24.73</v>
      </c>
      <c r="H4" s="11">
        <v>13.28</v>
      </c>
    </row>
    <row r="5" spans="1:8" ht="48">
      <c r="A5" s="2"/>
      <c r="B5" s="3" t="s">
        <v>2905</v>
      </c>
      <c r="C5" s="3" t="s">
        <v>2906</v>
      </c>
      <c r="D5" s="11">
        <v>584947</v>
      </c>
      <c r="E5" s="3"/>
      <c r="F5" s="11">
        <v>25.94</v>
      </c>
      <c r="H5" s="11">
        <v>13.19</v>
      </c>
    </row>
    <row r="6" spans="1:8" ht="22">
      <c r="A6" s="2"/>
      <c r="B6" s="3" t="s">
        <v>2907</v>
      </c>
      <c r="C6" s="3" t="s">
        <v>2908</v>
      </c>
      <c r="D6" s="11">
        <v>655300</v>
      </c>
      <c r="E6" s="3"/>
      <c r="F6" s="11">
        <v>23</v>
      </c>
      <c r="H6" s="11">
        <v>10.6</v>
      </c>
    </row>
    <row r="7" spans="1:8" ht="32">
      <c r="A7" s="2"/>
      <c r="B7" s="3" t="s">
        <v>2909</v>
      </c>
      <c r="C7" s="3" t="s">
        <v>2910</v>
      </c>
      <c r="D7" s="11">
        <v>313887</v>
      </c>
      <c r="E7" s="3"/>
      <c r="F7" s="11">
        <v>28.65</v>
      </c>
      <c r="H7" s="11">
        <v>11.83</v>
      </c>
    </row>
    <row r="8" spans="1:8" ht="32">
      <c r="A8" s="2"/>
      <c r="B8" s="3" t="s">
        <v>2911</v>
      </c>
      <c r="C8" s="3" t="s">
        <v>2912</v>
      </c>
      <c r="D8" s="11">
        <v>223952</v>
      </c>
      <c r="E8" s="3"/>
      <c r="F8" s="11">
        <v>22.36</v>
      </c>
      <c r="H8" s="11">
        <v>16.59</v>
      </c>
    </row>
    <row r="9" spans="1:8" ht="32">
      <c r="A9" s="2"/>
      <c r="B9" s="3" t="s">
        <v>2913</v>
      </c>
      <c r="C9" s="3" t="s">
        <v>2914</v>
      </c>
      <c r="D9" s="11">
        <v>288090</v>
      </c>
      <c r="E9" s="3"/>
      <c r="F9" s="11">
        <v>24.26</v>
      </c>
      <c r="H9" s="11">
        <v>11.07</v>
      </c>
    </row>
    <row r="10" spans="1:8" ht="22">
      <c r="A10" s="2"/>
      <c r="B10" s="3" t="s">
        <v>2915</v>
      </c>
      <c r="C10" s="3" t="s">
        <v>2916</v>
      </c>
      <c r="D10" s="11">
        <v>536873</v>
      </c>
      <c r="E10" s="3"/>
      <c r="F10" s="11">
        <v>28.38</v>
      </c>
      <c r="H10" s="11">
        <v>12.04</v>
      </c>
    </row>
    <row r="11" spans="1:8" ht="48">
      <c r="A11" s="2"/>
      <c r="B11" s="3" t="s">
        <v>2917</v>
      </c>
      <c r="C11" s="3" t="s">
        <v>2918</v>
      </c>
      <c r="D11" s="12">
        <v>3031602</v>
      </c>
      <c r="E11" s="3">
        <f>674249+536873</f>
        <v>1211122</v>
      </c>
      <c r="F11" s="11">
        <v>26.3</v>
      </c>
      <c r="H11" s="11">
        <v>9.9</v>
      </c>
    </row>
    <row r="12" spans="1:8" ht="80">
      <c r="A12" s="2"/>
      <c r="B12" s="3" t="s">
        <v>2919</v>
      </c>
      <c r="C12" s="3" t="s">
        <v>2920</v>
      </c>
      <c r="D12" s="11">
        <v>283497</v>
      </c>
      <c r="E12" s="3"/>
      <c r="F12" s="11">
        <v>29.08</v>
      </c>
      <c r="H12" s="11">
        <v>11.35</v>
      </c>
    </row>
    <row r="13" spans="1:8" ht="22">
      <c r="A13" s="2"/>
      <c r="B13" s="3" t="s">
        <v>2921</v>
      </c>
      <c r="C13" s="3" t="s">
        <v>2922</v>
      </c>
      <c r="D13" s="11">
        <v>1004132</v>
      </c>
      <c r="E13" s="3"/>
      <c r="F13" s="11">
        <v>23.38</v>
      </c>
      <c r="H13" s="11">
        <v>8.85</v>
      </c>
    </row>
    <row r="14" spans="1:8" ht="32">
      <c r="A14" s="2" t="s">
        <v>3343</v>
      </c>
      <c r="B14" s="3" t="s">
        <v>2923</v>
      </c>
      <c r="C14" s="3" t="s">
        <v>2924</v>
      </c>
      <c r="D14" s="11">
        <v>425770</v>
      </c>
      <c r="E14" s="3"/>
      <c r="F14" s="11">
        <v>27.22</v>
      </c>
      <c r="H14" s="11">
        <v>10.83</v>
      </c>
    </row>
    <row r="15" spans="1:8" ht="32">
      <c r="A15" s="2"/>
      <c r="B15" s="3" t="s">
        <v>2925</v>
      </c>
      <c r="C15" s="3" t="s">
        <v>2926</v>
      </c>
      <c r="D15" s="11">
        <v>189709</v>
      </c>
      <c r="E15" s="3"/>
      <c r="F15" s="11">
        <v>26.27</v>
      </c>
      <c r="H15" s="11">
        <v>10.73</v>
      </c>
    </row>
    <row r="16" spans="1:8" ht="32">
      <c r="A16" s="2"/>
      <c r="B16" s="3" t="s">
        <v>2927</v>
      </c>
      <c r="C16" s="3" t="s">
        <v>2928</v>
      </c>
      <c r="D16" s="11">
        <v>304156</v>
      </c>
      <c r="E16" s="3"/>
      <c r="F16" s="11">
        <v>22.44</v>
      </c>
      <c r="H16" s="11">
        <v>15.38</v>
      </c>
    </row>
    <row r="17" spans="1:8" ht="22">
      <c r="A17" s="2"/>
      <c r="B17" s="3" t="s">
        <v>2929</v>
      </c>
      <c r="C17" s="3" t="s">
        <v>2930</v>
      </c>
      <c r="D17" s="11">
        <v>709057</v>
      </c>
      <c r="E17" s="3"/>
      <c r="F17" s="11">
        <v>20.98</v>
      </c>
      <c r="H17" s="11">
        <v>10.36</v>
      </c>
    </row>
    <row r="18" spans="1:8" ht="32">
      <c r="A18" s="2"/>
      <c r="B18" s="3" t="s">
        <v>2931</v>
      </c>
      <c r="C18" s="3" t="s">
        <v>2932</v>
      </c>
      <c r="D18" s="11">
        <v>188507</v>
      </c>
      <c r="E18" s="3"/>
      <c r="F18" s="11">
        <v>26.9</v>
      </c>
      <c r="H18" s="11">
        <v>12.31</v>
      </c>
    </row>
    <row r="19" spans="1:8" ht="80">
      <c r="A19" s="2"/>
      <c r="B19" s="3" t="s">
        <v>2933</v>
      </c>
      <c r="C19" s="3" t="s">
        <v>2934</v>
      </c>
      <c r="D19" s="11">
        <v>308466</v>
      </c>
      <c r="E19" s="3"/>
      <c r="F19" s="11">
        <v>24.75</v>
      </c>
      <c r="H19" s="11">
        <v>14.96</v>
      </c>
    </row>
    <row r="20" spans="1:8" ht="80">
      <c r="A20" s="2"/>
      <c r="B20" s="3" t="s">
        <v>2935</v>
      </c>
      <c r="C20" s="3" t="s">
        <v>2936</v>
      </c>
      <c r="D20" s="11">
        <v>294490</v>
      </c>
      <c r="E20" s="3"/>
      <c r="F20" s="11">
        <v>23.22</v>
      </c>
      <c r="H20" s="11">
        <v>16.62</v>
      </c>
    </row>
    <row r="21" spans="1:8" ht="32">
      <c r="A21" s="2"/>
      <c r="B21" s="3" t="s">
        <v>2937</v>
      </c>
      <c r="C21" s="3" t="s">
        <v>2938</v>
      </c>
      <c r="D21" s="11">
        <v>122861</v>
      </c>
      <c r="E21" s="3"/>
      <c r="F21" s="11">
        <v>26.39</v>
      </c>
      <c r="H21" s="11">
        <v>12.19</v>
      </c>
    </row>
    <row r="22" spans="1:8" ht="32">
      <c r="A22" s="2"/>
      <c r="B22" s="3" t="s">
        <v>2939</v>
      </c>
      <c r="C22" s="3" t="s">
        <v>2940</v>
      </c>
      <c r="D22" s="11">
        <v>857578</v>
      </c>
      <c r="E22" s="3"/>
      <c r="F22" s="11">
        <v>28.94</v>
      </c>
      <c r="H22" s="11">
        <v>10.96</v>
      </c>
    </row>
    <row r="23" spans="1:8" ht="32">
      <c r="A23" s="2"/>
      <c r="B23" s="3" t="s">
        <v>2941</v>
      </c>
      <c r="C23" s="3" t="s">
        <v>2942</v>
      </c>
      <c r="D23" s="11">
        <v>273588</v>
      </c>
      <c r="E23" s="3"/>
      <c r="F23" s="11">
        <v>24.72</v>
      </c>
      <c r="H23" s="11">
        <v>15.97</v>
      </c>
    </row>
    <row r="24" spans="1:8" ht="64">
      <c r="A24" s="2"/>
      <c r="B24" s="3" t="s">
        <v>2943</v>
      </c>
      <c r="C24" s="3" t="s">
        <v>2944</v>
      </c>
      <c r="D24" s="11">
        <v>1280116</v>
      </c>
      <c r="E24" s="3"/>
      <c r="F24" s="11">
        <v>27.78</v>
      </c>
      <c r="H24" s="11">
        <v>8</v>
      </c>
    </row>
    <row r="25" spans="1:8" ht="48">
      <c r="A25" s="2"/>
      <c r="B25" s="3" t="s">
        <v>2945</v>
      </c>
      <c r="C25" s="3" t="s">
        <v>2946</v>
      </c>
      <c r="D25" s="3">
        <f>2470630</f>
        <v>2470630</v>
      </c>
      <c r="E25" s="3">
        <f>870441+347060</f>
        <v>1217501</v>
      </c>
      <c r="F25" s="11">
        <v>25.13</v>
      </c>
      <c r="H25" s="11">
        <v>11.61</v>
      </c>
    </row>
    <row r="26" spans="1:8" ht="32">
      <c r="A26" s="2"/>
      <c r="B26" s="3" t="s">
        <v>2947</v>
      </c>
      <c r="C26" s="3" t="s">
        <v>2948</v>
      </c>
      <c r="D26" s="11">
        <v>375825</v>
      </c>
      <c r="E26" s="3"/>
      <c r="F26" s="11">
        <v>26.32</v>
      </c>
      <c r="H26" s="11">
        <v>11.84</v>
      </c>
    </row>
    <row r="27" spans="1:8" ht="32">
      <c r="A27" s="2"/>
      <c r="B27" s="3" t="s">
        <v>2949</v>
      </c>
      <c r="C27" s="3" t="s">
        <v>2950</v>
      </c>
      <c r="D27" s="11">
        <v>168441</v>
      </c>
      <c r="E27" s="3"/>
      <c r="F27" s="11">
        <v>24.05</v>
      </c>
      <c r="H27" s="11">
        <v>14.88</v>
      </c>
    </row>
    <row r="28" spans="1:8" ht="32">
      <c r="A28" s="2"/>
      <c r="B28" s="3" t="s">
        <v>2951</v>
      </c>
      <c r="C28" s="3" t="s">
        <v>2952</v>
      </c>
      <c r="D28" s="11">
        <v>234417</v>
      </c>
      <c r="E28" s="3"/>
      <c r="F28" s="11">
        <v>24.97</v>
      </c>
      <c r="H28" s="11">
        <v>15.46</v>
      </c>
    </row>
    <row r="29" spans="1:8" ht="32">
      <c r="A29" s="2"/>
      <c r="B29" s="3" t="s">
        <v>2953</v>
      </c>
      <c r="C29" s="3" t="s">
        <v>2954</v>
      </c>
      <c r="D29" s="11">
        <v>343871</v>
      </c>
      <c r="E29" s="3"/>
      <c r="F29" s="11">
        <v>22.26</v>
      </c>
      <c r="H29" s="11">
        <v>13.69</v>
      </c>
    </row>
    <row r="30" spans="1:8" ht="32">
      <c r="A30" s="2"/>
      <c r="B30" s="3" t="s">
        <v>2955</v>
      </c>
      <c r="C30" s="3" t="s">
        <v>2956</v>
      </c>
      <c r="D30" s="11">
        <v>393596</v>
      </c>
      <c r="E30" s="3"/>
      <c r="F30" s="11">
        <v>24.96</v>
      </c>
      <c r="H30" s="11">
        <v>12.67</v>
      </c>
    </row>
    <row r="31" spans="1:8" ht="32">
      <c r="A31" s="2"/>
      <c r="B31" s="3" t="s">
        <v>2957</v>
      </c>
      <c r="C31" s="3" t="s">
        <v>2958</v>
      </c>
      <c r="D31" s="11">
        <v>457745</v>
      </c>
      <c r="E31" s="3"/>
      <c r="F31" s="11">
        <v>22.76</v>
      </c>
      <c r="H31" s="11">
        <v>16.739999999999998</v>
      </c>
    </row>
    <row r="32" spans="1:8" ht="48">
      <c r="A32" s="2"/>
      <c r="B32" s="3" t="s">
        <v>2959</v>
      </c>
      <c r="C32" s="3" t="s">
        <v>2960</v>
      </c>
      <c r="D32" s="11">
        <v>219835</v>
      </c>
      <c r="E32" s="3"/>
      <c r="F32" s="11">
        <v>23.29</v>
      </c>
      <c r="H32" s="11">
        <v>13.71</v>
      </c>
    </row>
    <row r="33" spans="1:8" ht="32">
      <c r="A33" s="2"/>
      <c r="B33" s="3" t="s">
        <v>2961</v>
      </c>
      <c r="C33" s="3" t="s">
        <v>2962</v>
      </c>
      <c r="D33" s="11">
        <v>395878</v>
      </c>
      <c r="E33" s="3"/>
      <c r="F33" s="11">
        <v>23.23</v>
      </c>
      <c r="H33" s="11">
        <v>11.44</v>
      </c>
    </row>
    <row r="34" spans="1:8" ht="32">
      <c r="A34" s="2"/>
      <c r="B34" s="3" t="s">
        <v>2963</v>
      </c>
      <c r="C34" s="3" t="s">
        <v>2964</v>
      </c>
      <c r="D34" s="11">
        <v>125518</v>
      </c>
      <c r="E34" s="3"/>
      <c r="F34" s="11">
        <v>24.46</v>
      </c>
      <c r="H34" s="11">
        <v>14.7</v>
      </c>
    </row>
    <row r="35" spans="1:8" ht="32">
      <c r="A35" s="2"/>
      <c r="B35" s="3" t="s">
        <v>2965</v>
      </c>
      <c r="C35" s="3" t="s">
        <v>2966</v>
      </c>
      <c r="D35" s="11">
        <v>242958</v>
      </c>
      <c r="E35" s="3"/>
      <c r="F35" s="11">
        <v>27.36</v>
      </c>
      <c r="H35" s="11">
        <v>11.13</v>
      </c>
    </row>
    <row r="36" spans="1:8" ht="32">
      <c r="A36" s="2"/>
      <c r="B36" s="3" t="s">
        <v>2967</v>
      </c>
      <c r="C36" s="3" t="s">
        <v>2968</v>
      </c>
      <c r="D36" s="11">
        <v>376285</v>
      </c>
      <c r="E36" s="3"/>
      <c r="F36" s="11">
        <v>27.91</v>
      </c>
      <c r="H36" s="11">
        <v>11.39</v>
      </c>
    </row>
    <row r="37" spans="1:8" ht="32">
      <c r="A37" s="2"/>
      <c r="B37" s="3" t="s">
        <v>2969</v>
      </c>
      <c r="C37" s="3" t="s">
        <v>2970</v>
      </c>
      <c r="D37" s="11">
        <v>234162</v>
      </c>
      <c r="E37" s="3"/>
      <c r="F37" s="11">
        <v>28.96</v>
      </c>
      <c r="H37" s="11">
        <v>11.04</v>
      </c>
    </row>
    <row r="38" spans="1:8" ht="32">
      <c r="A38" s="2"/>
      <c r="B38" s="3" t="s">
        <v>2971</v>
      </c>
      <c r="C38" s="3" t="s">
        <v>2972</v>
      </c>
      <c r="D38" s="11">
        <v>235243</v>
      </c>
      <c r="E38" s="3"/>
      <c r="F38" s="11">
        <v>24.56</v>
      </c>
      <c r="H38" s="11">
        <v>12</v>
      </c>
    </row>
    <row r="39" spans="1:8" ht="64">
      <c r="A39" s="2"/>
      <c r="B39" s="3" t="s">
        <v>2973</v>
      </c>
      <c r="C39" s="3" t="s">
        <v>2974</v>
      </c>
      <c r="D39" s="11">
        <v>487737</v>
      </c>
      <c r="E39" s="3"/>
      <c r="F39" s="11">
        <v>25.02</v>
      </c>
      <c r="H39" s="11">
        <v>14.45</v>
      </c>
    </row>
    <row r="40" spans="1:8" ht="32">
      <c r="A40" s="2"/>
      <c r="B40" s="3" t="s">
        <v>2975</v>
      </c>
      <c r="C40" s="3" t="s">
        <v>2976</v>
      </c>
      <c r="D40" s="11">
        <v>529471</v>
      </c>
      <c r="E40" s="3"/>
      <c r="F40" s="11">
        <v>23.4</v>
      </c>
      <c r="H40" s="11">
        <v>14.05</v>
      </c>
    </row>
    <row r="41" spans="1:8" ht="32">
      <c r="A41" s="2"/>
      <c r="B41" s="3" t="s">
        <v>2977</v>
      </c>
      <c r="C41" s="3" t="s">
        <v>2978</v>
      </c>
      <c r="D41" s="11">
        <v>297572</v>
      </c>
      <c r="E41" s="3"/>
      <c r="F41" s="11">
        <v>26.29</v>
      </c>
      <c r="H41" s="11">
        <v>10.98</v>
      </c>
    </row>
    <row r="42" spans="1:8" ht="32">
      <c r="A42" s="2"/>
      <c r="B42" s="3" t="s">
        <v>2979</v>
      </c>
      <c r="C42" s="3" t="s">
        <v>2980</v>
      </c>
      <c r="D42" s="11">
        <v>396159</v>
      </c>
      <c r="E42" s="3"/>
      <c r="F42" s="11">
        <v>23.64</v>
      </c>
      <c r="H42" s="11">
        <v>16.32</v>
      </c>
    </row>
    <row r="43" spans="1:8" ht="48">
      <c r="A43" s="2"/>
      <c r="B43" s="3" t="s">
        <v>2981</v>
      </c>
      <c r="C43" s="3" t="s">
        <v>2982</v>
      </c>
      <c r="D43" s="12">
        <v>6899636</v>
      </c>
      <c r="E43" s="12">
        <v>1305066</v>
      </c>
      <c r="F43" s="12">
        <v>28.33</v>
      </c>
      <c r="H43" s="12">
        <v>10.31</v>
      </c>
    </row>
    <row r="44" spans="1:8" ht="50">
      <c r="A44" s="2" t="s">
        <v>3344</v>
      </c>
      <c r="B44" s="3" t="s">
        <v>2983</v>
      </c>
      <c r="C44" s="3" t="s">
        <v>2984</v>
      </c>
      <c r="D44" s="11">
        <v>746407</v>
      </c>
      <c r="E44" s="3"/>
      <c r="F44" s="11">
        <v>26.94</v>
      </c>
      <c r="H44" s="11">
        <v>10.5</v>
      </c>
    </row>
    <row r="45" spans="1:8" ht="32">
      <c r="A45" s="2"/>
      <c r="B45" s="3" t="s">
        <v>2985</v>
      </c>
      <c r="C45" s="3" t="s">
        <v>2986</v>
      </c>
      <c r="D45" s="11">
        <v>184764</v>
      </c>
      <c r="E45" s="3"/>
      <c r="F45" s="11">
        <v>23.39</v>
      </c>
      <c r="H45" s="11">
        <v>14</v>
      </c>
    </row>
    <row r="46" spans="1:8" ht="48">
      <c r="A46" s="2"/>
      <c r="B46" s="3" t="s">
        <v>2987</v>
      </c>
      <c r="C46" s="3" t="s">
        <v>2988</v>
      </c>
      <c r="D46" s="11">
        <v>429893</v>
      </c>
      <c r="E46" s="3"/>
      <c r="F46" s="11">
        <v>27.64</v>
      </c>
      <c r="H46" s="11">
        <v>13.96</v>
      </c>
    </row>
    <row r="47" spans="1:8" ht="32">
      <c r="A47" s="2"/>
      <c r="B47" s="3" t="s">
        <v>2989</v>
      </c>
      <c r="C47" s="3" t="s">
        <v>2990</v>
      </c>
      <c r="D47" s="11">
        <v>629088</v>
      </c>
      <c r="E47" s="3"/>
      <c r="F47" s="11">
        <v>20.86</v>
      </c>
      <c r="H47" s="11">
        <v>8.32</v>
      </c>
    </row>
    <row r="48" spans="1:8" ht="32">
      <c r="A48" s="2"/>
      <c r="B48" s="3" t="s">
        <v>2991</v>
      </c>
      <c r="C48" s="3" t="s">
        <v>2992</v>
      </c>
      <c r="D48" s="11">
        <v>372865</v>
      </c>
      <c r="E48" s="3"/>
      <c r="F48" s="11">
        <v>21.04</v>
      </c>
      <c r="H48" s="11">
        <v>15.57</v>
      </c>
    </row>
    <row r="49" spans="1:8" ht="32">
      <c r="A49" s="2"/>
      <c r="B49" s="3" t="s">
        <v>2993</v>
      </c>
      <c r="C49" s="3" t="s">
        <v>2994</v>
      </c>
      <c r="D49" s="11">
        <v>264266</v>
      </c>
      <c r="E49" s="3"/>
      <c r="F49" s="11">
        <v>22.14</v>
      </c>
      <c r="H49" s="11">
        <v>14.7</v>
      </c>
    </row>
    <row r="50" spans="1:8" ht="64">
      <c r="A50" s="2"/>
      <c r="B50" s="3" t="s">
        <v>2995</v>
      </c>
      <c r="C50" s="3" t="s">
        <v>2996</v>
      </c>
      <c r="D50" s="11">
        <v>150457</v>
      </c>
      <c r="E50" s="3"/>
      <c r="F50" s="11">
        <v>23.81</v>
      </c>
      <c r="H50" s="11">
        <v>12.78</v>
      </c>
    </row>
    <row r="51" spans="1:8" ht="32">
      <c r="A51" s="2"/>
      <c r="B51" s="3" t="s">
        <v>2997</v>
      </c>
      <c r="C51" s="3" t="s">
        <v>2998</v>
      </c>
      <c r="D51" s="11">
        <v>395536</v>
      </c>
      <c r="E51" s="3"/>
      <c r="F51" s="11">
        <v>23.72</v>
      </c>
      <c r="H51" s="11">
        <v>12.55</v>
      </c>
    </row>
    <row r="52" spans="1:8" ht="32">
      <c r="A52" s="2"/>
      <c r="B52" s="3" t="s">
        <v>2999</v>
      </c>
      <c r="C52" s="3" t="s">
        <v>3000</v>
      </c>
      <c r="D52" s="11">
        <v>1074073</v>
      </c>
      <c r="E52" s="3"/>
      <c r="F52" s="11">
        <v>26.07</v>
      </c>
      <c r="H52" s="11">
        <v>9.9600000000000009</v>
      </c>
    </row>
    <row r="53" spans="1:8" ht="32">
      <c r="A53" s="2"/>
      <c r="B53" s="3" t="s">
        <v>3001</v>
      </c>
      <c r="C53" s="3" t="s">
        <v>3002</v>
      </c>
      <c r="D53" s="11">
        <v>297086</v>
      </c>
      <c r="E53" s="3"/>
      <c r="F53" s="11">
        <v>21.85</v>
      </c>
      <c r="H53" s="11">
        <v>15.42</v>
      </c>
    </row>
    <row r="54" spans="1:8" ht="22">
      <c r="A54" s="2"/>
      <c r="B54" s="3" t="s">
        <v>3003</v>
      </c>
      <c r="C54" s="3" t="s">
        <v>3004</v>
      </c>
      <c r="D54" s="11">
        <v>297899</v>
      </c>
      <c r="E54" s="3"/>
      <c r="F54" s="11">
        <v>22.97</v>
      </c>
      <c r="H54" s="11">
        <v>11.51</v>
      </c>
    </row>
    <row r="55" spans="1:8" ht="64">
      <c r="A55" s="2"/>
      <c r="B55" s="3" t="s">
        <v>3005</v>
      </c>
      <c r="C55" s="3" t="s">
        <v>3006</v>
      </c>
      <c r="D55" s="11">
        <v>293651</v>
      </c>
      <c r="E55" s="3"/>
      <c r="F55" s="11">
        <v>28.92</v>
      </c>
      <c r="H55" s="11">
        <v>11.75</v>
      </c>
    </row>
    <row r="56" spans="1:8" ht="32">
      <c r="A56" s="2"/>
      <c r="B56" s="3" t="s">
        <v>3007</v>
      </c>
      <c r="C56" s="3" t="s">
        <v>3008</v>
      </c>
      <c r="D56" s="11">
        <v>716703</v>
      </c>
      <c r="E56" s="3"/>
      <c r="F56" s="11">
        <v>30.89</v>
      </c>
      <c r="H56" s="11">
        <v>10.51</v>
      </c>
    </row>
    <row r="57" spans="1:8" ht="32">
      <c r="A57" s="2"/>
      <c r="B57" s="3" t="s">
        <v>3009</v>
      </c>
      <c r="C57" s="3" t="s">
        <v>3010</v>
      </c>
      <c r="D57" s="11">
        <v>815661</v>
      </c>
      <c r="E57" s="3"/>
      <c r="F57" s="11">
        <v>28.83</v>
      </c>
      <c r="H57" s="11">
        <v>10.92</v>
      </c>
    </row>
    <row r="58" spans="1:8" ht="32">
      <c r="A58" s="2"/>
      <c r="B58" s="3" t="s">
        <v>3011</v>
      </c>
      <c r="C58" s="3" t="s">
        <v>3012</v>
      </c>
      <c r="D58" s="11">
        <v>379677</v>
      </c>
      <c r="E58" s="3"/>
      <c r="F58" s="11">
        <v>23.33</v>
      </c>
      <c r="H58" s="11">
        <v>14.87</v>
      </c>
    </row>
    <row r="59" spans="1:8" ht="32">
      <c r="A59" s="2"/>
      <c r="B59" s="3" t="s">
        <v>3013</v>
      </c>
      <c r="C59" s="3" t="s">
        <v>3014</v>
      </c>
      <c r="D59" s="11">
        <v>257551</v>
      </c>
      <c r="E59" s="3"/>
      <c r="F59" s="11">
        <v>27.15</v>
      </c>
      <c r="H59" s="11">
        <v>13.72</v>
      </c>
    </row>
    <row r="60" spans="1:8" ht="22">
      <c r="A60" s="2"/>
      <c r="B60" s="3" t="s">
        <v>3015</v>
      </c>
      <c r="C60" s="3" t="s">
        <v>3016</v>
      </c>
      <c r="D60" s="11">
        <v>154896</v>
      </c>
      <c r="E60" s="3"/>
      <c r="F60" s="11">
        <v>23.22</v>
      </c>
      <c r="H60" s="11">
        <v>12.28</v>
      </c>
    </row>
    <row r="61" spans="1:8" ht="32">
      <c r="A61" s="2"/>
      <c r="B61" s="3" t="s">
        <v>3017</v>
      </c>
      <c r="C61" s="3" t="s">
        <v>3018</v>
      </c>
      <c r="D61" s="11">
        <v>307313</v>
      </c>
      <c r="E61" s="3"/>
      <c r="F61" s="11">
        <v>27.4</v>
      </c>
      <c r="H61" s="11">
        <v>11.71</v>
      </c>
    </row>
    <row r="62" spans="1:8" ht="32">
      <c r="A62" s="2"/>
      <c r="B62" s="3" t="s">
        <v>3019</v>
      </c>
      <c r="C62" s="3" t="s">
        <v>3020</v>
      </c>
      <c r="D62" s="11">
        <v>250146</v>
      </c>
      <c r="E62" s="3"/>
      <c r="F62" s="11">
        <v>21.16</v>
      </c>
      <c r="H62" s="11">
        <v>12.97</v>
      </c>
    </row>
    <row r="63" spans="1:8" ht="48">
      <c r="A63" s="2"/>
      <c r="B63" s="3" t="s">
        <v>3021</v>
      </c>
      <c r="C63" s="3" t="s">
        <v>3022</v>
      </c>
      <c r="D63" s="12">
        <v>5987018</v>
      </c>
      <c r="E63" s="3">
        <f>1047792+1056819+966276+336363+456250+642634</f>
        <v>4506134</v>
      </c>
      <c r="F63" s="11">
        <v>18.559999999999999</v>
      </c>
      <c r="H63" s="11">
        <v>9.4700000000000006</v>
      </c>
    </row>
    <row r="64" spans="1:8" ht="22">
      <c r="A64" s="2"/>
      <c r="B64" s="3" t="s">
        <v>3023</v>
      </c>
      <c r="C64" s="3" t="s">
        <v>3024</v>
      </c>
      <c r="D64" s="11">
        <v>247287</v>
      </c>
      <c r="E64" s="3"/>
      <c r="F64" s="11">
        <v>20.66</v>
      </c>
      <c r="H64" s="11">
        <v>17.170000000000002</v>
      </c>
    </row>
    <row r="65" spans="1:8" ht="32">
      <c r="A65" s="2"/>
      <c r="B65" s="3" t="s">
        <v>3025</v>
      </c>
      <c r="C65" s="3" t="s">
        <v>3026</v>
      </c>
      <c r="D65" s="11">
        <v>648471</v>
      </c>
      <c r="E65" s="3"/>
      <c r="F65" s="11">
        <v>29.82</v>
      </c>
      <c r="H65" s="11">
        <v>10.24</v>
      </c>
    </row>
    <row r="66" spans="1:8" ht="80">
      <c r="A66" s="2"/>
      <c r="B66" s="3" t="s">
        <v>3027</v>
      </c>
      <c r="C66" s="3" t="s">
        <v>3028</v>
      </c>
      <c r="D66" s="11">
        <v>243846</v>
      </c>
      <c r="E66" s="3"/>
      <c r="F66" s="11">
        <v>21.25</v>
      </c>
      <c r="H66" s="11">
        <v>16.739999999999998</v>
      </c>
    </row>
    <row r="67" spans="1:8" ht="48">
      <c r="A67" s="2"/>
      <c r="B67" s="3" t="s">
        <v>3029</v>
      </c>
      <c r="C67" s="3" t="s">
        <v>3030</v>
      </c>
      <c r="D67" s="14">
        <v>6606675</v>
      </c>
      <c r="E67" s="3">
        <f>971337+627721+761491</f>
        <v>2360549</v>
      </c>
      <c r="F67" s="12">
        <v>22.32</v>
      </c>
      <c r="H67" s="12">
        <v>13.42</v>
      </c>
    </row>
    <row r="68" spans="1:8" ht="22">
      <c r="A68" s="2"/>
      <c r="B68" s="3" t="s">
        <v>3031</v>
      </c>
      <c r="C68" s="3" t="s">
        <v>3032</v>
      </c>
      <c r="D68" s="11">
        <v>529688</v>
      </c>
      <c r="E68" s="3"/>
      <c r="F68" s="11">
        <v>16.96</v>
      </c>
      <c r="H68" s="11">
        <v>12.68</v>
      </c>
    </row>
    <row r="69" spans="1:8" ht="32">
      <c r="A69" s="2"/>
      <c r="B69" s="3" t="s">
        <v>3033</v>
      </c>
      <c r="C69" s="3" t="s">
        <v>3034</v>
      </c>
      <c r="D69" s="11">
        <v>544033</v>
      </c>
      <c r="E69" s="3"/>
      <c r="F69" s="11">
        <v>24.62</v>
      </c>
      <c r="H69" s="11">
        <v>12.52</v>
      </c>
    </row>
    <row r="70" spans="1:8" ht="48">
      <c r="A70" s="2"/>
      <c r="B70" s="3" t="s">
        <v>3035</v>
      </c>
      <c r="C70" s="3" t="s">
        <v>3036</v>
      </c>
      <c r="D70" s="12">
        <v>3298468</v>
      </c>
      <c r="E70" s="3">
        <f>442076+160624</f>
        <v>602700</v>
      </c>
      <c r="F70" s="12">
        <v>23.81</v>
      </c>
      <c r="H70" s="12">
        <v>13.85</v>
      </c>
    </row>
    <row r="71" spans="1:8" ht="32">
      <c r="A71" s="2"/>
      <c r="B71" s="3" t="s">
        <v>3037</v>
      </c>
      <c r="C71" s="3" t="s">
        <v>3038</v>
      </c>
      <c r="D71" s="11">
        <v>155182</v>
      </c>
      <c r="E71" s="3"/>
      <c r="F71" s="11">
        <v>24.23</v>
      </c>
      <c r="H71" s="11">
        <v>14.45</v>
      </c>
    </row>
    <row r="72" spans="1:8" ht="80">
      <c r="A72" s="2"/>
      <c r="B72" s="3" t="s">
        <v>3039</v>
      </c>
      <c r="C72" s="3" t="s">
        <v>3040</v>
      </c>
      <c r="D72" s="11">
        <v>299696</v>
      </c>
      <c r="E72" s="3"/>
      <c r="F72" s="11">
        <v>25.39</v>
      </c>
      <c r="H72" s="11">
        <v>11.93</v>
      </c>
    </row>
    <row r="73" spans="1:8" ht="48">
      <c r="A73" s="2"/>
      <c r="B73" s="3" t="s">
        <v>3041</v>
      </c>
      <c r="C73" s="3" t="s">
        <v>3042</v>
      </c>
      <c r="D73" s="11">
        <v>189715</v>
      </c>
      <c r="E73" s="3"/>
      <c r="F73" s="11">
        <v>23.74</v>
      </c>
      <c r="H73" s="11">
        <v>14.91</v>
      </c>
    </row>
    <row r="74" spans="1:8" ht="32">
      <c r="A74" s="2"/>
      <c r="B74" s="3" t="s">
        <v>3043</v>
      </c>
      <c r="C74" s="3" t="s">
        <v>3044</v>
      </c>
      <c r="D74" s="11">
        <v>201540</v>
      </c>
      <c r="E74" s="3"/>
      <c r="F74" s="11">
        <v>25.12</v>
      </c>
      <c r="H74" s="11">
        <v>12.92</v>
      </c>
    </row>
    <row r="75" spans="1:8" ht="32">
      <c r="A75" s="2"/>
      <c r="B75" s="3" t="s">
        <v>3045</v>
      </c>
      <c r="C75" s="3" t="s">
        <v>3046</v>
      </c>
      <c r="D75" s="11">
        <v>124835</v>
      </c>
      <c r="E75" s="3"/>
      <c r="F75" s="11">
        <v>22.89</v>
      </c>
      <c r="H75" s="11">
        <v>13</v>
      </c>
    </row>
    <row r="76" spans="1:8" ht="32">
      <c r="A76" s="2"/>
      <c r="B76" s="3" t="s">
        <v>3047</v>
      </c>
      <c r="C76" s="3" t="s">
        <v>3048</v>
      </c>
      <c r="D76" s="11">
        <v>131081</v>
      </c>
      <c r="E76" s="3"/>
      <c r="F76" s="11">
        <v>22.7</v>
      </c>
      <c r="H76" s="11">
        <v>15.09</v>
      </c>
    </row>
    <row r="77" spans="1:8" ht="32">
      <c r="A77" s="2"/>
      <c r="B77" s="3" t="s">
        <v>3049</v>
      </c>
      <c r="C77" s="3" t="s">
        <v>3050</v>
      </c>
      <c r="D77" s="11">
        <v>244125</v>
      </c>
      <c r="E77" s="3"/>
      <c r="F77" s="11">
        <v>22.49</v>
      </c>
      <c r="H77" s="11">
        <v>16.89</v>
      </c>
    </row>
    <row r="78" spans="1:8" ht="32">
      <c r="A78" s="2"/>
      <c r="B78" s="3" t="s">
        <v>3051</v>
      </c>
      <c r="C78" s="3" t="s">
        <v>3052</v>
      </c>
      <c r="D78" s="11">
        <v>412813</v>
      </c>
      <c r="E78" s="3"/>
      <c r="F78" s="11">
        <v>26.39</v>
      </c>
      <c r="H78" s="11">
        <v>13.2</v>
      </c>
    </row>
    <row r="79" spans="1:8" ht="48">
      <c r="A79" s="2"/>
      <c r="B79" s="3" t="s">
        <v>3053</v>
      </c>
      <c r="C79" s="3" t="s">
        <v>3054</v>
      </c>
      <c r="D79" s="11">
        <v>732008</v>
      </c>
      <c r="E79" s="3"/>
      <c r="F79" s="11">
        <v>26.01</v>
      </c>
      <c r="H79" s="11">
        <v>11.25</v>
      </c>
    </row>
    <row r="80" spans="1:8" ht="32">
      <c r="A80" s="2"/>
      <c r="B80" s="3" t="s">
        <v>3055</v>
      </c>
      <c r="C80" s="3" t="s">
        <v>3056</v>
      </c>
      <c r="D80" s="11">
        <v>236221</v>
      </c>
      <c r="E80" s="3"/>
      <c r="F80" s="11">
        <v>21.9</v>
      </c>
      <c r="H80" s="11">
        <v>10.43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F16-47DA-AC4C-8B92-D9ACE335D794}">
  <dimension ref="A1:H56"/>
  <sheetViews>
    <sheetView zoomScale="125" workbookViewId="0">
      <selection activeCell="F60" sqref="F60"/>
    </sheetView>
  </sheetViews>
  <sheetFormatPr baseColWidth="10" defaultRowHeight="16"/>
  <cols>
    <col min="4" max="4" width="13.16406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3057</v>
      </c>
      <c r="B2" s="3" t="s">
        <v>3058</v>
      </c>
      <c r="C2" s="3" t="s">
        <v>3059</v>
      </c>
      <c r="D2" s="11">
        <v>568566</v>
      </c>
      <c r="E2" s="3"/>
      <c r="F2" s="11">
        <v>9.8000000000000007</v>
      </c>
      <c r="G2">
        <f>100-F2-H2</f>
        <v>71.14</v>
      </c>
      <c r="H2" s="11">
        <v>19.059999999999999</v>
      </c>
    </row>
    <row r="3" spans="1:8" ht="48">
      <c r="A3" s="2"/>
      <c r="B3" s="3" t="s">
        <v>3060</v>
      </c>
      <c r="C3" s="3" t="s">
        <v>3061</v>
      </c>
      <c r="D3" s="12">
        <v>2188436</v>
      </c>
      <c r="E3" s="3">
        <f>202325+423538+189995</f>
        <v>815858</v>
      </c>
      <c r="F3" s="12">
        <v>9.7899999999999991</v>
      </c>
      <c r="G3">
        <f t="shared" ref="G3:G56" si="0">100-F3-H3</f>
        <v>70.220000000000013</v>
      </c>
      <c r="H3" s="12">
        <v>19.989999999999998</v>
      </c>
    </row>
    <row r="4" spans="1:8" ht="22">
      <c r="A4" s="2"/>
      <c r="B4" s="3" t="s">
        <v>3062</v>
      </c>
      <c r="C4" s="3" t="s">
        <v>3063</v>
      </c>
      <c r="D4" s="11">
        <v>305996</v>
      </c>
      <c r="E4" s="3"/>
      <c r="F4" s="11">
        <v>10.47</v>
      </c>
      <c r="G4">
        <f t="shared" si="0"/>
        <v>68.040000000000006</v>
      </c>
      <c r="H4" s="11">
        <v>21.49</v>
      </c>
    </row>
    <row r="5" spans="1:8" ht="32">
      <c r="A5" s="2"/>
      <c r="B5" s="3" t="s">
        <v>3064</v>
      </c>
      <c r="C5" s="3" t="s">
        <v>3065</v>
      </c>
      <c r="D5" s="11">
        <v>490300</v>
      </c>
      <c r="E5" s="3"/>
      <c r="F5" s="11">
        <v>11.35</v>
      </c>
      <c r="G5">
        <f t="shared" si="0"/>
        <v>71.400000000000006</v>
      </c>
      <c r="H5" s="11">
        <v>17.25</v>
      </c>
    </row>
    <row r="6" spans="1:8" ht="22">
      <c r="A6" s="2"/>
      <c r="B6" s="3" t="s">
        <v>3066</v>
      </c>
      <c r="C6" s="3" t="s">
        <v>3067</v>
      </c>
      <c r="D6" s="11">
        <v>412513</v>
      </c>
      <c r="E6" s="3"/>
      <c r="F6" s="11">
        <v>9.2899999999999991</v>
      </c>
      <c r="G6">
        <f t="shared" si="0"/>
        <v>69.650000000000006</v>
      </c>
      <c r="H6" s="11">
        <v>21.06</v>
      </c>
    </row>
    <row r="7" spans="1:8" ht="32">
      <c r="A7" s="2"/>
      <c r="B7" s="3" t="s">
        <v>3068</v>
      </c>
      <c r="C7" s="3" t="s">
        <v>3069</v>
      </c>
      <c r="D7" s="11">
        <v>540832</v>
      </c>
      <c r="E7" s="3"/>
      <c r="F7" s="11">
        <v>15.02</v>
      </c>
      <c r="G7">
        <f t="shared" si="0"/>
        <v>69.86</v>
      </c>
      <c r="H7" s="11">
        <v>15.12</v>
      </c>
    </row>
    <row r="8" spans="1:8" ht="48">
      <c r="A8" s="2"/>
      <c r="B8" s="3" t="s">
        <v>3070</v>
      </c>
      <c r="C8" s="3" t="s">
        <v>3071</v>
      </c>
      <c r="D8" s="11">
        <v>469376</v>
      </c>
      <c r="E8" s="3"/>
      <c r="F8" s="11">
        <v>9.8800000000000008</v>
      </c>
      <c r="G8">
        <f t="shared" si="0"/>
        <v>69.710000000000008</v>
      </c>
      <c r="H8" s="11">
        <v>20.41</v>
      </c>
    </row>
    <row r="9" spans="1:8" ht="22">
      <c r="A9" s="2"/>
      <c r="B9" s="3" t="s">
        <v>3072</v>
      </c>
      <c r="C9" s="3" t="s">
        <v>3073</v>
      </c>
      <c r="D9" s="11">
        <v>439998</v>
      </c>
      <c r="E9" s="3"/>
      <c r="F9" s="11">
        <v>11.14</v>
      </c>
      <c r="G9">
        <f t="shared" si="0"/>
        <v>70.259999999999991</v>
      </c>
      <c r="H9" s="11">
        <v>18.600000000000001</v>
      </c>
    </row>
    <row r="10" spans="1:8" ht="22">
      <c r="A10" s="2"/>
      <c r="B10" s="3" t="s">
        <v>3074</v>
      </c>
      <c r="C10" s="3" t="s">
        <v>3075</v>
      </c>
      <c r="D10" s="11">
        <v>422289</v>
      </c>
      <c r="E10" s="3"/>
      <c r="F10" s="11">
        <v>9.9600000000000009</v>
      </c>
      <c r="G10">
        <f t="shared" si="0"/>
        <v>68.919999999999987</v>
      </c>
      <c r="H10" s="11">
        <v>21.12</v>
      </c>
    </row>
    <row r="11" spans="1:8" ht="32">
      <c r="A11" s="2"/>
      <c r="B11" s="3" t="s">
        <v>3076</v>
      </c>
      <c r="C11" s="3" t="s">
        <v>3077</v>
      </c>
      <c r="D11" s="3">
        <v>300764</v>
      </c>
      <c r="E11" s="3"/>
      <c r="F11" s="11">
        <v>10.45</v>
      </c>
      <c r="G11">
        <f t="shared" si="0"/>
        <v>70.91</v>
      </c>
      <c r="H11" s="11">
        <v>18.64</v>
      </c>
    </row>
    <row r="12" spans="1:8" ht="80">
      <c r="A12" s="2"/>
      <c r="B12" s="3" t="s">
        <v>3078</v>
      </c>
      <c r="C12" s="3" t="s">
        <v>3079</v>
      </c>
      <c r="D12" s="3">
        <v>346133</v>
      </c>
      <c r="E12" s="3"/>
      <c r="F12" s="11">
        <v>14.63</v>
      </c>
      <c r="G12">
        <f t="shared" si="0"/>
        <v>69.11</v>
      </c>
      <c r="H12" s="11">
        <v>16.260000000000002</v>
      </c>
    </row>
    <row r="13" spans="1:8" ht="32">
      <c r="A13" s="2"/>
      <c r="B13" s="3" t="s">
        <v>3080</v>
      </c>
      <c r="C13" s="3" t="s">
        <v>3081</v>
      </c>
      <c r="D13" s="11">
        <v>607098</v>
      </c>
      <c r="E13" s="3"/>
      <c r="F13" s="11">
        <v>11.59</v>
      </c>
      <c r="G13">
        <f t="shared" si="0"/>
        <v>70.489999999999995</v>
      </c>
      <c r="H13" s="11">
        <v>17.920000000000002</v>
      </c>
    </row>
    <row r="14" spans="1:8" ht="48">
      <c r="A14" s="2"/>
      <c r="B14" s="3" t="s">
        <v>3082</v>
      </c>
      <c r="C14" s="3" t="s">
        <v>3083</v>
      </c>
      <c r="D14" s="3">
        <v>7450785</v>
      </c>
      <c r="E14" s="3">
        <f>388564+305317+670310+1534722+355427+1545491+629664+306888</f>
        <v>5736383</v>
      </c>
      <c r="F14" s="35">
        <v>11.65</v>
      </c>
      <c r="G14">
        <f t="shared" si="0"/>
        <v>71.47999999999999</v>
      </c>
      <c r="H14" s="11">
        <v>16.87</v>
      </c>
    </row>
    <row r="15" spans="1:8" ht="64">
      <c r="A15" s="2"/>
      <c r="B15" s="3" t="s">
        <v>3084</v>
      </c>
      <c r="C15" s="3" t="s">
        <v>3085</v>
      </c>
      <c r="D15" s="11">
        <v>334636</v>
      </c>
      <c r="E15" s="3"/>
      <c r="F15" s="11">
        <v>10.199999999999999</v>
      </c>
      <c r="G15">
        <f t="shared" si="0"/>
        <v>69.77</v>
      </c>
      <c r="H15" s="11">
        <v>20.03</v>
      </c>
    </row>
    <row r="16" spans="1:8" ht="64">
      <c r="A16" s="2"/>
      <c r="B16" s="3" t="s">
        <v>3086</v>
      </c>
      <c r="C16" s="3" t="s">
        <v>3087</v>
      </c>
      <c r="D16" s="11">
        <v>413007</v>
      </c>
      <c r="E16" s="3"/>
      <c r="F16" s="11">
        <v>12.43</v>
      </c>
      <c r="G16">
        <f t="shared" si="0"/>
        <v>68.449999999999989</v>
      </c>
      <c r="H16" s="11">
        <v>19.12</v>
      </c>
    </row>
    <row r="17" spans="1:8" ht="32">
      <c r="A17" s="2"/>
      <c r="B17" s="3" t="s">
        <v>3088</v>
      </c>
      <c r="C17" s="3" t="s">
        <v>3089</v>
      </c>
      <c r="D17" s="3">
        <v>742496</v>
      </c>
      <c r="E17" s="3"/>
      <c r="F17" s="11">
        <v>9.31</v>
      </c>
      <c r="G17">
        <f t="shared" si="0"/>
        <v>69.08</v>
      </c>
      <c r="H17" s="11">
        <v>21.61</v>
      </c>
    </row>
    <row r="18" spans="1:8" ht="32">
      <c r="A18" s="2"/>
      <c r="B18" s="3" t="s">
        <v>3090</v>
      </c>
      <c r="C18" s="3" t="s">
        <v>3091</v>
      </c>
      <c r="D18" s="11">
        <v>278384</v>
      </c>
      <c r="E18" s="3"/>
      <c r="F18" s="11">
        <v>11.56</v>
      </c>
      <c r="G18">
        <f t="shared" si="0"/>
        <v>71.42</v>
      </c>
      <c r="H18" s="11">
        <v>17.02</v>
      </c>
    </row>
    <row r="19" spans="1:8" ht="32">
      <c r="A19" s="2"/>
      <c r="B19" s="3" t="s">
        <v>3092</v>
      </c>
      <c r="C19" s="3" t="s">
        <v>3093</v>
      </c>
      <c r="D19" s="11">
        <v>455826</v>
      </c>
      <c r="E19" s="3"/>
      <c r="F19" s="11">
        <v>13.93</v>
      </c>
      <c r="G19">
        <f t="shared" si="0"/>
        <v>70.739999999999995</v>
      </c>
      <c r="H19" s="11">
        <v>15.33</v>
      </c>
    </row>
    <row r="20" spans="1:8" ht="32">
      <c r="A20" s="2"/>
      <c r="B20" s="3" t="s">
        <v>3094</v>
      </c>
      <c r="C20" s="3" t="s">
        <v>3095</v>
      </c>
      <c r="D20" s="11">
        <v>453436</v>
      </c>
      <c r="E20" s="3"/>
      <c r="F20" s="11">
        <v>16.18</v>
      </c>
      <c r="G20">
        <f t="shared" si="0"/>
        <v>66.809999999999988</v>
      </c>
      <c r="H20" s="11">
        <v>17.010000000000002</v>
      </c>
    </row>
    <row r="21" spans="1:8" ht="32">
      <c r="A21" s="2"/>
      <c r="B21" s="3" t="s">
        <v>3096</v>
      </c>
      <c r="C21" s="3" t="s">
        <v>3097</v>
      </c>
      <c r="D21" s="11">
        <v>460927</v>
      </c>
      <c r="E21" s="3"/>
      <c r="F21" s="11">
        <v>10.15</v>
      </c>
      <c r="G21">
        <f t="shared" si="0"/>
        <v>71.52</v>
      </c>
      <c r="H21" s="11">
        <v>18.329999999999998</v>
      </c>
    </row>
    <row r="22" spans="1:8" ht="32">
      <c r="A22" s="2"/>
      <c r="B22" s="3" t="s">
        <v>3098</v>
      </c>
      <c r="C22" s="3" t="s">
        <v>3099</v>
      </c>
      <c r="D22" s="11">
        <v>333643</v>
      </c>
      <c r="E22" s="3"/>
      <c r="F22" s="11">
        <v>11.39</v>
      </c>
      <c r="G22">
        <f t="shared" si="0"/>
        <v>70.95</v>
      </c>
      <c r="H22" s="11">
        <v>17.66</v>
      </c>
    </row>
    <row r="23" spans="1:8" ht="48">
      <c r="A23" s="2"/>
      <c r="B23" s="3" t="s">
        <v>3100</v>
      </c>
      <c r="C23" s="3" t="s">
        <v>3101</v>
      </c>
      <c r="D23" s="3">
        <v>83125</v>
      </c>
      <c r="E23" s="3"/>
      <c r="F23" s="11">
        <v>9.2799999999999994</v>
      </c>
      <c r="G23">
        <f t="shared" si="0"/>
        <v>68.17</v>
      </c>
      <c r="H23" s="11">
        <v>22.55</v>
      </c>
    </row>
    <row r="24" spans="1:8" ht="48">
      <c r="A24" s="2"/>
      <c r="B24" s="3" t="s">
        <v>3102</v>
      </c>
      <c r="C24" s="3" t="s">
        <v>3103</v>
      </c>
      <c r="D24" s="12">
        <v>1861372</v>
      </c>
      <c r="E24" s="3">
        <f>222984+236731+266749+466126+129508</f>
        <v>1322098</v>
      </c>
      <c r="F24" s="12">
        <v>9.02</v>
      </c>
      <c r="G24">
        <f t="shared" si="0"/>
        <v>71.100000000000009</v>
      </c>
      <c r="H24" s="12">
        <v>19.88</v>
      </c>
    </row>
    <row r="25" spans="1:8" ht="64">
      <c r="A25" s="2"/>
      <c r="B25" s="3" t="s">
        <v>3104</v>
      </c>
      <c r="C25" s="3" t="s">
        <v>3105</v>
      </c>
      <c r="D25" s="11">
        <v>217259</v>
      </c>
      <c r="E25" s="3"/>
      <c r="F25" s="11">
        <v>10.72</v>
      </c>
      <c r="G25">
        <f t="shared" si="0"/>
        <v>70.28</v>
      </c>
      <c r="H25" s="11">
        <v>19</v>
      </c>
    </row>
    <row r="26" spans="1:8" ht="22">
      <c r="A26" s="2"/>
      <c r="B26" s="3" t="s">
        <v>3106</v>
      </c>
      <c r="C26" s="3" t="s">
        <v>3107</v>
      </c>
      <c r="D26" s="11">
        <v>565634</v>
      </c>
      <c r="E26" s="3"/>
      <c r="F26" s="11">
        <v>10.28</v>
      </c>
      <c r="G26">
        <f t="shared" si="0"/>
        <v>70.78</v>
      </c>
      <c r="H26" s="11">
        <v>18.940000000000001</v>
      </c>
    </row>
    <row r="27" spans="1:8" ht="32">
      <c r="A27" s="2"/>
      <c r="B27" s="3" t="s">
        <v>3108</v>
      </c>
      <c r="C27" s="3" t="s">
        <v>3109</v>
      </c>
      <c r="D27" s="11">
        <v>711818</v>
      </c>
      <c r="E27" s="3"/>
      <c r="F27" s="11">
        <v>10.58</v>
      </c>
      <c r="G27">
        <f t="shared" si="0"/>
        <v>70.48</v>
      </c>
      <c r="H27" s="11">
        <v>18.940000000000001</v>
      </c>
    </row>
    <row r="28" spans="1:8" ht="32">
      <c r="A28" s="2"/>
      <c r="B28" s="3" t="s">
        <v>3110</v>
      </c>
      <c r="C28" s="3" t="s">
        <v>3111</v>
      </c>
      <c r="D28" s="11">
        <v>404460</v>
      </c>
      <c r="E28" s="3"/>
      <c r="F28" s="11">
        <v>15.35</v>
      </c>
      <c r="G28">
        <f t="shared" si="0"/>
        <v>66.27000000000001</v>
      </c>
      <c r="H28" s="11">
        <v>18.38</v>
      </c>
    </row>
    <row r="29" spans="1:8" ht="48">
      <c r="A29" s="2"/>
      <c r="B29" s="3" t="s">
        <v>3112</v>
      </c>
      <c r="C29" s="3" t="s">
        <v>3113</v>
      </c>
      <c r="D29" s="3">
        <v>2872857</v>
      </c>
      <c r="E29" s="3">
        <f>463543+222065</f>
        <v>685608</v>
      </c>
      <c r="F29" s="11">
        <v>14.15</v>
      </c>
      <c r="G29">
        <f t="shared" si="0"/>
        <v>69.889999999999986</v>
      </c>
      <c r="H29" s="11">
        <v>15.96</v>
      </c>
    </row>
    <row r="30" spans="1:8" ht="48">
      <c r="A30" s="2"/>
      <c r="B30" s="3" t="s">
        <v>3114</v>
      </c>
      <c r="C30" s="3" t="s">
        <v>3115</v>
      </c>
      <c r="D30" s="12">
        <v>1326018</v>
      </c>
      <c r="E30" s="3">
        <f>226059+142982+378936+55560</f>
        <v>803537</v>
      </c>
      <c r="F30" s="12">
        <v>8.99</v>
      </c>
      <c r="G30">
        <f t="shared" si="0"/>
        <v>71.900000000000006</v>
      </c>
      <c r="H30" s="12">
        <v>19.11</v>
      </c>
    </row>
    <row r="31" spans="1:8" ht="64">
      <c r="A31" s="2"/>
      <c r="B31" s="3" t="s">
        <v>3116</v>
      </c>
      <c r="C31" s="3" t="s">
        <v>3117</v>
      </c>
      <c r="D31" s="11">
        <v>230850</v>
      </c>
      <c r="E31" s="3"/>
      <c r="F31" s="11">
        <v>9.15</v>
      </c>
      <c r="G31">
        <f t="shared" si="0"/>
        <v>70.97</v>
      </c>
      <c r="H31" s="11">
        <v>19.88</v>
      </c>
    </row>
    <row r="32" spans="1:8" ht="64">
      <c r="A32" s="2"/>
      <c r="B32" s="3" t="s">
        <v>3118</v>
      </c>
      <c r="C32" s="3" t="s">
        <v>3119</v>
      </c>
      <c r="D32" s="11">
        <v>229953</v>
      </c>
      <c r="E32" s="3"/>
      <c r="F32" s="11">
        <v>11.48</v>
      </c>
      <c r="G32">
        <f t="shared" si="0"/>
        <v>70.34</v>
      </c>
      <c r="H32" s="11">
        <v>18.18</v>
      </c>
    </row>
    <row r="33" spans="1:8" ht="48">
      <c r="A33" s="2"/>
      <c r="B33" s="3" t="s">
        <v>3120</v>
      </c>
      <c r="C33" s="3" t="s">
        <v>3121</v>
      </c>
      <c r="D33" s="35">
        <v>9070093</v>
      </c>
      <c r="E33" s="3">
        <f>730785+782628+754952+877287+1335935+524336+798765+619375+1066062+395017</f>
        <v>7885142</v>
      </c>
      <c r="F33" s="35">
        <v>11.4</v>
      </c>
      <c r="G33">
        <f t="shared" si="0"/>
        <v>73.13</v>
      </c>
      <c r="H33" s="35">
        <v>15.47</v>
      </c>
    </row>
    <row r="34" spans="1:8" ht="22">
      <c r="A34" s="2"/>
      <c r="B34" s="3" t="s">
        <v>3122</v>
      </c>
      <c r="C34" s="3" t="s">
        <v>3123</v>
      </c>
      <c r="D34" s="11">
        <v>340933</v>
      </c>
      <c r="E34" s="3"/>
      <c r="F34" s="11">
        <v>9.91</v>
      </c>
      <c r="G34">
        <f t="shared" si="0"/>
        <v>70.7</v>
      </c>
      <c r="H34" s="11">
        <v>19.39</v>
      </c>
    </row>
    <row r="35" spans="1:8" ht="32">
      <c r="A35" s="2"/>
      <c r="B35" s="3" t="s">
        <v>3124</v>
      </c>
      <c r="C35" s="3" t="s">
        <v>3125</v>
      </c>
      <c r="D35" s="3">
        <v>1067905</v>
      </c>
      <c r="E35" s="3"/>
      <c r="F35" s="11">
        <v>11.8</v>
      </c>
      <c r="G35">
        <f t="shared" si="0"/>
        <v>71.06</v>
      </c>
      <c r="H35" s="11">
        <v>17.14</v>
      </c>
    </row>
    <row r="36" spans="1:8" ht="64">
      <c r="A36" s="2"/>
      <c r="B36" s="3" t="s">
        <v>3126</v>
      </c>
      <c r="C36" s="3" t="s">
        <v>3127</v>
      </c>
      <c r="D36" s="3">
        <v>238890</v>
      </c>
      <c r="E36" s="3"/>
      <c r="F36" s="11">
        <v>10.51</v>
      </c>
      <c r="G36">
        <f t="shared" si="0"/>
        <v>71.02</v>
      </c>
      <c r="H36" s="11">
        <v>18.47</v>
      </c>
    </row>
    <row r="37" spans="1:8" ht="22">
      <c r="A37" s="2"/>
      <c r="B37" s="3" t="s">
        <v>3128</v>
      </c>
      <c r="C37" s="3" t="s">
        <v>3129</v>
      </c>
      <c r="D37" s="11">
        <v>354617</v>
      </c>
      <c r="E37" s="3"/>
      <c r="F37" s="11">
        <v>10.1</v>
      </c>
      <c r="G37">
        <f t="shared" si="0"/>
        <v>70.240000000000009</v>
      </c>
      <c r="H37" s="11">
        <v>19.66</v>
      </c>
    </row>
    <row r="38" spans="1:8" ht="32">
      <c r="A38" s="2"/>
      <c r="B38" s="3" t="s">
        <v>3130</v>
      </c>
      <c r="C38" s="3" t="s">
        <v>3131</v>
      </c>
      <c r="D38" s="3">
        <v>818847</v>
      </c>
      <c r="E38" s="3"/>
      <c r="F38" s="11">
        <v>11.1</v>
      </c>
      <c r="G38">
        <f t="shared" si="0"/>
        <v>68.040000000000006</v>
      </c>
      <c r="H38" s="11">
        <v>20.86</v>
      </c>
    </row>
    <row r="39" spans="1:8" ht="22">
      <c r="A39" s="2"/>
      <c r="B39" s="3" t="s">
        <v>3132</v>
      </c>
      <c r="C39" s="3" t="s">
        <v>3133</v>
      </c>
      <c r="D39" s="11">
        <v>559271</v>
      </c>
      <c r="E39" s="3"/>
      <c r="F39" s="11">
        <v>10.83</v>
      </c>
      <c r="G39">
        <f t="shared" si="0"/>
        <v>68.510000000000005</v>
      </c>
      <c r="H39" s="11">
        <v>20.66</v>
      </c>
    </row>
    <row r="40" spans="1:8" ht="32">
      <c r="A40" s="2"/>
      <c r="B40" s="3" t="s">
        <v>3134</v>
      </c>
      <c r="C40" s="3" t="s">
        <v>3135</v>
      </c>
      <c r="D40" s="11">
        <v>223210</v>
      </c>
      <c r="E40" s="3"/>
      <c r="F40" s="11">
        <v>10.78</v>
      </c>
      <c r="G40">
        <f t="shared" si="0"/>
        <v>70.42</v>
      </c>
      <c r="H40" s="11">
        <v>18.8</v>
      </c>
    </row>
    <row r="41" spans="1:8" ht="48">
      <c r="A41" s="2"/>
      <c r="B41" s="3" t="s">
        <v>3136</v>
      </c>
      <c r="C41" s="3" t="s">
        <v>3137</v>
      </c>
      <c r="D41" s="3">
        <v>1389691</v>
      </c>
      <c r="E41" s="3">
        <f>214290+529394+422797</f>
        <v>1166481</v>
      </c>
      <c r="F41" s="12">
        <v>12.02</v>
      </c>
      <c r="G41">
        <f t="shared" si="0"/>
        <v>72.25</v>
      </c>
      <c r="H41" s="12">
        <v>15.73</v>
      </c>
    </row>
    <row r="42" spans="1:8" ht="32">
      <c r="A42" s="2"/>
      <c r="B42" s="3" t="s">
        <v>3138</v>
      </c>
      <c r="C42" s="3" t="s">
        <v>3139</v>
      </c>
      <c r="D42" s="11">
        <v>545963</v>
      </c>
      <c r="E42" s="3"/>
      <c r="F42" s="11">
        <v>13.05</v>
      </c>
      <c r="G42">
        <f t="shared" si="0"/>
        <v>68.510000000000005</v>
      </c>
      <c r="H42" s="11">
        <v>18.440000000000001</v>
      </c>
    </row>
    <row r="43" spans="1:8" ht="48">
      <c r="A43" s="2"/>
      <c r="B43" s="3" t="s">
        <v>3140</v>
      </c>
      <c r="C43" s="3" t="s">
        <v>3141</v>
      </c>
      <c r="D43" s="12">
        <v>2328582</v>
      </c>
      <c r="E43" s="3">
        <f>2328582-559271-607098</f>
        <v>1162213</v>
      </c>
      <c r="F43" s="12">
        <v>11.56</v>
      </c>
      <c r="G43">
        <f t="shared" si="0"/>
        <v>71.14</v>
      </c>
      <c r="H43" s="12">
        <v>17.3</v>
      </c>
    </row>
    <row r="44" spans="1:8" ht="48">
      <c r="A44" s="2"/>
      <c r="B44" s="3" t="s">
        <v>3142</v>
      </c>
      <c r="C44" s="3" t="s">
        <v>3143</v>
      </c>
      <c r="D44" s="3">
        <v>2434194</v>
      </c>
      <c r="E44" s="3">
        <f>468110+294250+182135</f>
        <v>944495</v>
      </c>
      <c r="F44" s="11">
        <v>12.9</v>
      </c>
      <c r="G44">
        <f t="shared" si="0"/>
        <v>69.61999999999999</v>
      </c>
      <c r="H44" s="11">
        <v>17.48</v>
      </c>
    </row>
    <row r="45" spans="1:8" ht="48">
      <c r="A45" s="2"/>
      <c r="B45" s="3" t="s">
        <v>3144</v>
      </c>
      <c r="C45" s="3" t="s">
        <v>3145</v>
      </c>
      <c r="D45" s="11">
        <v>225123</v>
      </c>
      <c r="E45" s="3"/>
      <c r="F45" s="11">
        <v>10.08</v>
      </c>
      <c r="G45">
        <f t="shared" si="0"/>
        <v>70.349999999999994</v>
      </c>
      <c r="H45" s="11">
        <v>19.57</v>
      </c>
    </row>
    <row r="46" spans="1:8" ht="32">
      <c r="A46" s="2"/>
      <c r="B46" s="3" t="s">
        <v>3146</v>
      </c>
      <c r="C46" s="3" t="s">
        <v>3147</v>
      </c>
      <c r="D46" s="11">
        <v>206058</v>
      </c>
      <c r="E46" s="3"/>
      <c r="F46" s="11">
        <v>8.77</v>
      </c>
      <c r="G46">
        <f t="shared" si="0"/>
        <v>73.45</v>
      </c>
      <c r="H46" s="11">
        <v>17.78</v>
      </c>
    </row>
    <row r="47" spans="1:8" ht="32">
      <c r="A47" s="2"/>
      <c r="B47" s="3" t="s">
        <v>3148</v>
      </c>
      <c r="C47" s="3" t="s">
        <v>3149</v>
      </c>
      <c r="D47" s="11">
        <v>372131</v>
      </c>
      <c r="E47" s="3"/>
      <c r="F47" s="11">
        <v>9.8699999999999992</v>
      </c>
      <c r="G47">
        <f t="shared" si="0"/>
        <v>69.099999999999994</v>
      </c>
      <c r="H47" s="11">
        <v>21.03</v>
      </c>
    </row>
    <row r="48" spans="1:8" ht="48">
      <c r="A48" s="2"/>
      <c r="B48" s="3" t="s">
        <v>3150</v>
      </c>
      <c r="C48" s="3" t="s">
        <v>3151</v>
      </c>
      <c r="D48" s="3">
        <v>1604580</v>
      </c>
      <c r="E48" s="3">
        <f>1604580-372131-354617</f>
        <v>877832</v>
      </c>
      <c r="F48" s="12">
        <v>9.83</v>
      </c>
      <c r="G48">
        <f t="shared" si="0"/>
        <v>70.710000000000008</v>
      </c>
      <c r="H48" s="12">
        <v>19.46</v>
      </c>
    </row>
    <row r="49" spans="1:8" ht="32">
      <c r="A49" s="2"/>
      <c r="B49" s="3" t="s">
        <v>3152</v>
      </c>
      <c r="C49" s="3" t="s">
        <v>3153</v>
      </c>
      <c r="D49" s="11">
        <v>324383</v>
      </c>
      <c r="E49" s="3"/>
      <c r="F49" s="11">
        <v>9.17</v>
      </c>
      <c r="G49">
        <f t="shared" si="0"/>
        <v>72.099999999999994</v>
      </c>
      <c r="H49" s="11">
        <v>18.73</v>
      </c>
    </row>
    <row r="50" spans="1:8" ht="48">
      <c r="A50" s="2"/>
      <c r="B50" s="3" t="s">
        <v>3154</v>
      </c>
      <c r="C50" s="3" t="s">
        <v>3155</v>
      </c>
      <c r="D50" s="12">
        <v>2388294</v>
      </c>
      <c r="E50" s="3">
        <f>322498+52794+84693</f>
        <v>459985</v>
      </c>
      <c r="F50" s="12">
        <v>10.02</v>
      </c>
      <c r="G50">
        <f t="shared" si="0"/>
        <v>71.490000000000009</v>
      </c>
      <c r="H50" s="12">
        <v>18.489999999999998</v>
      </c>
    </row>
    <row r="51" spans="1:8" ht="48">
      <c r="A51" s="2"/>
      <c r="B51" s="3" t="s">
        <v>3156</v>
      </c>
      <c r="C51" s="3" t="s">
        <v>3157</v>
      </c>
      <c r="D51" s="14">
        <v>2703853</v>
      </c>
      <c r="E51" s="3">
        <f>252209+402038+100068+175098+182436</f>
        <v>1111849</v>
      </c>
      <c r="F51" s="12">
        <v>9.69</v>
      </c>
      <c r="G51">
        <f t="shared" si="0"/>
        <v>70.44</v>
      </c>
      <c r="H51" s="12">
        <v>19.87</v>
      </c>
    </row>
    <row r="52" spans="1:8" ht="32">
      <c r="A52" s="2"/>
      <c r="B52" s="3" t="s">
        <v>3158</v>
      </c>
      <c r="C52" s="3" t="s">
        <v>3159</v>
      </c>
      <c r="D52" s="11">
        <v>66824</v>
      </c>
      <c r="E52" s="3"/>
      <c r="F52" s="11">
        <v>8.91</v>
      </c>
      <c r="G52">
        <f t="shared" si="0"/>
        <v>72.600000000000009</v>
      </c>
      <c r="H52" s="11">
        <v>18.489999999999998</v>
      </c>
    </row>
    <row r="53" spans="1:8" ht="48">
      <c r="A53" s="2"/>
      <c r="B53" s="3" t="s">
        <v>3160</v>
      </c>
      <c r="C53" s="3" t="s">
        <v>3161</v>
      </c>
      <c r="D53" s="3">
        <v>1647280</v>
      </c>
      <c r="E53" s="3">
        <f>1647280-545749-333643</f>
        <v>767888</v>
      </c>
      <c r="F53" s="12">
        <v>10.42</v>
      </c>
      <c r="G53">
        <f t="shared" si="0"/>
        <v>72.17</v>
      </c>
      <c r="H53" s="12">
        <v>17.41</v>
      </c>
    </row>
    <row r="54" spans="1:8" ht="64">
      <c r="A54" s="2"/>
      <c r="B54" s="3" t="s">
        <v>3162</v>
      </c>
      <c r="C54" s="3" t="s">
        <v>3163</v>
      </c>
      <c r="D54" s="11">
        <v>545749</v>
      </c>
      <c r="E54" s="3"/>
      <c r="F54" s="11">
        <v>10.78</v>
      </c>
      <c r="G54">
        <f t="shared" si="0"/>
        <v>71.509999999999991</v>
      </c>
      <c r="H54" s="11">
        <v>17.71</v>
      </c>
    </row>
    <row r="55" spans="1:8" ht="48">
      <c r="A55" s="2"/>
      <c r="B55" s="3" t="s">
        <v>3164</v>
      </c>
      <c r="C55" s="3" t="s">
        <v>3165</v>
      </c>
      <c r="D55" s="3">
        <v>3325372</v>
      </c>
      <c r="E55" s="3">
        <f>3325372-1067905-300764-413007</f>
        <v>1543696</v>
      </c>
      <c r="F55" s="12">
        <v>10.45</v>
      </c>
      <c r="G55">
        <f t="shared" si="0"/>
        <v>71.12</v>
      </c>
      <c r="H55" s="12">
        <v>18.43</v>
      </c>
    </row>
    <row r="56" spans="1:8" ht="32">
      <c r="A56" s="2"/>
      <c r="B56" s="3" t="s">
        <v>3166</v>
      </c>
      <c r="C56" s="3" t="s">
        <v>3167</v>
      </c>
      <c r="D56" s="11">
        <v>451206</v>
      </c>
      <c r="E56" s="3"/>
      <c r="F56" s="11">
        <v>9.2100000000000009</v>
      </c>
      <c r="G56">
        <f t="shared" si="0"/>
        <v>67.989999999999995</v>
      </c>
      <c r="H56" s="11">
        <v>22.8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904F-5A62-3D40-84E3-1A0386A88EDE}">
  <dimension ref="A1:I88"/>
  <sheetViews>
    <sheetView workbookViewId="0">
      <selection sqref="A1:H1"/>
    </sheetView>
  </sheetViews>
  <sheetFormatPr baseColWidth="10" defaultRowHeight="16"/>
  <cols>
    <col min="4" max="4" width="14" customWidth="1"/>
  </cols>
  <sheetData>
    <row r="1" spans="1:9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9" ht="32">
      <c r="A2" s="2" t="s">
        <v>3168</v>
      </c>
      <c r="B2" s="3" t="s">
        <v>3169</v>
      </c>
      <c r="C2" s="3" t="s">
        <v>3170</v>
      </c>
      <c r="D2" s="11">
        <v>357250</v>
      </c>
      <c r="E2" s="3"/>
      <c r="F2" s="11">
        <v>16.190000000000001</v>
      </c>
      <c r="G2">
        <f>100-F2-H2</f>
        <v>67.38</v>
      </c>
      <c r="H2" s="11">
        <v>16.43</v>
      </c>
    </row>
    <row r="3" spans="1:9" ht="32">
      <c r="A3" s="2"/>
      <c r="B3" s="3" t="s">
        <v>3171</v>
      </c>
      <c r="C3" s="3" t="s">
        <v>3172</v>
      </c>
      <c r="D3" s="11">
        <v>247259</v>
      </c>
      <c r="E3" s="3"/>
      <c r="F3" s="11">
        <v>20.99</v>
      </c>
      <c r="G3">
        <f t="shared" ref="G3:G66" si="0">100-F3-H3</f>
        <v>65.180000000000007</v>
      </c>
      <c r="H3" s="11">
        <v>13.83</v>
      </c>
    </row>
    <row r="4" spans="1:9" ht="22">
      <c r="A4" s="2"/>
      <c r="B4" s="3" t="s">
        <v>3173</v>
      </c>
      <c r="C4" s="3" t="s">
        <v>3174</v>
      </c>
      <c r="D4" s="11">
        <v>456680</v>
      </c>
      <c r="E4" s="3"/>
      <c r="F4" s="11">
        <v>17.989999999999998</v>
      </c>
      <c r="G4">
        <f t="shared" si="0"/>
        <v>65.490000000000009</v>
      </c>
      <c r="H4" s="11">
        <v>16.52</v>
      </c>
    </row>
    <row r="5" spans="1:9" ht="32">
      <c r="A5" s="2"/>
      <c r="B5" s="3" t="s">
        <v>3175</v>
      </c>
      <c r="C5" s="3" t="s">
        <v>3176</v>
      </c>
      <c r="D5" s="11">
        <v>26597</v>
      </c>
      <c r="E5" s="3"/>
      <c r="F5" s="11">
        <v>16.239999999999998</v>
      </c>
      <c r="G5">
        <f t="shared" si="0"/>
        <v>67.300000000000011</v>
      </c>
      <c r="H5" s="11">
        <v>16.46</v>
      </c>
    </row>
    <row r="6" spans="1:9" ht="32">
      <c r="A6" s="2"/>
      <c r="B6" s="3" t="s">
        <v>3177</v>
      </c>
      <c r="C6" s="3" t="s">
        <v>3178</v>
      </c>
      <c r="D6" s="11">
        <v>113035</v>
      </c>
      <c r="E6" s="3"/>
      <c r="F6" s="11">
        <v>13.36</v>
      </c>
      <c r="G6">
        <f t="shared" si="0"/>
        <v>63.22</v>
      </c>
      <c r="H6" s="11">
        <v>23.42</v>
      </c>
      <c r="I6" s="11"/>
    </row>
    <row r="7" spans="1:9" ht="32">
      <c r="A7" s="2"/>
      <c r="B7" s="3" t="s">
        <v>3179</v>
      </c>
      <c r="C7" s="3" t="s">
        <v>3180</v>
      </c>
      <c r="D7" s="3">
        <v>463254</v>
      </c>
      <c r="E7" s="3"/>
      <c r="F7" s="11">
        <v>17.77</v>
      </c>
      <c r="G7">
        <f t="shared" si="0"/>
        <v>66.11</v>
      </c>
      <c r="H7" s="11">
        <v>16.12</v>
      </c>
    </row>
    <row r="8" spans="1:9" ht="48">
      <c r="A8" s="2"/>
      <c r="B8" s="3" t="s">
        <v>3181</v>
      </c>
      <c r="C8" s="3" t="s">
        <v>3182</v>
      </c>
      <c r="D8" s="11">
        <v>79165</v>
      </c>
      <c r="E8" s="3"/>
      <c r="F8" s="11">
        <v>13.36</v>
      </c>
      <c r="G8">
        <f t="shared" si="0"/>
        <v>71.75</v>
      </c>
      <c r="H8" s="11">
        <v>14.89</v>
      </c>
    </row>
    <row r="9" spans="1:9" ht="34">
      <c r="A9" s="2" t="s">
        <v>3345</v>
      </c>
      <c r="B9" s="3" t="s">
        <v>3183</v>
      </c>
      <c r="C9" s="3" t="s">
        <v>3184</v>
      </c>
      <c r="D9" s="11">
        <v>386156</v>
      </c>
      <c r="E9" s="3"/>
      <c r="F9" s="11">
        <v>15.68</v>
      </c>
      <c r="G9">
        <f t="shared" si="0"/>
        <v>66.089999999999989</v>
      </c>
      <c r="H9" s="11">
        <v>18.23</v>
      </c>
    </row>
    <row r="10" spans="1:9" ht="32">
      <c r="A10" s="2"/>
      <c r="B10" s="3" t="s">
        <v>3185</v>
      </c>
      <c r="C10" s="3" t="s">
        <v>3186</v>
      </c>
      <c r="D10" s="11">
        <v>344935</v>
      </c>
      <c r="E10" s="3"/>
      <c r="F10" s="11">
        <v>14.09</v>
      </c>
      <c r="G10">
        <f t="shared" si="0"/>
        <v>66.739999999999995</v>
      </c>
      <c r="H10" s="11">
        <v>19.170000000000002</v>
      </c>
    </row>
    <row r="11" spans="1:9" ht="32">
      <c r="A11" s="2"/>
      <c r="B11" s="3" t="s">
        <v>3187</v>
      </c>
      <c r="C11" s="3" t="s">
        <v>3188</v>
      </c>
      <c r="D11" s="11">
        <v>99510</v>
      </c>
      <c r="E11" s="3"/>
      <c r="F11" s="11">
        <v>17.39</v>
      </c>
      <c r="G11">
        <f t="shared" si="0"/>
        <v>66.44</v>
      </c>
      <c r="H11" s="11">
        <v>16.170000000000002</v>
      </c>
    </row>
    <row r="12" spans="1:9" ht="32">
      <c r="A12" s="2"/>
      <c r="B12" s="3" t="s">
        <v>3189</v>
      </c>
      <c r="C12" s="3" t="s">
        <v>3190</v>
      </c>
      <c r="D12" s="11">
        <v>205119</v>
      </c>
      <c r="E12" s="3"/>
      <c r="F12" s="11">
        <v>19.04</v>
      </c>
      <c r="G12">
        <f t="shared" si="0"/>
        <v>66.53</v>
      </c>
      <c r="H12" s="11">
        <v>14.43</v>
      </c>
    </row>
    <row r="13" spans="1:9" ht="32">
      <c r="A13" s="2"/>
      <c r="B13" s="3" t="s">
        <v>3191</v>
      </c>
      <c r="C13" s="3" t="s">
        <v>3192</v>
      </c>
      <c r="D13" s="11">
        <v>438081</v>
      </c>
      <c r="E13" s="3"/>
      <c r="F13" s="11">
        <v>16.14</v>
      </c>
      <c r="G13">
        <f t="shared" si="0"/>
        <v>66.75</v>
      </c>
      <c r="H13" s="11">
        <v>17.11</v>
      </c>
    </row>
    <row r="14" spans="1:9" ht="32">
      <c r="A14" s="2"/>
      <c r="B14" s="3" t="s">
        <v>3193</v>
      </c>
      <c r="C14" s="3" t="s">
        <v>3194</v>
      </c>
      <c r="D14" s="11">
        <v>53938</v>
      </c>
      <c r="E14" s="3"/>
      <c r="F14" s="11">
        <v>18.21</v>
      </c>
      <c r="G14">
        <f t="shared" si="0"/>
        <v>65.599999999999994</v>
      </c>
      <c r="H14" s="11">
        <v>16.190000000000001</v>
      </c>
    </row>
    <row r="15" spans="1:9" ht="32">
      <c r="A15" s="2"/>
      <c r="B15" s="3" t="s">
        <v>3195</v>
      </c>
      <c r="C15" s="3" t="s">
        <v>3196</v>
      </c>
      <c r="D15" s="11">
        <v>146167</v>
      </c>
      <c r="E15" s="3"/>
      <c r="F15" s="11">
        <v>23.59</v>
      </c>
      <c r="G15">
        <f t="shared" si="0"/>
        <v>66.039999999999992</v>
      </c>
      <c r="H15" s="11">
        <v>10.37</v>
      </c>
    </row>
    <row r="16" spans="1:9" ht="32">
      <c r="A16" s="2"/>
      <c r="B16" s="3" t="s">
        <v>3197</v>
      </c>
      <c r="C16" s="3" t="s">
        <v>3198</v>
      </c>
      <c r="D16" s="11">
        <v>504144</v>
      </c>
      <c r="E16" s="3"/>
      <c r="F16" s="11">
        <v>18.53</v>
      </c>
      <c r="G16">
        <f t="shared" si="0"/>
        <v>66.72</v>
      </c>
      <c r="H16" s="11">
        <v>14.75</v>
      </c>
    </row>
    <row r="17" spans="1:8" ht="48">
      <c r="A17" s="2"/>
      <c r="B17" s="3" t="s">
        <v>3199</v>
      </c>
      <c r="C17" s="3" t="s">
        <v>3200</v>
      </c>
      <c r="D17" s="3">
        <v>3959842</v>
      </c>
      <c r="E17" s="3">
        <f>491631+303516</f>
        <v>795147</v>
      </c>
      <c r="F17" s="12">
        <v>17.43</v>
      </c>
      <c r="G17">
        <f t="shared" si="0"/>
        <v>67.419999999999987</v>
      </c>
      <c r="H17" s="12">
        <v>15.15</v>
      </c>
    </row>
    <row r="18" spans="1:8" ht="32">
      <c r="A18" s="2"/>
      <c r="B18" s="3" t="s">
        <v>3201</v>
      </c>
      <c r="C18" s="3" t="s">
        <v>3202</v>
      </c>
      <c r="D18" s="3">
        <v>203796</v>
      </c>
      <c r="E18" s="3"/>
      <c r="F18" s="11">
        <v>21.53</v>
      </c>
      <c r="G18">
        <f t="shared" si="0"/>
        <v>65.31</v>
      </c>
      <c r="H18" s="11">
        <v>13.16</v>
      </c>
    </row>
    <row r="19" spans="1:8" ht="48">
      <c r="A19" s="2"/>
      <c r="B19" s="3" t="s">
        <v>3203</v>
      </c>
      <c r="C19" s="3" t="s">
        <v>3204</v>
      </c>
      <c r="D19" s="3">
        <v>2041231</v>
      </c>
      <c r="E19" s="3">
        <v>472978</v>
      </c>
      <c r="F19" s="11">
        <v>20.57</v>
      </c>
      <c r="G19">
        <f t="shared" si="0"/>
        <v>65.690000000000012</v>
      </c>
      <c r="H19" s="11">
        <v>13.74</v>
      </c>
    </row>
    <row r="20" spans="1:8" ht="32">
      <c r="A20" s="2"/>
      <c r="B20" s="3" t="s">
        <v>3205</v>
      </c>
      <c r="C20" s="3" t="s">
        <v>3206</v>
      </c>
      <c r="D20" s="3">
        <v>442035</v>
      </c>
      <c r="E20" s="3"/>
      <c r="F20" s="11">
        <v>17</v>
      </c>
      <c r="G20">
        <f t="shared" si="0"/>
        <v>64.25</v>
      </c>
      <c r="H20" s="11">
        <v>18.75</v>
      </c>
    </row>
    <row r="21" spans="1:8" ht="22">
      <c r="A21" s="2"/>
      <c r="B21" s="3" t="s">
        <v>3207</v>
      </c>
      <c r="C21" s="3" t="s">
        <v>3208</v>
      </c>
      <c r="D21" s="11">
        <v>592888</v>
      </c>
      <c r="E21" s="3"/>
      <c r="F21" s="11">
        <v>17.579999999999998</v>
      </c>
      <c r="G21">
        <f t="shared" si="0"/>
        <v>65.59</v>
      </c>
      <c r="H21" s="11">
        <v>16.829999999999998</v>
      </c>
    </row>
    <row r="22" spans="1:8" ht="32">
      <c r="A22" s="2"/>
      <c r="B22" s="3" t="s">
        <v>3209</v>
      </c>
      <c r="C22" s="3" t="s">
        <v>3210</v>
      </c>
      <c r="D22" s="11">
        <v>39630</v>
      </c>
      <c r="E22" s="3"/>
      <c r="F22" s="11">
        <v>15.63</v>
      </c>
      <c r="G22">
        <f t="shared" si="0"/>
        <v>71.03</v>
      </c>
      <c r="H22" s="11">
        <v>13.34</v>
      </c>
    </row>
    <row r="23" spans="1:8" ht="32">
      <c r="A23" s="2"/>
      <c r="B23" s="3" t="s">
        <v>3211</v>
      </c>
      <c r="C23" s="3" t="s">
        <v>3212</v>
      </c>
      <c r="D23" s="3">
        <v>138612</v>
      </c>
      <c r="E23" s="3"/>
      <c r="F23" s="11">
        <v>16.190000000000001</v>
      </c>
      <c r="G23">
        <f t="shared" si="0"/>
        <v>63.730000000000004</v>
      </c>
      <c r="H23" s="11">
        <v>20.079999999999998</v>
      </c>
    </row>
    <row r="24" spans="1:8" ht="32">
      <c r="A24" s="2" t="s">
        <v>3346</v>
      </c>
      <c r="B24" s="3" t="s">
        <v>3213</v>
      </c>
      <c r="C24" s="3" t="s">
        <v>3214</v>
      </c>
      <c r="D24" s="11">
        <v>217735</v>
      </c>
      <c r="E24" s="3"/>
      <c r="F24" s="11">
        <v>20.76</v>
      </c>
      <c r="G24">
        <f t="shared" si="0"/>
        <v>68.39</v>
      </c>
      <c r="H24" s="11">
        <v>10.85</v>
      </c>
    </row>
    <row r="25" spans="1:8" ht="32">
      <c r="A25" s="2"/>
      <c r="B25" s="3" t="s">
        <v>3215</v>
      </c>
      <c r="C25" s="3" t="s">
        <v>3216</v>
      </c>
      <c r="D25" s="11">
        <v>256373</v>
      </c>
      <c r="E25" s="3"/>
      <c r="F25" s="11">
        <v>15.47</v>
      </c>
      <c r="G25">
        <f t="shared" si="0"/>
        <v>66.64</v>
      </c>
      <c r="H25" s="11">
        <v>17.89</v>
      </c>
    </row>
    <row r="26" spans="1:8" ht="32">
      <c r="A26" s="2"/>
      <c r="B26" s="3" t="s">
        <v>3217</v>
      </c>
      <c r="C26" s="3" t="s">
        <v>3218</v>
      </c>
      <c r="D26" s="11">
        <v>59905</v>
      </c>
      <c r="E26" s="3"/>
      <c r="F26" s="11">
        <v>16.07</v>
      </c>
      <c r="G26">
        <f t="shared" si="0"/>
        <v>68.100000000000009</v>
      </c>
      <c r="H26" s="11">
        <v>15.83</v>
      </c>
    </row>
    <row r="27" spans="1:8" ht="48">
      <c r="A27" s="2"/>
      <c r="B27" s="3" t="s">
        <v>3219</v>
      </c>
      <c r="C27" s="3" t="s">
        <v>3220</v>
      </c>
      <c r="D27" s="3">
        <v>2493436</v>
      </c>
      <c r="E27" s="12">
        <f>105729+674834</f>
        <v>780563</v>
      </c>
      <c r="F27" s="11">
        <v>18.95</v>
      </c>
      <c r="G27">
        <f t="shared" si="0"/>
        <v>66.11</v>
      </c>
      <c r="H27" s="12">
        <v>14.94</v>
      </c>
    </row>
    <row r="28" spans="1:8" ht="32">
      <c r="A28" s="2"/>
      <c r="B28" s="3" t="s">
        <v>3221</v>
      </c>
      <c r="C28" s="3" t="s">
        <v>3222</v>
      </c>
      <c r="D28" s="11">
        <v>339077</v>
      </c>
      <c r="E28" s="3"/>
      <c r="F28" s="11">
        <v>20.38</v>
      </c>
      <c r="G28">
        <f t="shared" si="0"/>
        <v>69.2</v>
      </c>
      <c r="H28" s="11">
        <v>10.42</v>
      </c>
    </row>
    <row r="29" spans="1:8" ht="24">
      <c r="A29" s="3"/>
      <c r="B29" s="3" t="s">
        <v>3223</v>
      </c>
      <c r="C29" s="3" t="s">
        <v>3224</v>
      </c>
      <c r="D29" s="36">
        <v>71714</v>
      </c>
      <c r="E29" s="3"/>
      <c r="G29">
        <f t="shared" si="0"/>
        <v>100</v>
      </c>
    </row>
    <row r="30" spans="1:8" ht="48">
      <c r="A30" s="2"/>
      <c r="B30" s="3" t="s">
        <v>3225</v>
      </c>
      <c r="C30" s="3" t="s">
        <v>3226</v>
      </c>
      <c r="D30" s="11">
        <v>112090</v>
      </c>
      <c r="E30" s="3"/>
      <c r="F30" s="11">
        <v>18.48</v>
      </c>
      <c r="G30">
        <f t="shared" si="0"/>
        <v>69</v>
      </c>
      <c r="H30" s="11">
        <v>12.52</v>
      </c>
    </row>
    <row r="31" spans="1:8" ht="48">
      <c r="A31" s="2"/>
      <c r="B31" s="3" t="s">
        <v>3227</v>
      </c>
      <c r="C31" s="3" t="s">
        <v>3228</v>
      </c>
      <c r="D31" s="12">
        <v>3321853</v>
      </c>
      <c r="E31" s="3">
        <f>535833+460950+479179+386156</f>
        <v>1862118</v>
      </c>
      <c r="F31" s="12">
        <v>16.04</v>
      </c>
      <c r="G31">
        <f t="shared" si="0"/>
        <v>68.160000000000011</v>
      </c>
      <c r="H31" s="12">
        <v>15.8</v>
      </c>
    </row>
    <row r="32" spans="1:8" ht="23">
      <c r="A32" s="2"/>
      <c r="B32" s="3" t="s">
        <v>3229</v>
      </c>
      <c r="C32" s="3" t="s">
        <v>3230</v>
      </c>
      <c r="D32" s="12">
        <v>142891</v>
      </c>
      <c r="E32" s="3"/>
      <c r="F32" s="12">
        <v>21.53</v>
      </c>
      <c r="G32">
        <f t="shared" si="0"/>
        <v>66.86</v>
      </c>
      <c r="H32" s="12">
        <v>11.61</v>
      </c>
    </row>
    <row r="33" spans="1:9" ht="48">
      <c r="A33" s="2"/>
      <c r="B33" s="3" t="s">
        <v>3231</v>
      </c>
      <c r="C33" s="3" t="s">
        <v>3232</v>
      </c>
      <c r="D33" s="11">
        <v>642452</v>
      </c>
      <c r="E33" s="3"/>
      <c r="F33" s="11">
        <v>17.36</v>
      </c>
      <c r="G33">
        <f t="shared" si="0"/>
        <v>66.22</v>
      </c>
      <c r="H33" s="11">
        <v>16.420000000000002</v>
      </c>
    </row>
    <row r="34" spans="1:9" ht="32">
      <c r="A34" s="2"/>
      <c r="B34" s="3" t="s">
        <v>3233</v>
      </c>
      <c r="C34" s="3" t="s">
        <v>3234</v>
      </c>
      <c r="D34" s="3">
        <v>359967</v>
      </c>
      <c r="E34" s="3"/>
      <c r="F34" s="11">
        <v>22.53</v>
      </c>
      <c r="G34">
        <f t="shared" si="0"/>
        <v>63.76</v>
      </c>
      <c r="H34" s="11">
        <v>13.71</v>
      </c>
    </row>
    <row r="35" spans="1:9" ht="32">
      <c r="A35" s="2"/>
      <c r="B35" s="3" t="s">
        <v>3235</v>
      </c>
      <c r="C35" s="3" t="s">
        <v>3236</v>
      </c>
      <c r="D35" s="11">
        <v>365209</v>
      </c>
      <c r="E35" s="3"/>
      <c r="F35" s="11">
        <v>15.05</v>
      </c>
      <c r="G35">
        <f t="shared" si="0"/>
        <v>65.680000000000007</v>
      </c>
      <c r="H35" s="11">
        <v>19.27</v>
      </c>
    </row>
    <row r="36" spans="1:9" ht="32">
      <c r="A36" s="2"/>
      <c r="B36" s="3" t="s">
        <v>3237</v>
      </c>
      <c r="C36" s="3" t="s">
        <v>3238</v>
      </c>
      <c r="D36" s="11">
        <v>135006</v>
      </c>
      <c r="E36" s="3"/>
      <c r="F36" s="11">
        <v>17.29</v>
      </c>
      <c r="G36">
        <f t="shared" si="0"/>
        <v>65.640000000000015</v>
      </c>
      <c r="H36" s="11">
        <v>17.07</v>
      </c>
    </row>
    <row r="37" spans="1:9" ht="32">
      <c r="A37" s="2"/>
      <c r="B37" s="3" t="s">
        <v>3239</v>
      </c>
      <c r="C37" s="3" t="s">
        <v>3240</v>
      </c>
      <c r="D37" s="11">
        <v>181286</v>
      </c>
      <c r="E37" s="3"/>
      <c r="F37" s="11">
        <v>18.170000000000002</v>
      </c>
      <c r="G37">
        <f t="shared" si="0"/>
        <v>64.539999999999992</v>
      </c>
      <c r="H37" s="11">
        <v>17.29</v>
      </c>
    </row>
    <row r="38" spans="1:9" ht="32">
      <c r="A38" s="2"/>
      <c r="B38" s="3" t="s">
        <v>3241</v>
      </c>
      <c r="C38" s="3" t="s">
        <v>3242</v>
      </c>
      <c r="D38" s="11">
        <v>255397</v>
      </c>
      <c r="E38" s="3"/>
      <c r="F38" s="11">
        <v>20.04</v>
      </c>
      <c r="G38">
        <f t="shared" si="0"/>
        <v>69.09</v>
      </c>
      <c r="H38" s="11">
        <v>10.87</v>
      </c>
    </row>
    <row r="39" spans="1:9" ht="48">
      <c r="A39" s="2"/>
      <c r="B39" s="3" t="s">
        <v>3243</v>
      </c>
      <c r="C39" s="3" t="s">
        <v>3244</v>
      </c>
      <c r="D39" s="3">
        <v>2282581</v>
      </c>
      <c r="E39" s="3">
        <f>640951+163135</f>
        <v>804086</v>
      </c>
      <c r="F39" s="12">
        <v>21.09</v>
      </c>
      <c r="G39">
        <f t="shared" si="0"/>
        <v>68.61</v>
      </c>
      <c r="H39" s="12">
        <v>10.3</v>
      </c>
    </row>
    <row r="40" spans="1:9" ht="32">
      <c r="A40" s="2"/>
      <c r="B40" s="3" t="s">
        <v>3245</v>
      </c>
      <c r="C40" s="3" t="s">
        <v>3246</v>
      </c>
      <c r="D40" s="11">
        <v>139713</v>
      </c>
      <c r="E40" s="3"/>
      <c r="F40" s="11">
        <v>19.89</v>
      </c>
      <c r="G40">
        <f t="shared" si="0"/>
        <v>67.59</v>
      </c>
      <c r="H40" s="11">
        <v>12.52</v>
      </c>
      <c r="I40" s="11"/>
    </row>
    <row r="41" spans="1:9" ht="32">
      <c r="A41" s="2"/>
      <c r="B41" s="3" t="s">
        <v>3247</v>
      </c>
      <c r="C41" s="3" t="s">
        <v>3248</v>
      </c>
      <c r="D41" s="3">
        <v>117965</v>
      </c>
      <c r="E41" s="3"/>
      <c r="F41" s="11">
        <v>19.48</v>
      </c>
      <c r="G41">
        <f t="shared" si="0"/>
        <v>67.38</v>
      </c>
      <c r="H41" s="11">
        <v>13.14</v>
      </c>
    </row>
    <row r="42" spans="1:9" ht="32">
      <c r="A42" s="2" t="s">
        <v>3347</v>
      </c>
      <c r="B42" s="3" t="s">
        <v>3249</v>
      </c>
      <c r="C42" s="3" t="s">
        <v>3250</v>
      </c>
      <c r="D42" s="11">
        <v>300226</v>
      </c>
      <c r="E42" s="3"/>
      <c r="F42" s="11">
        <v>22.46</v>
      </c>
      <c r="G42">
        <f t="shared" si="0"/>
        <v>65.359999999999985</v>
      </c>
      <c r="H42" s="11">
        <v>12.18</v>
      </c>
    </row>
    <row r="43" spans="1:9" ht="32">
      <c r="A43" s="2"/>
      <c r="B43" s="3" t="s">
        <v>3251</v>
      </c>
      <c r="C43" s="3" t="s">
        <v>3252</v>
      </c>
      <c r="D43" s="11">
        <v>155129</v>
      </c>
      <c r="E43" s="3"/>
      <c r="F43" s="11">
        <v>23.89</v>
      </c>
      <c r="G43">
        <f t="shared" si="0"/>
        <v>67.64</v>
      </c>
      <c r="H43" s="11">
        <v>8.4700000000000006</v>
      </c>
    </row>
    <row r="44" spans="1:9" ht="32">
      <c r="A44" s="2"/>
      <c r="B44" s="3" t="s">
        <v>3253</v>
      </c>
      <c r="C44" s="3" t="s">
        <v>3254</v>
      </c>
      <c r="D44" s="3">
        <v>313231</v>
      </c>
      <c r="E44" s="3"/>
      <c r="F44" s="11">
        <v>16.62</v>
      </c>
      <c r="G44">
        <f t="shared" si="0"/>
        <v>64.169999999999987</v>
      </c>
      <c r="H44" s="11">
        <v>19.21</v>
      </c>
    </row>
    <row r="45" spans="1:9" ht="32">
      <c r="A45" s="2"/>
      <c r="B45" s="3" t="s">
        <v>3255</v>
      </c>
      <c r="C45" s="3" t="s">
        <v>3256</v>
      </c>
      <c r="D45" s="11">
        <v>211932</v>
      </c>
      <c r="E45" s="3"/>
      <c r="F45" s="11">
        <v>20.34</v>
      </c>
      <c r="G45">
        <f t="shared" si="0"/>
        <v>65.28</v>
      </c>
      <c r="H45" s="11">
        <v>14.38</v>
      </c>
    </row>
    <row r="46" spans="1:9" ht="32">
      <c r="A46" s="2"/>
      <c r="B46" s="3" t="s">
        <v>3257</v>
      </c>
      <c r="C46" s="3" t="s">
        <v>3258</v>
      </c>
      <c r="D46" s="11">
        <v>211932</v>
      </c>
      <c r="E46" s="3"/>
      <c r="F46" s="11">
        <v>20.34</v>
      </c>
      <c r="G46">
        <f t="shared" si="0"/>
        <v>65.28</v>
      </c>
      <c r="H46" s="11">
        <v>14.38</v>
      </c>
    </row>
    <row r="47" spans="1:9" ht="32">
      <c r="A47" s="2"/>
      <c r="B47" s="3" t="s">
        <v>3259</v>
      </c>
      <c r="C47" s="3" t="s">
        <v>3260</v>
      </c>
      <c r="D47" s="11">
        <v>137709</v>
      </c>
      <c r="E47" s="3"/>
      <c r="F47" s="11">
        <v>20.29</v>
      </c>
      <c r="G47">
        <f t="shared" si="0"/>
        <v>65.59</v>
      </c>
      <c r="H47" s="11">
        <v>14.12</v>
      </c>
    </row>
    <row r="48" spans="1:9" ht="64">
      <c r="A48" s="2"/>
      <c r="B48" s="3" t="s">
        <v>3261</v>
      </c>
      <c r="C48" s="3" t="s">
        <v>3262</v>
      </c>
      <c r="D48" s="3">
        <v>3624750</v>
      </c>
      <c r="E48" s="3">
        <f>967639+283918</f>
        <v>1251557</v>
      </c>
      <c r="F48" s="11">
        <v>21.41</v>
      </c>
      <c r="G48">
        <f t="shared" si="0"/>
        <v>67.460000000000008</v>
      </c>
      <c r="H48" s="12">
        <v>11.13</v>
      </c>
    </row>
    <row r="49" spans="1:8" ht="32">
      <c r="A49" s="2"/>
      <c r="B49" s="3" t="s">
        <v>3263</v>
      </c>
      <c r="C49" s="3" t="s">
        <v>3264</v>
      </c>
      <c r="D49" s="11">
        <v>317733</v>
      </c>
      <c r="E49" s="3"/>
      <c r="F49" s="11">
        <v>19.21</v>
      </c>
      <c r="G49">
        <f t="shared" si="0"/>
        <v>64.009999999999991</v>
      </c>
      <c r="H49" s="11">
        <v>16.78</v>
      </c>
    </row>
    <row r="50" spans="1:8" ht="32">
      <c r="A50" s="2"/>
      <c r="B50" s="3" t="s">
        <v>3265</v>
      </c>
      <c r="C50" s="3" t="s">
        <v>3266</v>
      </c>
      <c r="D50" s="11">
        <v>160230</v>
      </c>
      <c r="E50" s="3"/>
      <c r="F50" s="11">
        <v>19.8</v>
      </c>
      <c r="G50">
        <f t="shared" si="0"/>
        <v>67.64</v>
      </c>
      <c r="H50" s="11">
        <v>12.56</v>
      </c>
    </row>
    <row r="51" spans="1:8" ht="48">
      <c r="A51" s="2"/>
      <c r="B51" s="3" t="s">
        <v>3267</v>
      </c>
      <c r="C51" s="3" t="s">
        <v>3268</v>
      </c>
      <c r="D51" s="12">
        <v>3211462</v>
      </c>
      <c r="E51" s="3">
        <f>618204+466244</f>
        <v>1084448</v>
      </c>
      <c r="F51" s="12">
        <v>16.079999999999998</v>
      </c>
      <c r="G51">
        <f t="shared" si="0"/>
        <v>66.210000000000008</v>
      </c>
      <c r="H51" s="12">
        <v>17.71</v>
      </c>
    </row>
    <row r="52" spans="1:8" ht="32">
      <c r="A52" s="2"/>
      <c r="B52" s="3" t="s">
        <v>3269</v>
      </c>
      <c r="C52" s="3" t="s">
        <v>3270</v>
      </c>
      <c r="D52" s="11">
        <v>240188</v>
      </c>
      <c r="E52" s="3"/>
      <c r="F52" s="11">
        <v>21.16</v>
      </c>
      <c r="G52">
        <f t="shared" si="0"/>
        <v>63.540000000000006</v>
      </c>
      <c r="H52" s="11">
        <v>15.3</v>
      </c>
    </row>
    <row r="53" spans="1:8" ht="32">
      <c r="A53" s="2"/>
      <c r="B53" s="3" t="s">
        <v>3271</v>
      </c>
      <c r="C53" s="3" t="s">
        <v>3272</v>
      </c>
      <c r="D53" s="3">
        <v>241675</v>
      </c>
      <c r="E53" s="3"/>
      <c r="F53" s="11">
        <v>17.600000000000001</v>
      </c>
      <c r="G53">
        <f t="shared" si="0"/>
        <v>65.350000000000009</v>
      </c>
      <c r="H53" s="11">
        <v>17.05</v>
      </c>
    </row>
    <row r="54" spans="1:8" ht="32">
      <c r="A54" s="2"/>
      <c r="B54" s="3" t="s">
        <v>3273</v>
      </c>
      <c r="C54" s="3" t="s">
        <v>3274</v>
      </c>
      <c r="D54" s="11">
        <v>345354</v>
      </c>
      <c r="E54" s="3"/>
      <c r="F54" s="11">
        <v>17.440000000000001</v>
      </c>
      <c r="G54">
        <f t="shared" si="0"/>
        <v>64.31</v>
      </c>
      <c r="H54" s="11">
        <v>18.25</v>
      </c>
    </row>
    <row r="55" spans="1:8" ht="32">
      <c r="A55" s="2"/>
      <c r="B55" s="3" t="s">
        <v>3275</v>
      </c>
      <c r="C55" s="3" t="s">
        <v>3276</v>
      </c>
      <c r="D55" s="3">
        <v>365736</v>
      </c>
      <c r="E55" s="3"/>
      <c r="F55" s="11">
        <v>20.02</v>
      </c>
      <c r="G55">
        <f t="shared" si="0"/>
        <v>66.760000000000005</v>
      </c>
      <c r="H55" s="11">
        <v>13.22</v>
      </c>
    </row>
    <row r="56" spans="1:8" ht="32">
      <c r="A56" s="2"/>
      <c r="B56" s="3" t="s">
        <v>3277</v>
      </c>
      <c r="C56" s="3" t="s">
        <v>3278</v>
      </c>
      <c r="D56" s="11">
        <v>201663</v>
      </c>
      <c r="E56" s="3"/>
      <c r="F56" s="11">
        <v>20.72</v>
      </c>
      <c r="G56">
        <f t="shared" si="0"/>
        <v>67.150000000000006</v>
      </c>
      <c r="H56" s="11">
        <v>12.13</v>
      </c>
    </row>
    <row r="57" spans="1:8" ht="32">
      <c r="A57" s="2"/>
      <c r="B57" s="3" t="s">
        <v>3279</v>
      </c>
      <c r="C57" s="3" t="s">
        <v>3280</v>
      </c>
      <c r="D57" s="11">
        <v>141756</v>
      </c>
      <c r="E57" s="3"/>
      <c r="F57" s="11">
        <v>15.54</v>
      </c>
      <c r="G57">
        <f t="shared" si="0"/>
        <v>69.13000000000001</v>
      </c>
      <c r="H57" s="11">
        <v>15.33</v>
      </c>
    </row>
    <row r="58" spans="1:8" ht="32">
      <c r="A58" s="2"/>
      <c r="B58" s="3" t="s">
        <v>3281</v>
      </c>
      <c r="C58" s="3" t="s">
        <v>3282</v>
      </c>
      <c r="D58" s="11">
        <v>115645</v>
      </c>
      <c r="E58" s="3"/>
      <c r="F58" s="11">
        <v>16.04</v>
      </c>
      <c r="G58">
        <f t="shared" si="0"/>
        <v>64.59</v>
      </c>
      <c r="H58" s="11">
        <v>19.37</v>
      </c>
    </row>
    <row r="59" spans="1:8" ht="48">
      <c r="A59" s="2"/>
      <c r="B59" s="3" t="s">
        <v>3283</v>
      </c>
      <c r="C59" s="3" t="s">
        <v>3284</v>
      </c>
      <c r="D59" s="3">
        <v>4688744</v>
      </c>
      <c r="E59" s="3">
        <f>920044+268620</f>
        <v>1188664</v>
      </c>
      <c r="F59" s="11">
        <v>16.829999999999998</v>
      </c>
      <c r="G59">
        <f t="shared" si="0"/>
        <v>67.37</v>
      </c>
      <c r="H59" s="11">
        <v>15.8</v>
      </c>
    </row>
    <row r="60" spans="1:8" ht="32">
      <c r="A60" s="2"/>
      <c r="B60" s="3" t="s">
        <v>3285</v>
      </c>
      <c r="C60" s="3" t="s">
        <v>3286</v>
      </c>
      <c r="D60" s="3">
        <v>125317</v>
      </c>
      <c r="E60" s="3"/>
      <c r="F60" s="11">
        <v>17.239999999999998</v>
      </c>
      <c r="G60">
        <f t="shared" si="0"/>
        <v>69.95</v>
      </c>
      <c r="H60" s="11">
        <v>12.81</v>
      </c>
    </row>
    <row r="61" spans="1:8" ht="32">
      <c r="A61" s="2"/>
      <c r="B61" s="3" t="s">
        <v>3287</v>
      </c>
      <c r="C61" s="3" t="s">
        <v>3288</v>
      </c>
      <c r="D61" s="11">
        <v>304089</v>
      </c>
      <c r="E61" s="3"/>
      <c r="F61" s="11">
        <v>15.59</v>
      </c>
      <c r="G61">
        <f t="shared" si="0"/>
        <v>66.599999999999994</v>
      </c>
      <c r="H61" s="11">
        <v>17.809999999999999</v>
      </c>
    </row>
    <row r="62" spans="1:8" ht="32">
      <c r="A62" s="2"/>
      <c r="B62" s="3" t="s">
        <v>3289</v>
      </c>
      <c r="C62" s="3" t="s">
        <v>3290</v>
      </c>
      <c r="D62" s="11">
        <v>76929</v>
      </c>
      <c r="E62" s="3"/>
      <c r="F62" s="11">
        <v>22.15</v>
      </c>
      <c r="G62">
        <f t="shared" si="0"/>
        <v>67.41</v>
      </c>
      <c r="H62" s="11">
        <v>10.44</v>
      </c>
    </row>
    <row r="63" spans="1:8" ht="32">
      <c r="A63" s="2"/>
      <c r="B63" s="3" t="s">
        <v>3291</v>
      </c>
      <c r="C63" s="3" t="s">
        <v>3292</v>
      </c>
      <c r="D63" s="11">
        <v>35325</v>
      </c>
      <c r="E63" s="3"/>
      <c r="F63" s="11">
        <v>13.86</v>
      </c>
      <c r="G63">
        <f t="shared" si="0"/>
        <v>68.97</v>
      </c>
      <c r="H63" s="11">
        <v>17.170000000000002</v>
      </c>
    </row>
    <row r="64" spans="1:8" ht="32">
      <c r="A64" s="2"/>
      <c r="B64" s="3" t="s">
        <v>3293</v>
      </c>
      <c r="C64" s="3" t="s">
        <v>3294</v>
      </c>
      <c r="D64" s="11">
        <v>143989</v>
      </c>
      <c r="E64" s="3"/>
      <c r="F64" s="11">
        <v>14.48</v>
      </c>
      <c r="G64">
        <f t="shared" si="0"/>
        <v>69.169999999999987</v>
      </c>
      <c r="H64" s="11">
        <v>16.350000000000001</v>
      </c>
    </row>
    <row r="65" spans="1:8" ht="32">
      <c r="A65" s="2"/>
      <c r="B65" s="3" t="s">
        <v>3295</v>
      </c>
      <c r="C65" s="3" t="s">
        <v>3296</v>
      </c>
      <c r="D65" s="11">
        <v>223832</v>
      </c>
      <c r="E65" s="3"/>
      <c r="F65" s="11">
        <v>16.489999999999998</v>
      </c>
      <c r="G65">
        <f t="shared" si="0"/>
        <v>67.960000000000008</v>
      </c>
      <c r="H65" s="11">
        <v>15.55</v>
      </c>
    </row>
    <row r="66" spans="1:8" ht="32">
      <c r="A66" s="2"/>
      <c r="B66" s="3" t="s">
        <v>3297</v>
      </c>
      <c r="C66" s="3" t="s">
        <v>3298</v>
      </c>
      <c r="D66" s="3">
        <v>162774</v>
      </c>
      <c r="E66" s="3"/>
      <c r="F66" s="11">
        <v>21.37</v>
      </c>
      <c r="G66">
        <f t="shared" si="0"/>
        <v>63.139999999999993</v>
      </c>
      <c r="H66" s="11">
        <v>15.49</v>
      </c>
    </row>
    <row r="67" spans="1:8" ht="22">
      <c r="A67" s="2"/>
      <c r="B67" s="3" t="s">
        <v>3299</v>
      </c>
      <c r="C67" s="3" t="s">
        <v>3300</v>
      </c>
      <c r="D67" s="11">
        <v>281211</v>
      </c>
      <c r="E67" s="3"/>
      <c r="F67" s="11">
        <v>17.79</v>
      </c>
      <c r="G67">
        <f t="shared" ref="G67:G88" si="1">100-F67-H67</f>
        <v>66.7</v>
      </c>
      <c r="H67" s="11">
        <v>15.51</v>
      </c>
    </row>
    <row r="68" spans="1:8" ht="32">
      <c r="A68" s="2"/>
      <c r="B68" s="3" t="s">
        <v>3301</v>
      </c>
      <c r="C68" s="3" t="s">
        <v>3302</v>
      </c>
      <c r="D68" s="11">
        <v>153221</v>
      </c>
      <c r="E68" s="3"/>
      <c r="F68" s="11">
        <v>17.09</v>
      </c>
      <c r="G68">
        <f t="shared" si="1"/>
        <v>66.599999999999994</v>
      </c>
      <c r="H68" s="11">
        <v>16.309999999999999</v>
      </c>
    </row>
    <row r="69" spans="1:8" ht="32">
      <c r="A69" s="2"/>
      <c r="B69" s="3" t="s">
        <v>3303</v>
      </c>
      <c r="C69" s="3" t="s">
        <v>3304</v>
      </c>
      <c r="D69" s="11">
        <v>365555</v>
      </c>
      <c r="E69" s="3"/>
      <c r="F69" s="11">
        <v>15.58</v>
      </c>
      <c r="G69">
        <f t="shared" si="1"/>
        <v>66.53</v>
      </c>
      <c r="H69" s="11">
        <v>17.89</v>
      </c>
    </row>
    <row r="70" spans="1:8" ht="32">
      <c r="A70" s="2"/>
      <c r="B70" s="3" t="s">
        <v>3305</v>
      </c>
      <c r="C70" s="3" t="s">
        <v>3306</v>
      </c>
      <c r="D70" s="3">
        <v>571869</v>
      </c>
      <c r="E70" s="3"/>
      <c r="F70" s="11">
        <v>22.06</v>
      </c>
      <c r="G70">
        <f t="shared" si="1"/>
        <v>69.42</v>
      </c>
      <c r="H70" s="11">
        <v>8.52</v>
      </c>
    </row>
    <row r="71" spans="1:8" ht="32">
      <c r="A71" s="2"/>
      <c r="B71" s="3" t="s">
        <v>3307</v>
      </c>
      <c r="C71" s="3" t="s">
        <v>3308</v>
      </c>
      <c r="D71" s="11">
        <v>141324</v>
      </c>
      <c r="E71" s="3"/>
      <c r="F71" s="11">
        <v>18.5</v>
      </c>
      <c r="G71">
        <f t="shared" si="1"/>
        <v>64.489999999999995</v>
      </c>
      <c r="H71" s="11">
        <v>17.010000000000002</v>
      </c>
    </row>
    <row r="72" spans="1:8" ht="32">
      <c r="A72" s="2"/>
      <c r="B72" s="3" t="s">
        <v>3309</v>
      </c>
      <c r="C72" s="3" t="s">
        <v>3310</v>
      </c>
      <c r="D72" s="11">
        <v>260971</v>
      </c>
      <c r="E72" s="3"/>
      <c r="F72" s="11">
        <v>19.89</v>
      </c>
      <c r="G72">
        <f t="shared" si="1"/>
        <v>63.86</v>
      </c>
      <c r="H72" s="11">
        <v>16.25</v>
      </c>
    </row>
    <row r="73" spans="1:8" ht="32">
      <c r="A73" s="2"/>
      <c r="B73" s="3" t="s">
        <v>3311</v>
      </c>
      <c r="C73" s="3" t="s">
        <v>3312</v>
      </c>
      <c r="D73" s="3">
        <v>255294</v>
      </c>
      <c r="E73" s="3"/>
      <c r="F73" s="11">
        <v>19.5</v>
      </c>
      <c r="G73">
        <f t="shared" si="1"/>
        <v>65.099999999999994</v>
      </c>
      <c r="H73" s="11">
        <v>15.4</v>
      </c>
    </row>
    <row r="74" spans="1:8" ht="48">
      <c r="A74" s="2"/>
      <c r="B74" s="3" t="s">
        <v>3313</v>
      </c>
      <c r="C74" s="3" t="s">
        <v>3314</v>
      </c>
      <c r="D74" s="3">
        <v>662603</v>
      </c>
      <c r="E74" s="3"/>
      <c r="F74" s="11">
        <v>17.71</v>
      </c>
      <c r="G74">
        <f t="shared" si="1"/>
        <v>66.259999999999991</v>
      </c>
      <c r="H74" s="11">
        <v>16.03</v>
      </c>
    </row>
    <row r="75" spans="1:8" ht="32">
      <c r="A75" s="2"/>
      <c r="B75" s="3" t="s">
        <v>3315</v>
      </c>
      <c r="C75" s="3" t="s">
        <v>3316</v>
      </c>
      <c r="D75" s="11">
        <v>491975</v>
      </c>
      <c r="E75" s="3"/>
      <c r="F75" s="11">
        <v>16.5</v>
      </c>
      <c r="G75">
        <f t="shared" si="1"/>
        <v>67.02</v>
      </c>
      <c r="H75" s="11">
        <v>16.48</v>
      </c>
    </row>
    <row r="76" spans="1:8" ht="32">
      <c r="A76" s="2"/>
      <c r="B76" s="3" t="s">
        <v>3317</v>
      </c>
      <c r="C76" s="3" t="s">
        <v>3318</v>
      </c>
      <c r="D76" s="11">
        <v>321535</v>
      </c>
      <c r="E76" s="3"/>
      <c r="F76" s="11">
        <v>18.170000000000002</v>
      </c>
      <c r="G76">
        <f t="shared" si="1"/>
        <v>64.37</v>
      </c>
      <c r="H76" s="11">
        <v>17.46</v>
      </c>
    </row>
    <row r="77" spans="1:8" ht="48">
      <c r="A77" s="2"/>
      <c r="B77" s="3" t="s">
        <v>3319</v>
      </c>
      <c r="C77" s="3" t="s">
        <v>3320</v>
      </c>
      <c r="D77" s="12">
        <v>12952907</v>
      </c>
      <c r="E77" s="3">
        <f>12952907-491975-504144-21748-161304</f>
        <v>11773736</v>
      </c>
      <c r="F77" s="12">
        <v>15.65</v>
      </c>
      <c r="G77">
        <f t="shared" si="1"/>
        <v>73.449999999999989</v>
      </c>
      <c r="H77" s="12">
        <v>10.9</v>
      </c>
    </row>
    <row r="78" spans="1:8" ht="48">
      <c r="A78" s="2"/>
      <c r="B78" s="3" t="s">
        <v>3321</v>
      </c>
      <c r="C78" s="3" t="s">
        <v>3322</v>
      </c>
      <c r="D78" s="11">
        <v>698322</v>
      </c>
      <c r="E78" s="3">
        <f>D78-71714</f>
        <v>626608</v>
      </c>
      <c r="F78" s="11">
        <v>14.9</v>
      </c>
      <c r="G78">
        <f t="shared" si="1"/>
        <v>70.31</v>
      </c>
      <c r="H78" s="11">
        <v>14.79</v>
      </c>
    </row>
    <row r="79" spans="1:8" ht="48">
      <c r="A79" s="2"/>
      <c r="B79" s="3" t="s">
        <v>3323</v>
      </c>
      <c r="C79" s="3" t="s">
        <v>3324</v>
      </c>
      <c r="D79" s="3">
        <v>47356</v>
      </c>
      <c r="E79" s="3"/>
      <c r="F79" s="11">
        <v>18.73</v>
      </c>
      <c r="G79">
        <f t="shared" si="1"/>
        <v>63.949999999999996</v>
      </c>
      <c r="H79" s="11">
        <v>17.32</v>
      </c>
    </row>
    <row r="80" spans="1:8" ht="32">
      <c r="A80" s="2"/>
      <c r="B80" s="3" t="s">
        <v>3325</v>
      </c>
      <c r="C80" s="3" t="s">
        <v>3326</v>
      </c>
      <c r="D80" s="11">
        <v>253786</v>
      </c>
      <c r="E80" s="3"/>
      <c r="F80" s="11">
        <v>19.920000000000002</v>
      </c>
      <c r="G80">
        <f t="shared" si="1"/>
        <v>64.92</v>
      </c>
      <c r="H80" s="11">
        <v>15.16</v>
      </c>
    </row>
    <row r="81" spans="1:8" ht="32">
      <c r="A81" s="2"/>
      <c r="B81" s="3" t="s">
        <v>3327</v>
      </c>
      <c r="C81" s="3" t="s">
        <v>3328</v>
      </c>
      <c r="D81" s="11">
        <v>210871</v>
      </c>
      <c r="E81" s="3"/>
      <c r="F81" s="11">
        <v>19.27</v>
      </c>
      <c r="G81">
        <f t="shared" si="1"/>
        <v>61.97</v>
      </c>
      <c r="H81" s="11">
        <v>18.760000000000002</v>
      </c>
    </row>
    <row r="82" spans="1:8" ht="32">
      <c r="A82" s="2"/>
      <c r="B82" s="3" t="s">
        <v>3329</v>
      </c>
      <c r="C82" s="3" t="s">
        <v>3330</v>
      </c>
      <c r="D82" s="3">
        <v>148404</v>
      </c>
      <c r="E82" s="3"/>
      <c r="F82" s="11">
        <v>17.98</v>
      </c>
      <c r="G82">
        <f t="shared" si="1"/>
        <v>67.19</v>
      </c>
      <c r="H82" s="11">
        <v>14.83</v>
      </c>
    </row>
    <row r="83" spans="1:8" ht="48">
      <c r="A83" s="2"/>
      <c r="B83" s="3" t="s">
        <v>3331</v>
      </c>
      <c r="C83" s="3" t="s">
        <v>3332</v>
      </c>
      <c r="D83" s="3">
        <v>208482</v>
      </c>
      <c r="E83" s="3"/>
      <c r="F83" s="11">
        <v>21.97</v>
      </c>
      <c r="G83">
        <f t="shared" si="1"/>
        <v>64.98</v>
      </c>
      <c r="H83" s="11">
        <v>13.05</v>
      </c>
    </row>
    <row r="84" spans="1:8" ht="32">
      <c r="A84" s="2"/>
      <c r="B84" s="3" t="s">
        <v>3333</v>
      </c>
      <c r="C84" s="3" t="s">
        <v>3334</v>
      </c>
      <c r="D84" s="11">
        <v>389002</v>
      </c>
      <c r="E84" s="3"/>
      <c r="F84" s="11">
        <v>24.73</v>
      </c>
      <c r="G84">
        <f t="shared" si="1"/>
        <v>66.17</v>
      </c>
      <c r="H84" s="11">
        <v>9.1</v>
      </c>
    </row>
    <row r="85" spans="1:8" ht="32">
      <c r="A85" s="2"/>
      <c r="B85" s="3" t="s">
        <v>3335</v>
      </c>
      <c r="C85" s="3" t="s">
        <v>3336</v>
      </c>
      <c r="D85" s="11">
        <v>383097</v>
      </c>
      <c r="E85" s="3"/>
      <c r="F85" s="11">
        <v>16.64</v>
      </c>
      <c r="G85">
        <f t="shared" si="1"/>
        <v>69.87</v>
      </c>
      <c r="H85" s="11">
        <v>13.49</v>
      </c>
    </row>
    <row r="86" spans="1:8" ht="32">
      <c r="A86" s="2"/>
      <c r="B86" s="3" t="s">
        <v>3337</v>
      </c>
      <c r="C86" s="3" t="s">
        <v>3338</v>
      </c>
      <c r="D86" s="11">
        <v>73297</v>
      </c>
      <c r="E86" s="3"/>
      <c r="F86" s="11">
        <v>13.65</v>
      </c>
      <c r="G86">
        <f t="shared" si="1"/>
        <v>73.61</v>
      </c>
      <c r="H86" s="11">
        <v>12.74</v>
      </c>
    </row>
    <row r="87" spans="1:8" ht="32">
      <c r="A87" s="2"/>
      <c r="B87" s="3" t="s">
        <v>3339</v>
      </c>
      <c r="C87" s="3" t="s">
        <v>3340</v>
      </c>
      <c r="D87" s="11">
        <v>127015</v>
      </c>
      <c r="E87" s="3"/>
      <c r="F87" s="11">
        <v>17.010000000000002</v>
      </c>
      <c r="G87">
        <f t="shared" si="1"/>
        <v>72</v>
      </c>
      <c r="H87" s="11">
        <v>10.99</v>
      </c>
    </row>
    <row r="88" spans="1:8" ht="32">
      <c r="A88" s="2"/>
      <c r="B88" s="3" t="s">
        <v>3341</v>
      </c>
      <c r="C88" s="3" t="s">
        <v>3342</v>
      </c>
      <c r="D88" s="11">
        <v>41198</v>
      </c>
      <c r="E88" s="3"/>
      <c r="F88" s="11">
        <v>16.23</v>
      </c>
      <c r="G88">
        <f t="shared" si="1"/>
        <v>69.19</v>
      </c>
      <c r="H88" s="11">
        <v>14.58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7788-9491-D541-A9AC-5D5E41A66E85}">
  <dimension ref="A1:H77"/>
  <sheetViews>
    <sheetView workbookViewId="0">
      <selection activeCell="B5" sqref="B5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8">
      <c r="A2" s="25" t="s">
        <v>3348</v>
      </c>
      <c r="B2" s="26" t="s">
        <v>3349</v>
      </c>
      <c r="C2" s="26" t="s">
        <v>3350</v>
      </c>
      <c r="D2" s="26">
        <v>689611</v>
      </c>
      <c r="E2" s="26">
        <f>158418+20411+1274991</f>
        <v>1453820</v>
      </c>
      <c r="F2" s="12">
        <v>11.01</v>
      </c>
      <c r="G2" s="27"/>
      <c r="H2" s="27">
        <v>15.16</v>
      </c>
    </row>
    <row r="3" spans="1:8" ht="32">
      <c r="A3" s="25"/>
      <c r="B3" s="26" t="s">
        <v>3351</v>
      </c>
      <c r="C3" s="26" t="s">
        <v>3352</v>
      </c>
      <c r="D3" s="11">
        <v>195489</v>
      </c>
      <c r="E3" s="26"/>
      <c r="F3" s="27"/>
      <c r="G3" s="27"/>
      <c r="H3" s="27"/>
    </row>
    <row r="4" spans="1:8" ht="23">
      <c r="A4" s="25"/>
      <c r="B4" s="26" t="s">
        <v>3353</v>
      </c>
      <c r="C4" s="26" t="s">
        <v>3354</v>
      </c>
      <c r="D4" s="37">
        <v>243283</v>
      </c>
      <c r="E4" s="26"/>
      <c r="F4" s="12">
        <v>10.08</v>
      </c>
      <c r="G4" s="27"/>
      <c r="H4" s="12">
        <v>15.75</v>
      </c>
    </row>
    <row r="5" spans="1:8" ht="32">
      <c r="A5" s="25"/>
      <c r="B5" s="26" t="s">
        <v>3355</v>
      </c>
      <c r="C5" s="26" t="s">
        <v>3356</v>
      </c>
      <c r="D5" s="26"/>
      <c r="E5" s="26"/>
      <c r="F5" s="27"/>
      <c r="G5" s="27"/>
      <c r="H5" s="27"/>
    </row>
    <row r="6" spans="1:8" ht="80">
      <c r="A6" s="25"/>
      <c r="B6" s="26" t="s">
        <v>3357</v>
      </c>
      <c r="C6" s="26" t="s">
        <v>3358</v>
      </c>
      <c r="D6" s="26"/>
      <c r="E6" s="26"/>
      <c r="F6" s="27"/>
      <c r="G6" s="27"/>
      <c r="H6" s="27"/>
    </row>
    <row r="7" spans="1:8" ht="48">
      <c r="A7" s="25"/>
      <c r="B7" s="26" t="s">
        <v>3359</v>
      </c>
      <c r="C7" s="26" t="s">
        <v>3360</v>
      </c>
      <c r="D7" s="26"/>
      <c r="E7" s="26"/>
      <c r="F7" s="27"/>
      <c r="G7" s="27"/>
      <c r="H7" s="27"/>
    </row>
    <row r="8" spans="1:8">
      <c r="A8" s="25"/>
      <c r="B8" s="26" t="s">
        <v>3361</v>
      </c>
      <c r="C8" s="26" t="s">
        <v>3362</v>
      </c>
      <c r="D8" s="26"/>
      <c r="E8" s="26"/>
      <c r="F8" s="27"/>
      <c r="G8" s="27"/>
      <c r="H8" s="27"/>
    </row>
    <row r="9" spans="1:8">
      <c r="A9" s="25"/>
      <c r="B9" s="26" t="s">
        <v>3363</v>
      </c>
      <c r="C9" s="26" t="s">
        <v>3364</v>
      </c>
      <c r="D9" s="26"/>
      <c r="E9" s="26"/>
      <c r="F9" s="27"/>
      <c r="G9" s="27"/>
      <c r="H9" s="27"/>
    </row>
    <row r="10" spans="1:8" ht="32">
      <c r="A10" s="25"/>
      <c r="B10" s="26" t="s">
        <v>3365</v>
      </c>
      <c r="C10" s="26" t="s">
        <v>3366</v>
      </c>
      <c r="D10" s="26"/>
      <c r="E10" s="26"/>
      <c r="F10" s="27"/>
      <c r="G10" s="27"/>
      <c r="H10" s="27"/>
    </row>
    <row r="11" spans="1:8" ht="32">
      <c r="A11" s="25"/>
      <c r="B11" s="26" t="s">
        <v>3367</v>
      </c>
      <c r="C11" s="26" t="s">
        <v>3368</v>
      </c>
      <c r="D11" s="26"/>
      <c r="E11" s="26"/>
      <c r="F11" s="27"/>
      <c r="G11" s="27"/>
      <c r="H11" s="27"/>
    </row>
    <row r="12" spans="1:8" ht="32">
      <c r="A12" s="25"/>
      <c r="B12" s="26" t="s">
        <v>3369</v>
      </c>
      <c r="C12" s="26" t="s">
        <v>3370</v>
      </c>
      <c r="D12" s="26"/>
      <c r="E12" s="26"/>
      <c r="F12" s="27"/>
      <c r="G12" s="27"/>
      <c r="H12" s="27"/>
    </row>
    <row r="13" spans="1:8">
      <c r="A13" s="25"/>
      <c r="B13" s="26" t="s">
        <v>3371</v>
      </c>
      <c r="C13" s="26" t="s">
        <v>3372</v>
      </c>
      <c r="D13" s="26"/>
      <c r="E13" s="26"/>
      <c r="F13" s="27"/>
      <c r="G13" s="27"/>
      <c r="H13" s="27"/>
    </row>
    <row r="14" spans="1:8">
      <c r="A14" s="25"/>
      <c r="B14" s="26" t="s">
        <v>3373</v>
      </c>
      <c r="C14" s="26" t="s">
        <v>3374</v>
      </c>
      <c r="D14" s="26"/>
      <c r="E14" s="26"/>
      <c r="F14" s="27"/>
      <c r="G14" s="27"/>
      <c r="H14" s="27"/>
    </row>
    <row r="15" spans="1:8" ht="32">
      <c r="A15" s="25"/>
      <c r="B15" s="26" t="s">
        <v>3375</v>
      </c>
      <c r="C15" s="26" t="s">
        <v>3376</v>
      </c>
      <c r="D15" s="26"/>
      <c r="E15" s="26"/>
      <c r="F15" s="27"/>
      <c r="G15" s="27"/>
      <c r="H15" s="27"/>
    </row>
    <row r="16" spans="1:8" ht="64">
      <c r="A16" s="25"/>
      <c r="B16" s="26" t="s">
        <v>3377</v>
      </c>
      <c r="C16" s="26" t="s">
        <v>3378</v>
      </c>
      <c r="D16" s="26"/>
      <c r="E16" s="26"/>
      <c r="F16" s="27"/>
      <c r="G16" s="27"/>
      <c r="H16" s="27"/>
    </row>
    <row r="17" spans="1:8" ht="32">
      <c r="A17" s="25"/>
      <c r="B17" s="26" t="s">
        <v>3379</v>
      </c>
      <c r="C17" s="26" t="s">
        <v>3380</v>
      </c>
      <c r="D17" s="26"/>
      <c r="E17" s="26"/>
      <c r="F17" s="27"/>
      <c r="G17" s="27"/>
      <c r="H17" s="27"/>
    </row>
    <row r="18" spans="1:8" ht="32">
      <c r="A18" s="25"/>
      <c r="B18" s="26" t="s">
        <v>3381</v>
      </c>
      <c r="C18" s="26" t="s">
        <v>3382</v>
      </c>
      <c r="D18" s="26"/>
      <c r="E18" s="26"/>
      <c r="F18" s="27"/>
      <c r="G18" s="27"/>
      <c r="H18" s="27"/>
    </row>
    <row r="19" spans="1:8" ht="48">
      <c r="A19" s="25"/>
      <c r="B19" s="26" t="s">
        <v>3383</v>
      </c>
      <c r="C19" s="26" t="s">
        <v>3384</v>
      </c>
      <c r="D19" s="26"/>
      <c r="E19" s="26"/>
      <c r="F19" s="27"/>
      <c r="G19" s="27"/>
      <c r="H19" s="27"/>
    </row>
    <row r="20" spans="1:8" ht="32">
      <c r="A20" s="25"/>
      <c r="B20" s="26" t="s">
        <v>3385</v>
      </c>
      <c r="C20" s="26" t="s">
        <v>3386</v>
      </c>
      <c r="D20" s="26"/>
      <c r="E20" s="26"/>
      <c r="F20" s="27"/>
      <c r="G20" s="27"/>
      <c r="H20" s="27"/>
    </row>
    <row r="21" spans="1:8" ht="32">
      <c r="A21" s="25"/>
      <c r="B21" s="26" t="s">
        <v>3387</v>
      </c>
      <c r="C21" s="26" t="s">
        <v>3388</v>
      </c>
      <c r="D21" s="26"/>
      <c r="E21" s="26"/>
      <c r="F21" s="27"/>
      <c r="G21" s="27"/>
      <c r="H21" s="27"/>
    </row>
    <row r="22" spans="1:8" ht="48">
      <c r="A22" s="25"/>
      <c r="B22" s="26" t="s">
        <v>3389</v>
      </c>
      <c r="C22" s="26" t="s">
        <v>3390</v>
      </c>
      <c r="D22" s="26"/>
      <c r="E22" s="26"/>
      <c r="F22" s="27"/>
      <c r="G22" s="27"/>
      <c r="H22" s="27"/>
    </row>
    <row r="23" spans="1:8" ht="48">
      <c r="A23" s="25"/>
      <c r="B23" s="26" t="s">
        <v>3391</v>
      </c>
      <c r="C23" s="26" t="s">
        <v>3392</v>
      </c>
      <c r="D23" s="26"/>
      <c r="E23" s="26"/>
      <c r="F23" s="27"/>
      <c r="G23" s="27"/>
      <c r="H23" s="27"/>
    </row>
    <row r="24" spans="1:8" ht="32">
      <c r="A24" s="25"/>
      <c r="B24" s="26" t="s">
        <v>3393</v>
      </c>
      <c r="C24" s="26" t="s">
        <v>3394</v>
      </c>
      <c r="D24" s="26"/>
      <c r="E24" s="26"/>
      <c r="F24" s="27"/>
      <c r="G24" s="27"/>
      <c r="H24" s="27"/>
    </row>
    <row r="25" spans="1:8" ht="32">
      <c r="A25" s="25"/>
      <c r="B25" s="26" t="s">
        <v>3395</v>
      </c>
      <c r="C25" s="26" t="s">
        <v>3396</v>
      </c>
      <c r="D25" s="26"/>
      <c r="E25" s="26"/>
      <c r="F25" s="27"/>
      <c r="G25" s="27"/>
      <c r="H25" s="27"/>
    </row>
    <row r="26" spans="1:8">
      <c r="A26" s="25"/>
      <c r="B26" s="26" t="s">
        <v>3397</v>
      </c>
      <c r="C26" s="26" t="s">
        <v>3398</v>
      </c>
      <c r="D26" s="26"/>
      <c r="E26" s="26"/>
      <c r="F26" s="27"/>
      <c r="G26" s="27"/>
      <c r="H26" s="27"/>
    </row>
    <row r="27" spans="1:8">
      <c r="A27" s="25"/>
      <c r="B27" s="26" t="s">
        <v>3399</v>
      </c>
      <c r="C27" s="26" t="s">
        <v>3400</v>
      </c>
      <c r="D27" s="26"/>
      <c r="E27" s="26"/>
      <c r="F27" s="27"/>
      <c r="G27" s="27"/>
      <c r="H27" s="27"/>
    </row>
    <row r="28" spans="1:8" ht="32">
      <c r="A28" s="25"/>
      <c r="B28" s="26" t="s">
        <v>3401</v>
      </c>
      <c r="C28" s="26" t="s">
        <v>3402</v>
      </c>
      <c r="D28" s="26"/>
      <c r="E28" s="26"/>
      <c r="F28" s="27"/>
      <c r="G28" s="27"/>
      <c r="H28" s="27"/>
    </row>
    <row r="29" spans="1:8" ht="48">
      <c r="A29" s="25"/>
      <c r="B29" s="26" t="s">
        <v>3403</v>
      </c>
      <c r="C29" s="26" t="s">
        <v>3404</v>
      </c>
      <c r="D29" s="26"/>
      <c r="E29" s="26"/>
      <c r="F29" s="27"/>
      <c r="G29" s="27"/>
      <c r="H29" s="27"/>
    </row>
    <row r="30" spans="1:8">
      <c r="A30" s="25"/>
      <c r="B30" s="26" t="s">
        <v>3405</v>
      </c>
      <c r="C30" s="26" t="s">
        <v>3406</v>
      </c>
      <c r="D30" s="26"/>
      <c r="E30" s="26"/>
      <c r="F30" s="27"/>
      <c r="G30" s="27"/>
      <c r="H30" s="27"/>
    </row>
    <row r="31" spans="1:8">
      <c r="A31" s="25"/>
      <c r="B31" s="26" t="s">
        <v>3407</v>
      </c>
      <c r="C31" s="26" t="s">
        <v>3408</v>
      </c>
      <c r="D31" s="26"/>
      <c r="E31" s="26"/>
      <c r="F31" s="27"/>
      <c r="G31" s="27"/>
      <c r="H31" s="27"/>
    </row>
    <row r="32" spans="1:8">
      <c r="A32" s="25"/>
      <c r="B32" s="26" t="s">
        <v>3409</v>
      </c>
      <c r="C32" s="26" t="s">
        <v>3410</v>
      </c>
      <c r="D32" s="26"/>
      <c r="E32" s="26"/>
      <c r="F32" s="27"/>
      <c r="G32" s="27"/>
      <c r="H32" s="27"/>
    </row>
    <row r="33" spans="1:8" ht="32">
      <c r="A33" s="25"/>
      <c r="B33" s="26" t="s">
        <v>3411</v>
      </c>
      <c r="C33" s="26" t="s">
        <v>3412</v>
      </c>
      <c r="D33" s="26"/>
      <c r="E33" s="26"/>
      <c r="F33" s="27"/>
      <c r="G33" s="27"/>
      <c r="H33" s="27"/>
    </row>
    <row r="34" spans="1:8" ht="32">
      <c r="A34" s="25"/>
      <c r="B34" s="26" t="s">
        <v>3413</v>
      </c>
      <c r="C34" s="26" t="s">
        <v>3414</v>
      </c>
      <c r="D34" s="26"/>
      <c r="E34" s="26"/>
      <c r="F34" s="27"/>
      <c r="G34" s="27"/>
      <c r="H34" s="27"/>
    </row>
    <row r="35" spans="1:8" ht="32">
      <c r="A35" s="25"/>
      <c r="B35" s="26" t="s">
        <v>3415</v>
      </c>
      <c r="C35" s="26" t="s">
        <v>3416</v>
      </c>
      <c r="D35" s="26"/>
      <c r="E35" s="26"/>
      <c r="F35" s="27"/>
      <c r="G35" s="27"/>
      <c r="H35" s="27"/>
    </row>
    <row r="36" spans="1:8" ht="32">
      <c r="A36" s="25"/>
      <c r="B36" s="26" t="s">
        <v>3417</v>
      </c>
      <c r="C36" s="26" t="s">
        <v>3418</v>
      </c>
      <c r="D36" s="26"/>
      <c r="E36" s="26"/>
      <c r="F36" s="27"/>
      <c r="G36" s="27"/>
      <c r="H36" s="27"/>
    </row>
    <row r="37" spans="1:8">
      <c r="A37" s="25"/>
      <c r="B37" s="26" t="s">
        <v>3419</v>
      </c>
      <c r="C37" s="26" t="s">
        <v>3420</v>
      </c>
      <c r="D37" s="26"/>
      <c r="E37" s="26"/>
      <c r="F37" s="27"/>
      <c r="G37" s="27"/>
      <c r="H37" s="27"/>
    </row>
    <row r="38" spans="1:8" ht="32">
      <c r="A38" s="25"/>
      <c r="B38" s="26" t="s">
        <v>3421</v>
      </c>
      <c r="C38" s="26" t="s">
        <v>3422</v>
      </c>
      <c r="D38" s="26"/>
      <c r="E38" s="26"/>
      <c r="F38" s="27"/>
      <c r="G38" s="27"/>
      <c r="H38" s="27"/>
    </row>
    <row r="39" spans="1:8" ht="32">
      <c r="A39" s="25"/>
      <c r="B39" s="26" t="s">
        <v>3423</v>
      </c>
      <c r="C39" s="26" t="s">
        <v>3424</v>
      </c>
      <c r="D39" s="26"/>
      <c r="E39" s="26"/>
      <c r="F39" s="27"/>
      <c r="G39" s="27"/>
      <c r="H39" s="27"/>
    </row>
    <row r="40" spans="1:8" ht="32">
      <c r="A40" s="25"/>
      <c r="B40" s="26" t="s">
        <v>3425</v>
      </c>
      <c r="C40" s="26" t="s">
        <v>3426</v>
      </c>
      <c r="D40" s="26"/>
      <c r="E40" s="26"/>
      <c r="F40" s="27"/>
      <c r="G40" s="27"/>
      <c r="H40" s="27"/>
    </row>
    <row r="41" spans="1:8" ht="32">
      <c r="A41" s="25"/>
      <c r="B41" s="26" t="s">
        <v>3427</v>
      </c>
      <c r="C41" s="26" t="s">
        <v>3428</v>
      </c>
      <c r="D41" s="26"/>
      <c r="E41" s="26"/>
      <c r="F41" s="27"/>
      <c r="G41" s="27"/>
      <c r="H41" s="27"/>
    </row>
    <row r="42" spans="1:8" ht="32">
      <c r="A42" s="25"/>
      <c r="B42" s="26" t="s">
        <v>3429</v>
      </c>
      <c r="C42" s="26" t="s">
        <v>3430</v>
      </c>
      <c r="D42" s="26"/>
      <c r="E42" s="26"/>
      <c r="F42" s="27"/>
      <c r="G42" s="27"/>
      <c r="H42" s="27"/>
    </row>
    <row r="43" spans="1:8" ht="64">
      <c r="A43" s="25"/>
      <c r="B43" s="26" t="s">
        <v>3431</v>
      </c>
      <c r="C43" s="26" t="s">
        <v>3432</v>
      </c>
      <c r="D43" s="26"/>
      <c r="E43" s="26"/>
      <c r="F43" s="27"/>
      <c r="G43" s="27"/>
      <c r="H43" s="27"/>
    </row>
    <row r="44" spans="1:8" ht="32">
      <c r="A44" s="25"/>
      <c r="B44" s="26" t="s">
        <v>3433</v>
      </c>
      <c r="C44" s="26" t="s">
        <v>3434</v>
      </c>
      <c r="D44" s="26"/>
      <c r="E44" s="26"/>
      <c r="F44" s="27"/>
      <c r="G44" s="27"/>
      <c r="H44" s="27"/>
    </row>
    <row r="45" spans="1:8" ht="32">
      <c r="A45" s="25"/>
      <c r="B45" s="26" t="s">
        <v>3435</v>
      </c>
      <c r="C45" s="26" t="s">
        <v>3436</v>
      </c>
      <c r="D45" s="26"/>
      <c r="E45" s="26"/>
      <c r="F45" s="27"/>
      <c r="G45" s="27"/>
      <c r="H45" s="27"/>
    </row>
    <row r="46" spans="1:8" ht="32">
      <c r="A46" s="25"/>
      <c r="B46" s="26" t="s">
        <v>3437</v>
      </c>
      <c r="C46" s="26" t="s">
        <v>3438</v>
      </c>
      <c r="D46" s="26"/>
      <c r="E46" s="26"/>
      <c r="F46" s="27"/>
      <c r="G46" s="27"/>
      <c r="H46" s="27"/>
    </row>
    <row r="47" spans="1:8" ht="32">
      <c r="A47" s="25"/>
      <c r="B47" s="26" t="s">
        <v>3439</v>
      </c>
      <c r="C47" s="26" t="s">
        <v>3440</v>
      </c>
      <c r="D47" s="26"/>
      <c r="E47" s="26"/>
      <c r="F47" s="27"/>
      <c r="G47" s="27"/>
      <c r="H47" s="27"/>
    </row>
    <row r="48" spans="1:8" ht="32">
      <c r="A48" s="25"/>
      <c r="B48" s="26" t="s">
        <v>3441</v>
      </c>
      <c r="C48" s="26" t="s">
        <v>3442</v>
      </c>
      <c r="D48" s="26"/>
      <c r="E48" s="26"/>
      <c r="F48" s="27"/>
      <c r="G48" s="27"/>
      <c r="H48" s="27"/>
    </row>
    <row r="49" spans="1:8" ht="32">
      <c r="A49" s="25"/>
      <c r="B49" s="26" t="s">
        <v>3443</v>
      </c>
      <c r="C49" s="26" t="s">
        <v>3444</v>
      </c>
      <c r="D49" s="26"/>
      <c r="E49" s="26"/>
      <c r="F49" s="27"/>
      <c r="G49" s="27"/>
      <c r="H49" s="27"/>
    </row>
    <row r="50" spans="1:8">
      <c r="A50" s="25"/>
      <c r="B50" s="26" t="s">
        <v>3445</v>
      </c>
      <c r="C50" s="26" t="s">
        <v>3446</v>
      </c>
      <c r="D50" s="26"/>
      <c r="E50" s="26"/>
      <c r="F50" s="27"/>
      <c r="G50" s="27"/>
      <c r="H50" s="27"/>
    </row>
    <row r="51" spans="1:8">
      <c r="A51" s="25"/>
      <c r="B51" s="26" t="s">
        <v>3447</v>
      </c>
      <c r="C51" s="26" t="s">
        <v>3448</v>
      </c>
      <c r="D51" s="26"/>
      <c r="E51" s="26"/>
      <c r="F51" s="27"/>
      <c r="G51" s="27"/>
      <c r="H51" s="27"/>
    </row>
    <row r="52" spans="1:8" ht="32">
      <c r="A52" s="25"/>
      <c r="B52" s="26" t="s">
        <v>3449</v>
      </c>
      <c r="C52" s="26" t="s">
        <v>3450</v>
      </c>
      <c r="D52" s="26"/>
      <c r="E52" s="26"/>
      <c r="F52" s="27"/>
      <c r="G52" s="27"/>
      <c r="H52" s="27"/>
    </row>
    <row r="53" spans="1:8" ht="48">
      <c r="A53" s="25"/>
      <c r="B53" s="26" t="s">
        <v>3451</v>
      </c>
      <c r="C53" s="26" t="s">
        <v>3452</v>
      </c>
      <c r="D53" s="26"/>
      <c r="E53" s="26"/>
      <c r="F53" s="27"/>
      <c r="G53" s="27"/>
      <c r="H53" s="27"/>
    </row>
    <row r="54" spans="1:8" ht="32">
      <c r="A54" s="25"/>
      <c r="B54" s="26" t="s">
        <v>3453</v>
      </c>
      <c r="C54" s="26" t="s">
        <v>3454</v>
      </c>
      <c r="D54" s="26"/>
      <c r="E54" s="26"/>
      <c r="F54" s="27"/>
      <c r="G54" s="27"/>
      <c r="H54" s="27"/>
    </row>
    <row r="55" spans="1:8">
      <c r="A55" s="25"/>
      <c r="B55" s="26" t="s">
        <v>3455</v>
      </c>
      <c r="C55" s="26" t="s">
        <v>3456</v>
      </c>
      <c r="D55" s="26"/>
      <c r="E55" s="26"/>
      <c r="F55" s="27"/>
      <c r="G55" s="27"/>
      <c r="H55" s="27"/>
    </row>
    <row r="56" spans="1:8" ht="48">
      <c r="A56" s="25"/>
      <c r="B56" s="26" t="s">
        <v>3457</v>
      </c>
      <c r="C56" s="26" t="s">
        <v>3458</v>
      </c>
      <c r="D56" s="26"/>
      <c r="E56" s="26"/>
      <c r="F56" s="27"/>
      <c r="G56" s="27"/>
      <c r="H56" s="27"/>
    </row>
    <row r="57" spans="1:8" ht="32">
      <c r="A57" s="25"/>
      <c r="B57" s="26" t="s">
        <v>3459</v>
      </c>
      <c r="C57" s="26" t="s">
        <v>3460</v>
      </c>
      <c r="D57" s="26"/>
      <c r="E57" s="26"/>
      <c r="F57" s="27"/>
      <c r="G57" s="27"/>
      <c r="H57" s="27"/>
    </row>
    <row r="58" spans="1:8" ht="32">
      <c r="A58" s="25"/>
      <c r="B58" s="26" t="s">
        <v>3461</v>
      </c>
      <c r="C58" s="26" t="s">
        <v>3462</v>
      </c>
      <c r="D58" s="26"/>
      <c r="E58" s="26"/>
      <c r="F58" s="27"/>
      <c r="G58" s="27"/>
      <c r="H58" s="27"/>
    </row>
    <row r="59" spans="1:8" ht="32">
      <c r="A59" s="25"/>
      <c r="B59" s="26" t="s">
        <v>3463</v>
      </c>
      <c r="C59" s="26" t="s">
        <v>3464</v>
      </c>
      <c r="D59" s="26"/>
      <c r="E59" s="26"/>
      <c r="F59" s="27"/>
      <c r="G59" s="27"/>
      <c r="H59" s="27"/>
    </row>
    <row r="60" spans="1:8" ht="32">
      <c r="A60" s="25"/>
      <c r="B60" s="26" t="s">
        <v>3465</v>
      </c>
      <c r="C60" s="26" t="s">
        <v>3466</v>
      </c>
      <c r="D60" s="26"/>
      <c r="E60" s="26"/>
      <c r="F60" s="27"/>
      <c r="G60" s="27"/>
      <c r="H60" s="27"/>
    </row>
    <row r="61" spans="1:8" ht="32">
      <c r="A61" s="25"/>
      <c r="B61" s="26" t="s">
        <v>3467</v>
      </c>
      <c r="C61" s="26" t="s">
        <v>3468</v>
      </c>
      <c r="D61" s="26"/>
      <c r="E61" s="26"/>
      <c r="F61" s="27"/>
      <c r="G61" s="27"/>
      <c r="H61" s="27"/>
    </row>
    <row r="62" spans="1:8" ht="32">
      <c r="A62" s="25"/>
      <c r="B62" s="26" t="s">
        <v>3469</v>
      </c>
      <c r="C62" s="26" t="s">
        <v>3470</v>
      </c>
      <c r="D62" s="26"/>
      <c r="E62" s="26"/>
      <c r="F62" s="27"/>
      <c r="G62" s="27"/>
      <c r="H62" s="27"/>
    </row>
    <row r="63" spans="1:8" ht="32">
      <c r="A63" s="25"/>
      <c r="B63" s="26" t="s">
        <v>3471</v>
      </c>
      <c r="C63" s="26" t="s">
        <v>3472</v>
      </c>
      <c r="D63" s="26"/>
      <c r="E63" s="26"/>
      <c r="F63" s="27"/>
      <c r="G63" s="27"/>
      <c r="H63" s="27"/>
    </row>
    <row r="64" spans="1:8">
      <c r="A64" s="25"/>
      <c r="B64" s="26" t="s">
        <v>3473</v>
      </c>
      <c r="C64" s="26" t="s">
        <v>3474</v>
      </c>
      <c r="D64" s="26"/>
      <c r="E64" s="26"/>
      <c r="F64" s="27"/>
      <c r="G64" s="27"/>
      <c r="H64" s="27"/>
    </row>
    <row r="65" spans="1:8">
      <c r="A65" s="25"/>
      <c r="B65" s="26" t="s">
        <v>3475</v>
      </c>
      <c r="C65" s="26" t="s">
        <v>3476</v>
      </c>
      <c r="D65" s="26"/>
      <c r="E65" s="26"/>
      <c r="F65" s="27"/>
      <c r="G65" s="27"/>
      <c r="H65" s="27"/>
    </row>
    <row r="66" spans="1:8" ht="32">
      <c r="A66" s="25"/>
      <c r="B66" s="26" t="s">
        <v>3477</v>
      </c>
      <c r="C66" s="26" t="s">
        <v>3478</v>
      </c>
      <c r="D66" s="26"/>
      <c r="E66" s="26"/>
      <c r="F66" s="27"/>
      <c r="G66" s="27"/>
      <c r="H66" s="27"/>
    </row>
    <row r="67" spans="1:8" ht="32">
      <c r="A67" s="25"/>
      <c r="B67" s="26" t="s">
        <v>3479</v>
      </c>
      <c r="C67" s="26" t="s">
        <v>3480</v>
      </c>
      <c r="D67" s="26"/>
      <c r="E67" s="26"/>
      <c r="F67" s="27"/>
      <c r="G67" s="27"/>
      <c r="H67" s="27"/>
    </row>
    <row r="68" spans="1:8">
      <c r="A68" s="25"/>
      <c r="B68" s="26" t="s">
        <v>3481</v>
      </c>
      <c r="C68" s="26" t="s">
        <v>3482</v>
      </c>
      <c r="D68" s="26"/>
      <c r="E68" s="26"/>
      <c r="F68" s="27"/>
      <c r="G68" s="27"/>
      <c r="H68" s="27"/>
    </row>
    <row r="69" spans="1:8" ht="32">
      <c r="A69" s="25"/>
      <c r="B69" s="26" t="s">
        <v>3483</v>
      </c>
      <c r="C69" s="26" t="s">
        <v>3484</v>
      </c>
      <c r="D69" s="26"/>
      <c r="E69" s="26"/>
      <c r="F69" s="27"/>
      <c r="G69" s="27"/>
      <c r="H69" s="27"/>
    </row>
    <row r="70" spans="1:8" ht="32">
      <c r="A70" s="25"/>
      <c r="B70" s="26" t="s">
        <v>3485</v>
      </c>
      <c r="C70" s="26" t="s">
        <v>3486</v>
      </c>
      <c r="D70" s="26"/>
      <c r="E70" s="26"/>
      <c r="F70" s="27"/>
      <c r="G70" s="27"/>
      <c r="H70" s="27"/>
    </row>
    <row r="71" spans="1:8" ht="32">
      <c r="A71" s="25"/>
      <c r="B71" s="26" t="s">
        <v>3487</v>
      </c>
      <c r="C71" s="26" t="s">
        <v>3488</v>
      </c>
      <c r="D71" s="26"/>
      <c r="E71" s="26"/>
      <c r="F71" s="27"/>
      <c r="G71" s="27"/>
      <c r="H71" s="27"/>
    </row>
    <row r="72" spans="1:8" ht="32">
      <c r="A72" s="25"/>
      <c r="B72" s="26" t="s">
        <v>3489</v>
      </c>
      <c r="C72" s="26" t="s">
        <v>3490</v>
      </c>
      <c r="D72" s="26"/>
      <c r="E72" s="26"/>
      <c r="F72" s="27"/>
      <c r="G72" s="27"/>
      <c r="H72" s="27"/>
    </row>
    <row r="73" spans="1:8" ht="48">
      <c r="A73" s="25"/>
      <c r="B73" s="26" t="s">
        <v>3491</v>
      </c>
      <c r="C73" s="26" t="s">
        <v>3492</v>
      </c>
      <c r="D73" s="26"/>
      <c r="E73" s="26"/>
      <c r="F73" s="27"/>
      <c r="G73" s="27"/>
      <c r="H73" s="27"/>
    </row>
    <row r="74" spans="1:8" ht="48">
      <c r="A74" s="25"/>
      <c r="B74" s="26" t="s">
        <v>3493</v>
      </c>
      <c r="C74" s="26" t="s">
        <v>3494</v>
      </c>
      <c r="D74" s="26"/>
      <c r="E74" s="26"/>
      <c r="F74" s="27"/>
      <c r="G74" s="27"/>
      <c r="H74" s="27"/>
    </row>
    <row r="75" spans="1:8" ht="48">
      <c r="A75" s="25"/>
      <c r="B75" s="26" t="s">
        <v>3495</v>
      </c>
      <c r="C75" s="26" t="s">
        <v>3496</v>
      </c>
      <c r="D75" s="26"/>
      <c r="E75" s="26"/>
      <c r="F75" s="27"/>
      <c r="G75" s="27"/>
      <c r="H75" s="27"/>
    </row>
    <row r="76" spans="1:8" ht="48">
      <c r="A76" s="25"/>
      <c r="B76" s="26" t="s">
        <v>3497</v>
      </c>
      <c r="C76" s="26" t="s">
        <v>3498</v>
      </c>
      <c r="D76" s="26"/>
      <c r="E76" s="26"/>
      <c r="F76" s="27"/>
      <c r="G76" s="27"/>
      <c r="H76" s="27"/>
    </row>
    <row r="77" spans="1:8" ht="32">
      <c r="A77" s="25"/>
      <c r="B77" s="26" t="s">
        <v>3499</v>
      </c>
      <c r="C77" s="26" t="s">
        <v>3500</v>
      </c>
      <c r="D77" s="26"/>
      <c r="E77" s="26"/>
      <c r="F77" s="27"/>
      <c r="G77" s="27"/>
      <c r="H77" s="2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A4CF-02F5-684B-BAA6-14302C2DAF61}">
  <dimension ref="A1:H124"/>
  <sheetViews>
    <sheetView topLeftCell="A8" workbookViewId="0">
      <selection activeCell="B3" sqref="B3"/>
    </sheetView>
  </sheetViews>
  <sheetFormatPr baseColWidth="10" defaultRowHeight="16"/>
  <cols>
    <col min="4" max="4" width="19.6640625" customWidth="1"/>
    <col min="5" max="5" width="21.3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8">
      <c r="A2" s="2" t="s">
        <v>3501</v>
      </c>
      <c r="B2" s="3" t="s">
        <v>3502</v>
      </c>
      <c r="C2" s="3" t="s">
        <v>3503</v>
      </c>
      <c r="D2" s="12">
        <v>2034872</v>
      </c>
      <c r="E2" s="3">
        <f>3226682+288538</f>
        <v>3515220</v>
      </c>
      <c r="F2" s="12">
        <v>18.329999999999998</v>
      </c>
      <c r="G2">
        <f>100-F2-H2</f>
        <v>67.990000000000009</v>
      </c>
      <c r="H2" s="12">
        <v>13.68</v>
      </c>
    </row>
    <row r="3" spans="1:8" ht="32">
      <c r="A3" s="2"/>
      <c r="B3" s="3" t="s">
        <v>3504</v>
      </c>
      <c r="C3" s="3" t="s">
        <v>3505</v>
      </c>
      <c r="D3" s="11">
        <v>1005745</v>
      </c>
      <c r="E3" s="3"/>
      <c r="G3">
        <f t="shared" ref="G3:G66" si="0">100-F3-H3</f>
        <v>100</v>
      </c>
    </row>
    <row r="4" spans="1:8" ht="32">
      <c r="A4" s="2"/>
      <c r="B4" s="3" t="s">
        <v>3506</v>
      </c>
      <c r="C4" s="3" t="s">
        <v>3507</v>
      </c>
      <c r="D4" s="11">
        <v>702657</v>
      </c>
      <c r="E4" s="11"/>
      <c r="F4" s="11">
        <v>25.45</v>
      </c>
      <c r="G4">
        <f t="shared" si="0"/>
        <v>64.739999999999995</v>
      </c>
      <c r="H4">
        <v>9.81</v>
      </c>
    </row>
    <row r="5" spans="1:8" ht="32">
      <c r="A5" s="2"/>
      <c r="B5" s="3" t="s">
        <v>3508</v>
      </c>
      <c r="C5" s="3" t="s">
        <v>3509</v>
      </c>
      <c r="D5" s="3"/>
      <c r="E5" s="3"/>
      <c r="G5">
        <f t="shared" si="0"/>
        <v>100</v>
      </c>
    </row>
    <row r="6" spans="1:8" ht="22">
      <c r="A6" s="2"/>
      <c r="B6" s="3" t="s">
        <v>3510</v>
      </c>
      <c r="C6" s="3" t="s">
        <v>3511</v>
      </c>
      <c r="D6" s="11">
        <v>135819</v>
      </c>
      <c r="E6" s="3"/>
      <c r="F6">
        <v>18.22</v>
      </c>
      <c r="G6">
        <f t="shared" si="0"/>
        <v>68.210000000000008</v>
      </c>
      <c r="H6" s="11">
        <v>13.57</v>
      </c>
    </row>
    <row r="7" spans="1:8" ht="48">
      <c r="A7" s="2"/>
      <c r="B7" s="3" t="s">
        <v>3512</v>
      </c>
      <c r="C7" s="3" t="s">
        <v>3513</v>
      </c>
      <c r="D7" s="11">
        <v>792841</v>
      </c>
      <c r="E7" s="3"/>
      <c r="F7" s="11">
        <v>26.49</v>
      </c>
      <c r="G7">
        <f t="shared" si="0"/>
        <v>61.940000000000005</v>
      </c>
      <c r="H7" s="11">
        <v>11.57</v>
      </c>
    </row>
    <row r="8" spans="1:8" ht="48">
      <c r="A8" s="2"/>
      <c r="B8" s="3" t="s">
        <v>3514</v>
      </c>
      <c r="C8" s="3" t="s">
        <v>3515</v>
      </c>
      <c r="D8" s="12">
        <v>6234401</v>
      </c>
      <c r="E8" s="3">
        <f>875600+640100</f>
        <v>1515700</v>
      </c>
      <c r="F8">
        <v>23.67</v>
      </c>
      <c r="G8">
        <f t="shared" si="0"/>
        <v>61.129999999999995</v>
      </c>
      <c r="H8" s="12">
        <v>15.2</v>
      </c>
    </row>
    <row r="9" spans="1:8" ht="32">
      <c r="A9" s="2"/>
      <c r="B9" s="3" t="s">
        <v>3516</v>
      </c>
      <c r="C9" s="3" t="s">
        <v>3517</v>
      </c>
      <c r="D9" s="11">
        <v>248585</v>
      </c>
      <c r="E9" s="3"/>
      <c r="F9" s="11">
        <v>19.29</v>
      </c>
      <c r="G9">
        <f t="shared" si="0"/>
        <v>67.680000000000007</v>
      </c>
      <c r="H9" s="11">
        <v>13.03</v>
      </c>
    </row>
    <row r="10" spans="1:8" ht="22">
      <c r="A10" s="2"/>
      <c r="B10" s="3" t="s">
        <v>3518</v>
      </c>
      <c r="C10" s="3" t="s">
        <v>3519</v>
      </c>
      <c r="D10" s="11">
        <v>545632</v>
      </c>
      <c r="E10" s="3"/>
      <c r="F10" s="11">
        <v>17.89</v>
      </c>
      <c r="G10">
        <f t="shared" si="0"/>
        <v>65.69</v>
      </c>
      <c r="H10" s="11">
        <v>16.420000000000002</v>
      </c>
    </row>
    <row r="11" spans="1:8" ht="32">
      <c r="A11" s="2"/>
      <c r="B11" s="3" t="s">
        <v>3520</v>
      </c>
      <c r="C11" s="3" t="s">
        <v>3521</v>
      </c>
      <c r="D11" s="11"/>
      <c r="E11" s="3"/>
      <c r="F11" s="11"/>
      <c r="G11">
        <f t="shared" si="0"/>
        <v>100</v>
      </c>
      <c r="H11" s="11"/>
    </row>
    <row r="12" spans="1:8" ht="32">
      <c r="A12" s="2"/>
      <c r="B12" s="3" t="s">
        <v>3522</v>
      </c>
      <c r="C12" s="3" t="s">
        <v>3523</v>
      </c>
      <c r="D12" s="11">
        <v>777278</v>
      </c>
      <c r="E12" s="3"/>
      <c r="F12" s="11">
        <v>26.85</v>
      </c>
      <c r="G12">
        <f t="shared" si="0"/>
        <v>59.600000000000009</v>
      </c>
      <c r="H12" s="11">
        <v>13.55</v>
      </c>
    </row>
    <row r="13" spans="1:8" ht="32">
      <c r="A13" s="2"/>
      <c r="B13" s="3" t="s">
        <v>3524</v>
      </c>
      <c r="C13" s="3" t="s">
        <v>3525</v>
      </c>
      <c r="D13" s="11">
        <v>549068</v>
      </c>
      <c r="E13" s="3"/>
      <c r="F13" s="11">
        <v>25.74</v>
      </c>
      <c r="G13">
        <f t="shared" si="0"/>
        <v>59.730000000000004</v>
      </c>
      <c r="H13" s="11">
        <v>14.53</v>
      </c>
    </row>
    <row r="14" spans="1:8" ht="32">
      <c r="A14" s="2"/>
      <c r="B14" s="3" t="s">
        <v>3526</v>
      </c>
      <c r="C14" s="3" t="s">
        <v>3527</v>
      </c>
      <c r="D14" s="12">
        <v>682070</v>
      </c>
      <c r="E14" s="3"/>
      <c r="F14" s="12">
        <v>26.42</v>
      </c>
      <c r="G14">
        <f t="shared" si="0"/>
        <v>59.43</v>
      </c>
      <c r="H14" s="12">
        <v>14.15</v>
      </c>
    </row>
    <row r="15" spans="1:8" ht="32">
      <c r="A15" s="2"/>
      <c r="B15" s="3" t="s">
        <v>3528</v>
      </c>
      <c r="C15" s="3" t="s">
        <v>3529</v>
      </c>
      <c r="D15" s="11">
        <v>476557</v>
      </c>
      <c r="E15" s="3"/>
      <c r="F15" s="11">
        <v>26.88</v>
      </c>
      <c r="G15">
        <f t="shared" si="0"/>
        <v>59.31</v>
      </c>
      <c r="H15" s="11">
        <v>13.81</v>
      </c>
    </row>
    <row r="16" spans="1:8" ht="32">
      <c r="A16" s="2"/>
      <c r="B16" s="3" t="s">
        <v>3530</v>
      </c>
      <c r="C16" s="3" t="s">
        <v>3531</v>
      </c>
      <c r="D16" s="11">
        <v>545475</v>
      </c>
      <c r="E16" s="3"/>
      <c r="F16" s="11">
        <v>26.92</v>
      </c>
      <c r="G16">
        <f t="shared" si="0"/>
        <v>60.26</v>
      </c>
      <c r="H16" s="11">
        <v>12.82</v>
      </c>
    </row>
    <row r="17" spans="1:8" ht="48">
      <c r="A17" s="2"/>
      <c r="B17" s="3" t="s">
        <v>3532</v>
      </c>
      <c r="C17" s="3" t="s">
        <v>3533</v>
      </c>
      <c r="D17" s="12">
        <v>9713112</v>
      </c>
      <c r="E17" s="3">
        <f>633563+866748+226911+225116+133342</f>
        <v>2085680</v>
      </c>
      <c r="F17" s="12">
        <v>26.23</v>
      </c>
      <c r="G17">
        <f t="shared" si="0"/>
        <v>59.55</v>
      </c>
      <c r="H17" s="12">
        <v>14.22</v>
      </c>
    </row>
    <row r="18" spans="1:8" ht="22">
      <c r="A18" s="2"/>
      <c r="B18" s="3" t="s">
        <v>3534</v>
      </c>
      <c r="C18" s="3" t="s">
        <v>3535</v>
      </c>
      <c r="D18" s="11">
        <v>350140</v>
      </c>
      <c r="E18" s="3"/>
      <c r="F18" s="11">
        <v>19.989999999999998</v>
      </c>
      <c r="G18">
        <f t="shared" si="0"/>
        <v>67.03</v>
      </c>
      <c r="H18" s="11">
        <v>12.98</v>
      </c>
    </row>
    <row r="19" spans="1:8" ht="32">
      <c r="A19" s="2"/>
      <c r="B19" s="3" t="s">
        <v>3536</v>
      </c>
      <c r="C19" s="3" t="s">
        <v>3537</v>
      </c>
      <c r="D19" s="11">
        <v>317132</v>
      </c>
      <c r="E19" s="3"/>
      <c r="F19" s="11">
        <v>20.23</v>
      </c>
      <c r="G19">
        <f t="shared" si="0"/>
        <v>66.599999999999994</v>
      </c>
      <c r="H19" s="11">
        <v>13.17</v>
      </c>
    </row>
    <row r="20" spans="1:8" ht="23">
      <c r="A20" s="2"/>
      <c r="B20" s="3" t="s">
        <v>3538</v>
      </c>
      <c r="C20" s="3" t="s">
        <v>3539</v>
      </c>
      <c r="D20" s="12">
        <v>476867</v>
      </c>
      <c r="E20" s="3"/>
      <c r="F20" s="12">
        <v>24.48</v>
      </c>
      <c r="G20">
        <f t="shared" si="0"/>
        <v>62.349999999999994</v>
      </c>
      <c r="H20" s="12">
        <v>13.17</v>
      </c>
    </row>
    <row r="21" spans="1:8" ht="48">
      <c r="A21" s="2"/>
      <c r="B21" s="3" t="s">
        <v>3540</v>
      </c>
      <c r="C21" s="3" t="s">
        <v>3541</v>
      </c>
      <c r="D21" s="14">
        <v>542849</v>
      </c>
      <c r="E21" s="3"/>
      <c r="F21" s="12">
        <v>24.95</v>
      </c>
      <c r="G21">
        <f t="shared" si="0"/>
        <v>62.01</v>
      </c>
      <c r="H21" s="12">
        <v>13.04</v>
      </c>
    </row>
    <row r="22" spans="1:8" ht="32">
      <c r="A22" s="2"/>
      <c r="B22" s="3" t="s">
        <v>3542</v>
      </c>
      <c r="C22" s="3" t="s">
        <v>3543</v>
      </c>
      <c r="D22" s="11">
        <v>323113</v>
      </c>
      <c r="E22" s="3"/>
      <c r="F22" s="11">
        <v>27.22</v>
      </c>
      <c r="G22">
        <f t="shared" si="0"/>
        <v>59.53</v>
      </c>
      <c r="H22" s="11">
        <v>13.25</v>
      </c>
    </row>
    <row r="23" spans="1:8" ht="22">
      <c r="A23" s="2"/>
      <c r="B23" s="3" t="s">
        <v>3544</v>
      </c>
      <c r="C23" s="3" t="s">
        <v>3545</v>
      </c>
      <c r="D23" s="11">
        <v>702345</v>
      </c>
      <c r="E23" s="3"/>
      <c r="F23" s="11">
        <v>25.04</v>
      </c>
      <c r="G23">
        <f t="shared" si="0"/>
        <v>58.84</v>
      </c>
      <c r="H23" s="11">
        <v>16.12</v>
      </c>
    </row>
    <row r="24" spans="1:8" ht="48">
      <c r="A24" s="2"/>
      <c r="B24" s="3" t="s">
        <v>3546</v>
      </c>
      <c r="C24" s="3" t="s">
        <v>3547</v>
      </c>
      <c r="D24" s="12">
        <v>9026015</v>
      </c>
      <c r="E24" s="3">
        <f>698341+1022322</f>
        <v>1720663</v>
      </c>
      <c r="F24" s="12">
        <v>24.92</v>
      </c>
      <c r="G24">
        <f t="shared" si="0"/>
        <v>59.9</v>
      </c>
      <c r="H24" s="12">
        <v>15.18</v>
      </c>
    </row>
    <row r="25" spans="1:8" ht="32">
      <c r="A25" s="2"/>
      <c r="B25" s="3" t="s">
        <v>3548</v>
      </c>
      <c r="C25" s="3" t="s">
        <v>3549</v>
      </c>
      <c r="D25" s="11">
        <v>1052978</v>
      </c>
      <c r="E25" s="3"/>
      <c r="F25" s="11">
        <v>27.39</v>
      </c>
      <c r="G25">
        <f t="shared" si="0"/>
        <v>55.849999999999994</v>
      </c>
      <c r="H25" s="11">
        <v>16.760000000000002</v>
      </c>
    </row>
    <row r="26" spans="1:8" ht="48">
      <c r="A26" s="2"/>
      <c r="B26" s="3" t="s">
        <v>3550</v>
      </c>
      <c r="C26" s="3" t="s">
        <v>3551</v>
      </c>
      <c r="D26" s="12">
        <v>7816831</v>
      </c>
      <c r="E26" s="3">
        <f>631325+912971</f>
        <v>1544296</v>
      </c>
      <c r="F26" s="12">
        <v>25.42</v>
      </c>
      <c r="G26">
        <f t="shared" si="0"/>
        <v>60.56</v>
      </c>
      <c r="H26" s="11">
        <v>14.02</v>
      </c>
    </row>
    <row r="27" spans="1:8" ht="32">
      <c r="A27" s="2"/>
      <c r="B27" s="3" t="s">
        <v>3552</v>
      </c>
      <c r="C27" s="3" t="s">
        <v>3553</v>
      </c>
      <c r="D27" s="3">
        <v>6234401</v>
      </c>
      <c r="E27" s="3"/>
      <c r="F27" s="11">
        <v>23.67</v>
      </c>
      <c r="G27">
        <f t="shared" si="0"/>
        <v>61.129999999999995</v>
      </c>
      <c r="H27" s="11">
        <v>15.2</v>
      </c>
    </row>
    <row r="28" spans="1:8" ht="32">
      <c r="A28" s="2"/>
      <c r="B28" s="3" t="s">
        <v>3554</v>
      </c>
      <c r="C28" s="3" t="s">
        <v>3555</v>
      </c>
      <c r="D28" s="11">
        <v>960453</v>
      </c>
      <c r="E28" s="3"/>
      <c r="F28" s="11">
        <v>24.28</v>
      </c>
      <c r="G28">
        <f t="shared" si="0"/>
        <v>61.22</v>
      </c>
      <c r="H28" s="11">
        <v>14.5</v>
      </c>
    </row>
    <row r="29" spans="1:8" ht="32">
      <c r="A29" s="2"/>
      <c r="B29" s="3" t="s">
        <v>3556</v>
      </c>
      <c r="C29" s="3" t="s">
        <v>3557</v>
      </c>
      <c r="D29" s="11">
        <v>1041399</v>
      </c>
      <c r="E29" s="3"/>
      <c r="F29" s="11">
        <v>24.32</v>
      </c>
      <c r="G29">
        <f t="shared" si="0"/>
        <v>57.67</v>
      </c>
      <c r="H29" s="11">
        <v>18.010000000000002</v>
      </c>
    </row>
    <row r="30" spans="1:8" ht="22">
      <c r="A30" s="2"/>
      <c r="B30" s="3" t="s">
        <v>3558</v>
      </c>
      <c r="C30" s="3" t="s">
        <v>3559</v>
      </c>
      <c r="D30" s="11">
        <v>896578</v>
      </c>
      <c r="E30" s="3"/>
      <c r="F30" s="11">
        <v>26.47</v>
      </c>
      <c r="G30">
        <f t="shared" si="0"/>
        <v>57.68</v>
      </c>
      <c r="H30" s="11">
        <v>15.85</v>
      </c>
    </row>
    <row r="31" spans="1:8" ht="32">
      <c r="A31" s="2"/>
      <c r="B31" s="3" t="s">
        <v>3560</v>
      </c>
      <c r="C31" s="3" t="s">
        <v>3561</v>
      </c>
      <c r="D31" s="11">
        <v>1152685</v>
      </c>
      <c r="E31" s="3"/>
      <c r="F31" s="11">
        <v>26.74</v>
      </c>
      <c r="G31">
        <f t="shared" si="0"/>
        <v>57.42</v>
      </c>
      <c r="H31" s="11">
        <v>15.84</v>
      </c>
    </row>
    <row r="32" spans="1:8" ht="32">
      <c r="A32" s="2"/>
      <c r="B32" s="3" t="s">
        <v>3562</v>
      </c>
      <c r="C32" s="3" t="s">
        <v>3563</v>
      </c>
      <c r="D32" s="11">
        <v>334213</v>
      </c>
      <c r="E32" s="3"/>
      <c r="F32" s="11">
        <v>16.96</v>
      </c>
      <c r="G32">
        <f t="shared" si="0"/>
        <v>66.959999999999994</v>
      </c>
      <c r="H32" s="11">
        <v>16.079999999999998</v>
      </c>
    </row>
    <row r="33" spans="1:8" ht="32">
      <c r="A33" s="2"/>
      <c r="B33" s="3" t="s">
        <v>3564</v>
      </c>
      <c r="C33" s="3" t="s">
        <v>3565</v>
      </c>
      <c r="D33" s="11">
        <v>416845</v>
      </c>
      <c r="E33" s="3"/>
      <c r="F33" s="11">
        <v>18.36</v>
      </c>
      <c r="G33">
        <f t="shared" si="0"/>
        <v>65.73</v>
      </c>
      <c r="H33" s="11">
        <v>15.91</v>
      </c>
    </row>
    <row r="34" spans="1:8" ht="32">
      <c r="A34" s="2"/>
      <c r="B34" s="3" t="s">
        <v>3566</v>
      </c>
      <c r="C34" s="3" t="s">
        <v>3567</v>
      </c>
      <c r="D34" s="11">
        <v>562657</v>
      </c>
      <c r="E34" s="3"/>
      <c r="F34" s="11">
        <v>26.62</v>
      </c>
      <c r="G34">
        <f t="shared" si="0"/>
        <v>59.029999999999994</v>
      </c>
      <c r="H34" s="11">
        <v>14.35</v>
      </c>
    </row>
    <row r="35" spans="1:8" ht="32">
      <c r="A35" s="2"/>
      <c r="B35" s="3" t="s">
        <v>3568</v>
      </c>
      <c r="C35" s="3" t="s">
        <v>3569</v>
      </c>
      <c r="D35" s="3"/>
      <c r="E35" s="3"/>
      <c r="G35">
        <f t="shared" si="0"/>
        <v>100</v>
      </c>
    </row>
    <row r="36" spans="1:8" ht="48">
      <c r="A36" s="2"/>
      <c r="B36" s="3" t="s">
        <v>3570</v>
      </c>
      <c r="C36" s="3" t="s">
        <v>3571</v>
      </c>
      <c r="D36" s="12">
        <v>5477614</v>
      </c>
      <c r="E36" s="3"/>
      <c r="F36" s="12">
        <v>24.41</v>
      </c>
      <c r="G36">
        <f t="shared" si="0"/>
        <v>62.320000000000007</v>
      </c>
      <c r="H36" s="12">
        <v>13.27</v>
      </c>
    </row>
    <row r="37" spans="1:8" ht="48">
      <c r="A37" s="2"/>
      <c r="B37" s="3" t="s">
        <v>3572</v>
      </c>
      <c r="C37" s="3" t="s">
        <v>3573</v>
      </c>
      <c r="D37" s="11">
        <v>576104</v>
      </c>
      <c r="E37" s="3"/>
      <c r="F37" s="11">
        <v>22.13</v>
      </c>
      <c r="G37">
        <f t="shared" si="0"/>
        <v>64.42</v>
      </c>
      <c r="H37" s="11">
        <v>13.45</v>
      </c>
    </row>
    <row r="38" spans="1:8" ht="32">
      <c r="A38" s="2"/>
      <c r="B38" s="3" t="s">
        <v>3574</v>
      </c>
      <c r="C38" s="3" t="s">
        <v>3575</v>
      </c>
      <c r="D38" s="11">
        <v>498157</v>
      </c>
      <c r="E38" s="3"/>
      <c r="F38" s="11">
        <v>26.06</v>
      </c>
      <c r="G38">
        <f t="shared" si="0"/>
        <v>61.019999999999996</v>
      </c>
      <c r="H38" s="11">
        <v>12.92</v>
      </c>
    </row>
    <row r="39" spans="1:8" ht="32">
      <c r="A39" s="2"/>
      <c r="B39" s="3" t="s">
        <v>3576</v>
      </c>
      <c r="C39" s="3" t="s">
        <v>3577</v>
      </c>
      <c r="D39" s="12">
        <v>704532</v>
      </c>
      <c r="E39" s="3"/>
      <c r="F39" s="12">
        <v>26.11</v>
      </c>
      <c r="G39">
        <f t="shared" si="0"/>
        <v>58.94</v>
      </c>
      <c r="H39" s="12">
        <v>14.95</v>
      </c>
    </row>
    <row r="40" spans="1:8" ht="32">
      <c r="A40" s="2"/>
      <c r="B40" s="3" t="s">
        <v>3578</v>
      </c>
      <c r="C40" s="3" t="s">
        <v>3579</v>
      </c>
      <c r="D40" s="11">
        <v>839809</v>
      </c>
      <c r="E40" s="3"/>
      <c r="F40" s="11">
        <v>26.26</v>
      </c>
      <c r="G40">
        <f t="shared" si="0"/>
        <v>59.879999999999995</v>
      </c>
      <c r="H40" s="11">
        <v>13.86</v>
      </c>
    </row>
    <row r="41" spans="1:8" ht="32">
      <c r="A41" s="2"/>
      <c r="B41" s="3" t="s">
        <v>3580</v>
      </c>
      <c r="C41" s="3" t="s">
        <v>3581</v>
      </c>
      <c r="D41" s="11">
        <v>543417</v>
      </c>
      <c r="E41" s="3"/>
      <c r="F41" s="11">
        <v>24.44</v>
      </c>
      <c r="G41">
        <f t="shared" si="0"/>
        <v>63.25</v>
      </c>
      <c r="H41" s="11">
        <v>12.31</v>
      </c>
    </row>
    <row r="42" spans="1:8" ht="22">
      <c r="A42" s="2"/>
      <c r="B42" s="3" t="s">
        <v>3582</v>
      </c>
      <c r="C42" s="3" t="s">
        <v>3583</v>
      </c>
      <c r="D42" s="11">
        <v>785242</v>
      </c>
      <c r="E42" s="3"/>
      <c r="F42" s="11">
        <v>18.12</v>
      </c>
      <c r="G42">
        <f t="shared" si="0"/>
        <v>67.5</v>
      </c>
      <c r="H42" s="11">
        <v>14.38</v>
      </c>
    </row>
    <row r="43" spans="1:8" ht="32">
      <c r="A43" s="2"/>
      <c r="B43" s="3" t="s">
        <v>3584</v>
      </c>
      <c r="C43" s="3" t="s">
        <v>3585</v>
      </c>
      <c r="D43" s="38">
        <v>728672</v>
      </c>
      <c r="E43" s="3"/>
      <c r="G43">
        <f t="shared" si="0"/>
        <v>100</v>
      </c>
    </row>
    <row r="44" spans="1:8" ht="48">
      <c r="A44" s="2"/>
      <c r="B44" s="3" t="s">
        <v>3586</v>
      </c>
      <c r="C44" s="3" t="s">
        <v>3587</v>
      </c>
      <c r="D44" s="12">
        <v>4987137</v>
      </c>
      <c r="E44" s="3">
        <f>336957+315705+43429+345928+53555+12819</f>
        <v>1108393</v>
      </c>
      <c r="F44" s="12">
        <v>24.78</v>
      </c>
      <c r="G44">
        <f t="shared" si="0"/>
        <v>61.69</v>
      </c>
      <c r="H44" s="12">
        <v>13.53</v>
      </c>
    </row>
    <row r="45" spans="1:8" ht="48">
      <c r="A45" s="2"/>
      <c r="B45" s="3" t="s">
        <v>3588</v>
      </c>
      <c r="C45" s="3" t="s">
        <v>3589</v>
      </c>
      <c r="D45" s="12">
        <v>443068</v>
      </c>
      <c r="E45" s="3"/>
      <c r="F45" s="12">
        <v>23.28</v>
      </c>
      <c r="G45">
        <f t="shared" si="0"/>
        <v>62.67</v>
      </c>
      <c r="H45" s="12">
        <v>14.05</v>
      </c>
    </row>
    <row r="46" spans="1:8" ht="48">
      <c r="A46" s="2"/>
      <c r="B46" s="3" t="s">
        <v>3590</v>
      </c>
      <c r="C46" s="3" t="s">
        <v>3591</v>
      </c>
      <c r="D46" s="12">
        <v>4824016</v>
      </c>
      <c r="E46" s="3">
        <f>156245+227864+136167+124859+418307+672139</f>
        <v>1735581</v>
      </c>
      <c r="F46" s="12">
        <v>23.57</v>
      </c>
      <c r="G46">
        <f t="shared" si="0"/>
        <v>62.230000000000004</v>
      </c>
      <c r="H46" s="12">
        <v>14.2</v>
      </c>
    </row>
    <row r="47" spans="1:8" ht="32">
      <c r="A47" s="2"/>
      <c r="B47" s="3" t="s">
        <v>3592</v>
      </c>
      <c r="C47" s="3" t="s">
        <v>3593</v>
      </c>
      <c r="D47" s="3"/>
      <c r="E47" s="3"/>
      <c r="G47">
        <f t="shared" si="0"/>
        <v>100</v>
      </c>
    </row>
    <row r="48" spans="1:8" ht="32">
      <c r="A48" s="2"/>
      <c r="B48" s="3" t="s">
        <v>3594</v>
      </c>
      <c r="C48" s="3" t="s">
        <v>3595</v>
      </c>
      <c r="D48" s="11">
        <v>553830</v>
      </c>
      <c r="E48" s="3"/>
      <c r="F48" s="11">
        <v>22.32</v>
      </c>
      <c r="G48">
        <f t="shared" si="0"/>
        <v>60.970000000000006</v>
      </c>
      <c r="H48" s="11">
        <v>16.71</v>
      </c>
    </row>
    <row r="49" spans="1:8" ht="32">
      <c r="A49" s="2"/>
      <c r="B49" s="3" t="s">
        <v>3596</v>
      </c>
      <c r="C49" s="3" t="s">
        <v>3597</v>
      </c>
      <c r="D49" s="12"/>
      <c r="E49" s="3"/>
      <c r="F49" s="12"/>
      <c r="G49">
        <f t="shared" si="0"/>
        <v>100</v>
      </c>
      <c r="H49" s="12"/>
    </row>
    <row r="50" spans="1:8" ht="48">
      <c r="A50" s="2"/>
      <c r="B50" s="3" t="s">
        <v>3598</v>
      </c>
      <c r="C50" s="3" t="s">
        <v>3599</v>
      </c>
      <c r="D50" s="12">
        <v>6251929</v>
      </c>
      <c r="E50" s="3">
        <f>470600+376900+148200</f>
        <v>995700</v>
      </c>
      <c r="F50" s="12">
        <v>23.17</v>
      </c>
      <c r="G50">
        <f t="shared" si="0"/>
        <v>63.79</v>
      </c>
      <c r="H50" s="12">
        <v>13.04</v>
      </c>
    </row>
    <row r="51" spans="1:8">
      <c r="A51" s="2"/>
      <c r="B51" s="3" t="s">
        <v>3600</v>
      </c>
      <c r="C51" s="3" t="s">
        <v>3601</v>
      </c>
      <c r="D51" s="3"/>
      <c r="E51" s="3"/>
      <c r="G51">
        <f t="shared" si="0"/>
        <v>100</v>
      </c>
    </row>
    <row r="52" spans="1:8" ht="32">
      <c r="A52" s="2"/>
      <c r="B52" s="3" t="s">
        <v>3602</v>
      </c>
      <c r="C52" s="3" t="s">
        <v>3603</v>
      </c>
      <c r="D52" s="11">
        <v>483375</v>
      </c>
      <c r="E52" s="3"/>
      <c r="F52" s="11">
        <v>18.559999999999999</v>
      </c>
      <c r="G52">
        <f t="shared" si="0"/>
        <v>68.38</v>
      </c>
      <c r="H52" s="11">
        <v>13.06</v>
      </c>
    </row>
    <row r="53" spans="1:8" ht="32">
      <c r="A53" s="2"/>
      <c r="B53" s="3" t="s">
        <v>3604</v>
      </c>
      <c r="C53" s="3" t="s">
        <v>3605</v>
      </c>
      <c r="D53" s="11">
        <v>826031</v>
      </c>
      <c r="E53" s="3"/>
      <c r="F53" s="11">
        <v>20.190000000000001</v>
      </c>
      <c r="G53">
        <f t="shared" si="0"/>
        <v>66.900000000000006</v>
      </c>
      <c r="H53" s="11">
        <v>12.91</v>
      </c>
    </row>
    <row r="54" spans="1:8" ht="32">
      <c r="A54" s="2"/>
      <c r="B54" s="3" t="s">
        <v>3606</v>
      </c>
      <c r="C54" s="3" t="s">
        <v>3607</v>
      </c>
      <c r="D54" s="11">
        <v>823829</v>
      </c>
      <c r="E54" s="3"/>
      <c r="F54" s="11">
        <v>26.56</v>
      </c>
      <c r="G54">
        <f t="shared" si="0"/>
        <v>57.51</v>
      </c>
      <c r="H54" s="11">
        <v>15.93</v>
      </c>
    </row>
    <row r="55" spans="1:8" ht="32">
      <c r="A55" s="2"/>
      <c r="B55" s="3" t="s">
        <v>3608</v>
      </c>
      <c r="C55" s="3" t="s">
        <v>3609</v>
      </c>
      <c r="D55" s="11">
        <v>1172237</v>
      </c>
      <c r="E55" s="3"/>
      <c r="F55" s="11">
        <v>19.75</v>
      </c>
      <c r="G55">
        <f t="shared" si="0"/>
        <v>72.7</v>
      </c>
      <c r="H55" s="11">
        <v>7.55</v>
      </c>
    </row>
    <row r="56" spans="1:8" ht="32">
      <c r="A56" s="2"/>
      <c r="B56" s="3" t="s">
        <v>3610</v>
      </c>
      <c r="C56" s="3" t="s">
        <v>3611</v>
      </c>
      <c r="D56" s="3">
        <v>602827</v>
      </c>
      <c r="E56" s="3"/>
      <c r="F56" s="11">
        <v>27.95</v>
      </c>
      <c r="G56">
        <f t="shared" si="0"/>
        <v>55.819999999999993</v>
      </c>
      <c r="H56" s="11">
        <v>16.23</v>
      </c>
    </row>
    <row r="57" spans="1:8" ht="32">
      <c r="A57" s="2"/>
      <c r="B57" s="3" t="s">
        <v>3612</v>
      </c>
      <c r="C57" s="3" t="s">
        <v>3613</v>
      </c>
      <c r="D57" s="11">
        <v>873731</v>
      </c>
      <c r="E57" s="3"/>
      <c r="F57" s="11">
        <v>28.21</v>
      </c>
      <c r="G57">
        <f t="shared" si="0"/>
        <v>57.219999999999992</v>
      </c>
      <c r="H57" s="11">
        <v>14.57</v>
      </c>
    </row>
    <row r="58" spans="1:8" ht="48">
      <c r="A58" s="2"/>
      <c r="B58" s="3" t="s">
        <v>3614</v>
      </c>
      <c r="C58" s="3" t="s">
        <v>3615</v>
      </c>
      <c r="D58" s="3">
        <v>932126</v>
      </c>
      <c r="E58" s="3"/>
      <c r="F58" s="11">
        <v>24.51</v>
      </c>
      <c r="G58">
        <f t="shared" si="0"/>
        <v>60.249999999999993</v>
      </c>
      <c r="H58" s="11">
        <v>15.24</v>
      </c>
    </row>
    <row r="59" spans="1:8">
      <c r="A59" s="2"/>
      <c r="B59" s="3" t="s">
        <v>3616</v>
      </c>
      <c r="C59" s="3" t="s">
        <v>3617</v>
      </c>
      <c r="D59" s="3"/>
      <c r="E59" s="3"/>
      <c r="G59">
        <f t="shared" si="0"/>
        <v>100</v>
      </c>
    </row>
    <row r="60" spans="1:8" ht="32">
      <c r="A60" s="2"/>
      <c r="B60" s="3" t="s">
        <v>3618</v>
      </c>
      <c r="C60" s="3" t="s">
        <v>3619</v>
      </c>
      <c r="D60" s="11">
        <v>799213</v>
      </c>
      <c r="E60" s="3"/>
      <c r="F60" s="11">
        <v>25.07</v>
      </c>
      <c r="G60">
        <f t="shared" si="0"/>
        <v>58.750000000000007</v>
      </c>
      <c r="H60" s="11">
        <v>16.18</v>
      </c>
    </row>
    <row r="61" spans="1:8" ht="32">
      <c r="A61" s="2"/>
      <c r="B61" s="3" t="s">
        <v>3620</v>
      </c>
      <c r="C61" s="3" t="s">
        <v>3621</v>
      </c>
      <c r="D61" s="11">
        <v>327121</v>
      </c>
      <c r="E61" s="3"/>
      <c r="F61" s="11">
        <v>21.63</v>
      </c>
      <c r="G61">
        <f t="shared" si="0"/>
        <v>66.580000000000013</v>
      </c>
      <c r="H61" s="11">
        <v>11.79</v>
      </c>
    </row>
    <row r="62" spans="1:8" ht="32">
      <c r="A62" s="2"/>
      <c r="B62" s="3" t="s">
        <v>3622</v>
      </c>
      <c r="C62" s="3" t="s">
        <v>3623</v>
      </c>
      <c r="D62" s="11">
        <v>375206</v>
      </c>
      <c r="E62" s="3"/>
      <c r="F62" s="11">
        <v>26.5</v>
      </c>
      <c r="G62">
        <f t="shared" si="0"/>
        <v>59.92</v>
      </c>
      <c r="H62" s="11">
        <v>13.58</v>
      </c>
    </row>
    <row r="63" spans="1:8" ht="32">
      <c r="A63" s="2"/>
      <c r="B63" s="3" t="s">
        <v>3624</v>
      </c>
      <c r="C63" s="3" t="s">
        <v>3625</v>
      </c>
      <c r="D63" s="11">
        <v>625123</v>
      </c>
      <c r="E63" s="3"/>
      <c r="G63">
        <f t="shared" si="0"/>
        <v>100</v>
      </c>
    </row>
    <row r="64" spans="1:8" ht="32">
      <c r="A64" s="2"/>
      <c r="B64" s="3" t="s">
        <v>3626</v>
      </c>
      <c r="C64" s="3" t="s">
        <v>3627</v>
      </c>
      <c r="D64" s="11">
        <v>661341</v>
      </c>
      <c r="E64" s="3" t="s">
        <v>4013</v>
      </c>
      <c r="F64" s="11">
        <v>21.22</v>
      </c>
      <c r="G64">
        <f t="shared" si="0"/>
        <v>65.990000000000009</v>
      </c>
      <c r="H64" s="11">
        <v>12.79</v>
      </c>
    </row>
    <row r="65" spans="1:8" ht="32">
      <c r="A65" s="2"/>
      <c r="B65" s="3" t="s">
        <v>3628</v>
      </c>
      <c r="C65" s="3" t="s">
        <v>3629</v>
      </c>
      <c r="D65" s="3">
        <v>746389</v>
      </c>
      <c r="E65" s="3"/>
      <c r="F65" s="11">
        <v>27.1</v>
      </c>
      <c r="G65">
        <f t="shared" si="0"/>
        <v>58.95</v>
      </c>
      <c r="H65" s="11">
        <v>13.95</v>
      </c>
    </row>
    <row r="66" spans="1:8" ht="32">
      <c r="A66" s="2"/>
      <c r="B66" s="3" t="s">
        <v>3630</v>
      </c>
      <c r="C66" s="3" t="s">
        <v>3631</v>
      </c>
      <c r="D66" s="11">
        <v>1256409</v>
      </c>
      <c r="E66" s="3"/>
      <c r="F66" s="11">
        <v>27.19</v>
      </c>
      <c r="G66">
        <f t="shared" si="0"/>
        <v>58.74</v>
      </c>
      <c r="H66" s="11">
        <v>14.07</v>
      </c>
    </row>
    <row r="67" spans="1:8" ht="32">
      <c r="A67" s="2"/>
      <c r="B67" s="3" t="s">
        <v>3632</v>
      </c>
      <c r="C67" s="3" t="s">
        <v>3633</v>
      </c>
      <c r="D67" s="11">
        <v>612551</v>
      </c>
      <c r="E67" s="3"/>
      <c r="G67">
        <f t="shared" ref="G67:G124" si="1">100-F67-H67</f>
        <v>100</v>
      </c>
    </row>
    <row r="68" spans="1:8" ht="22">
      <c r="A68" s="2"/>
      <c r="B68" s="3" t="s">
        <v>3634</v>
      </c>
      <c r="C68" s="3" t="s">
        <v>3635</v>
      </c>
      <c r="D68" s="11">
        <v>974541</v>
      </c>
      <c r="E68" s="3"/>
      <c r="F68" s="11">
        <v>28.28</v>
      </c>
      <c r="G68">
        <f t="shared" si="1"/>
        <v>59.61</v>
      </c>
      <c r="H68" s="11">
        <v>12.11</v>
      </c>
    </row>
    <row r="69" spans="1:8" ht="32">
      <c r="A69" s="2"/>
      <c r="B69" s="3" t="s">
        <v>3636</v>
      </c>
      <c r="C69" s="3" t="s">
        <v>3637</v>
      </c>
      <c r="D69" s="11">
        <v>434770</v>
      </c>
      <c r="E69" s="3"/>
      <c r="F69" s="11">
        <v>27.08</v>
      </c>
      <c r="G69">
        <f t="shared" si="1"/>
        <v>60.28</v>
      </c>
      <c r="H69" s="11">
        <v>12.64</v>
      </c>
    </row>
    <row r="70" spans="1:8" ht="32">
      <c r="A70" s="2"/>
      <c r="B70" s="3" t="s">
        <v>3638</v>
      </c>
      <c r="C70" s="3" t="s">
        <v>3639</v>
      </c>
      <c r="D70" s="3"/>
      <c r="E70" s="3"/>
      <c r="G70">
        <f t="shared" si="1"/>
        <v>100</v>
      </c>
    </row>
    <row r="71" spans="1:8" ht="32">
      <c r="A71" s="2"/>
      <c r="B71" s="3" t="s">
        <v>3640</v>
      </c>
      <c r="C71" s="3" t="s">
        <v>3641</v>
      </c>
      <c r="D71" s="11">
        <v>447487</v>
      </c>
      <c r="E71" s="3"/>
      <c r="F71" s="11">
        <v>18.8</v>
      </c>
      <c r="G71">
        <f t="shared" si="1"/>
        <v>68.19</v>
      </c>
      <c r="H71" s="11">
        <v>13.01</v>
      </c>
    </row>
    <row r="72" spans="1:8" ht="32">
      <c r="A72" s="2"/>
      <c r="B72" s="3" t="s">
        <v>3642</v>
      </c>
      <c r="C72" s="3" t="s">
        <v>3643</v>
      </c>
      <c r="D72" s="11">
        <v>956631</v>
      </c>
      <c r="E72" s="3"/>
      <c r="F72" s="11">
        <v>25.19</v>
      </c>
      <c r="G72">
        <f t="shared" si="1"/>
        <v>58.730000000000004</v>
      </c>
      <c r="H72" s="11">
        <v>16.079999999999998</v>
      </c>
    </row>
    <row r="73" spans="1:8" ht="32">
      <c r="A73" s="2"/>
      <c r="B73" s="3" t="s">
        <v>3644</v>
      </c>
      <c r="C73" s="3" t="s">
        <v>3645</v>
      </c>
      <c r="D73" s="11">
        <v>695239</v>
      </c>
      <c r="E73" s="3"/>
      <c r="G73">
        <f t="shared" si="1"/>
        <v>100</v>
      </c>
    </row>
    <row r="74" spans="1:8" ht="32">
      <c r="A74" s="2"/>
      <c r="B74" s="3" t="s">
        <v>3646</v>
      </c>
      <c r="C74" s="3" t="s">
        <v>3647</v>
      </c>
      <c r="D74" s="3"/>
      <c r="E74" s="3"/>
      <c r="G74">
        <f t="shared" si="1"/>
        <v>100</v>
      </c>
    </row>
    <row r="75" spans="1:8" ht="48">
      <c r="A75" s="2"/>
      <c r="B75" s="3" t="s">
        <v>3648</v>
      </c>
      <c r="C75" s="3" t="s">
        <v>3649</v>
      </c>
      <c r="D75" s="11">
        <v>7056699</v>
      </c>
      <c r="E75" s="3">
        <f>252165+369165+222833+509962+69142+643625+208845+274733</f>
        <v>2550470</v>
      </c>
      <c r="F75">
        <v>20.85</v>
      </c>
      <c r="G75">
        <f t="shared" si="1"/>
        <v>66.180000000000007</v>
      </c>
      <c r="H75" s="12">
        <v>12.97</v>
      </c>
    </row>
    <row r="76" spans="1:8" ht="48">
      <c r="A76" s="2"/>
      <c r="B76" s="3" t="s">
        <v>3650</v>
      </c>
      <c r="C76" s="3" t="s">
        <v>3651</v>
      </c>
      <c r="D76" s="3">
        <v>727265</v>
      </c>
      <c r="E76" s="3"/>
      <c r="F76">
        <v>19.47</v>
      </c>
      <c r="G76">
        <f t="shared" si="1"/>
        <v>67.540000000000006</v>
      </c>
      <c r="H76">
        <v>12.99</v>
      </c>
    </row>
    <row r="77" spans="1:8" ht="22">
      <c r="A77" s="2"/>
      <c r="B77" s="3" t="s">
        <v>3652</v>
      </c>
      <c r="C77" s="3" t="s">
        <v>3653</v>
      </c>
      <c r="D77" s="11">
        <v>624728</v>
      </c>
      <c r="E77" s="3"/>
      <c r="F77" s="11">
        <v>23.83</v>
      </c>
      <c r="G77">
        <f t="shared" si="1"/>
        <v>63.39</v>
      </c>
      <c r="H77" s="11">
        <v>12.78</v>
      </c>
    </row>
    <row r="78" spans="1:8" ht="32">
      <c r="A78" s="2"/>
      <c r="B78" s="3" t="s">
        <v>3654</v>
      </c>
      <c r="C78" s="3" t="s">
        <v>3655</v>
      </c>
      <c r="D78" s="11">
        <v>538569</v>
      </c>
      <c r="E78" s="3"/>
      <c r="F78" s="11">
        <v>25.09</v>
      </c>
      <c r="G78">
        <f t="shared" si="1"/>
        <v>60.83</v>
      </c>
      <c r="H78" s="11">
        <v>14.08</v>
      </c>
    </row>
    <row r="79" spans="1:8" ht="48">
      <c r="A79" s="2"/>
      <c r="B79" s="3" t="s">
        <v>3656</v>
      </c>
      <c r="C79" s="3" t="s">
        <v>3657</v>
      </c>
      <c r="D79" s="11">
        <v>262303</v>
      </c>
      <c r="E79" s="3"/>
      <c r="F79" s="11">
        <v>21.95</v>
      </c>
      <c r="G79">
        <f t="shared" si="1"/>
        <v>65.89</v>
      </c>
      <c r="H79" s="11">
        <v>12.16</v>
      </c>
    </row>
    <row r="80" spans="1:8" ht="32">
      <c r="A80" s="2"/>
      <c r="B80" s="3" t="s">
        <v>3658</v>
      </c>
      <c r="C80" s="3" t="s">
        <v>3659</v>
      </c>
      <c r="D80" s="3">
        <v>549600</v>
      </c>
      <c r="E80" s="3"/>
      <c r="G80">
        <f t="shared" si="1"/>
        <v>100</v>
      </c>
    </row>
    <row r="81" spans="1:8" ht="34">
      <c r="A81" s="2" t="s">
        <v>4014</v>
      </c>
      <c r="B81" s="3" t="s">
        <v>3660</v>
      </c>
      <c r="C81" s="3" t="s">
        <v>3661</v>
      </c>
      <c r="D81" s="11">
        <v>1022322</v>
      </c>
      <c r="E81" s="3"/>
      <c r="F81" s="11">
        <v>26.24</v>
      </c>
      <c r="G81">
        <f t="shared" si="1"/>
        <v>58.070000000000007</v>
      </c>
      <c r="H81" s="11">
        <v>15.69</v>
      </c>
    </row>
    <row r="82" spans="1:8" ht="32">
      <c r="A82" s="2"/>
      <c r="B82" s="3" t="s">
        <v>3662</v>
      </c>
      <c r="C82" s="3" t="s">
        <v>3663</v>
      </c>
      <c r="D82" s="11">
        <v>592425</v>
      </c>
      <c r="E82" s="3"/>
      <c r="F82" s="11">
        <v>25.58</v>
      </c>
      <c r="G82">
        <f t="shared" si="1"/>
        <v>59.44</v>
      </c>
      <c r="H82" s="11">
        <v>14.98</v>
      </c>
    </row>
    <row r="83" spans="1:8" ht="32">
      <c r="A83" s="2"/>
      <c r="B83" s="3" t="s">
        <v>3664</v>
      </c>
      <c r="C83" s="3" t="s">
        <v>3665</v>
      </c>
      <c r="D83" s="3">
        <v>310130</v>
      </c>
      <c r="E83" s="3"/>
      <c r="F83" s="11">
        <v>20.45</v>
      </c>
      <c r="G83">
        <f t="shared" si="1"/>
        <v>65.61</v>
      </c>
      <c r="H83" s="11">
        <v>13.94</v>
      </c>
    </row>
    <row r="84" spans="1:8" ht="32">
      <c r="A84" s="2"/>
      <c r="B84" s="3" t="s">
        <v>3666</v>
      </c>
      <c r="C84" s="3" t="s">
        <v>3667</v>
      </c>
      <c r="D84" s="11">
        <v>393838</v>
      </c>
      <c r="E84" s="3"/>
      <c r="F84" s="11">
        <v>19.25</v>
      </c>
      <c r="G84">
        <f t="shared" si="1"/>
        <v>65.739999999999995</v>
      </c>
      <c r="H84" s="11">
        <v>15.01</v>
      </c>
    </row>
    <row r="85" spans="1:8" ht="22">
      <c r="A85" s="2"/>
      <c r="B85" s="3" t="s">
        <v>3668</v>
      </c>
      <c r="C85" s="3" t="s">
        <v>3669</v>
      </c>
      <c r="D85" s="11">
        <v>1169072</v>
      </c>
      <c r="E85" s="3"/>
      <c r="F85" s="11">
        <v>28.7</v>
      </c>
      <c r="G85">
        <f t="shared" si="1"/>
        <v>56.559999999999995</v>
      </c>
      <c r="H85" s="11">
        <v>14.74</v>
      </c>
    </row>
    <row r="86" spans="1:8" ht="48">
      <c r="A86" s="2"/>
      <c r="B86" s="3" t="s">
        <v>3670</v>
      </c>
      <c r="C86" s="3" t="s">
        <v>3671</v>
      </c>
      <c r="D86" s="12">
        <v>2367490</v>
      </c>
      <c r="E86" s="3">
        <f>322334+505302+499051</f>
        <v>1326687</v>
      </c>
      <c r="F86" s="11">
        <v>20.34</v>
      </c>
      <c r="G86">
        <f t="shared" si="1"/>
        <v>63.66</v>
      </c>
      <c r="H86" s="11">
        <v>16</v>
      </c>
    </row>
    <row r="87" spans="1:8" ht="32">
      <c r="A87" s="2"/>
      <c r="B87" s="3" t="s">
        <v>3672</v>
      </c>
      <c r="C87" s="3" t="s">
        <v>3673</v>
      </c>
      <c r="D87" s="3">
        <v>636700</v>
      </c>
      <c r="E87" s="3"/>
      <c r="G87">
        <f t="shared" si="1"/>
        <v>100</v>
      </c>
    </row>
    <row r="88" spans="1:8" ht="32">
      <c r="A88" s="2"/>
      <c r="B88" s="3" t="s">
        <v>3674</v>
      </c>
      <c r="C88" s="3" t="s">
        <v>3675</v>
      </c>
      <c r="D88" s="11">
        <v>968721</v>
      </c>
      <c r="E88" s="3"/>
      <c r="F88" s="11">
        <v>27.1</v>
      </c>
      <c r="G88">
        <f t="shared" si="1"/>
        <v>59.02</v>
      </c>
      <c r="H88" s="11">
        <v>13.88</v>
      </c>
    </row>
    <row r="89" spans="1:8" ht="48">
      <c r="A89" s="2"/>
      <c r="B89" s="3" t="s">
        <v>3676</v>
      </c>
      <c r="C89" s="3" t="s">
        <v>3677</v>
      </c>
      <c r="D89" s="12">
        <v>3772088</v>
      </c>
      <c r="E89" s="3">
        <f>607028+260477+27299+68708</f>
        <v>963512</v>
      </c>
      <c r="F89" s="12">
        <v>25.7</v>
      </c>
      <c r="G89">
        <f t="shared" si="1"/>
        <v>61.15</v>
      </c>
      <c r="H89" s="12">
        <v>13.15</v>
      </c>
    </row>
    <row r="90" spans="1:8" ht="22">
      <c r="A90" s="2"/>
      <c r="B90" s="3" t="s">
        <v>3678</v>
      </c>
      <c r="C90" s="3" t="s">
        <v>3679</v>
      </c>
      <c r="D90" s="11">
        <v>656571</v>
      </c>
      <c r="E90" s="3"/>
      <c r="F90" s="11">
        <v>18.45</v>
      </c>
      <c r="G90">
        <f t="shared" si="1"/>
        <v>67.86</v>
      </c>
      <c r="H90" s="11">
        <v>13.69</v>
      </c>
    </row>
    <row r="91" spans="1:8" ht="48">
      <c r="A91" s="2"/>
      <c r="B91" s="3" t="s">
        <v>3680</v>
      </c>
      <c r="C91" s="3" t="s">
        <v>3681</v>
      </c>
      <c r="D91" s="12">
        <v>3521078</v>
      </c>
      <c r="E91" s="3">
        <f>347382+107281+120560+303222+207029</f>
        <v>1085474</v>
      </c>
      <c r="F91" s="11">
        <v>18.71</v>
      </c>
      <c r="G91">
        <f t="shared" si="1"/>
        <v>68.009999999999991</v>
      </c>
      <c r="H91" s="11">
        <v>13.28</v>
      </c>
    </row>
    <row r="92" spans="1:8" ht="32">
      <c r="A92" s="2"/>
      <c r="B92" s="3" t="s">
        <v>3682</v>
      </c>
      <c r="C92" s="3" t="s">
        <v>3683</v>
      </c>
      <c r="D92" s="11">
        <v>729332</v>
      </c>
      <c r="E92" s="3"/>
      <c r="F92" s="11">
        <v>26.55</v>
      </c>
      <c r="G92">
        <f t="shared" si="1"/>
        <v>62.42</v>
      </c>
      <c r="H92" s="11">
        <v>11.03</v>
      </c>
    </row>
    <row r="93" spans="1:8" ht="32">
      <c r="A93" s="2"/>
      <c r="B93" s="3" t="s">
        <v>3684</v>
      </c>
      <c r="C93" s="3" t="s">
        <v>3685</v>
      </c>
      <c r="D93" s="3">
        <v>723771</v>
      </c>
      <c r="E93" s="3"/>
      <c r="F93" s="11">
        <v>24.79</v>
      </c>
      <c r="G93">
        <f t="shared" si="1"/>
        <v>60.180000000000007</v>
      </c>
      <c r="H93" s="11">
        <v>15.03</v>
      </c>
    </row>
    <row r="94" spans="1:8" ht="32">
      <c r="A94" s="2"/>
      <c r="B94" s="3" t="s">
        <v>3686</v>
      </c>
      <c r="C94" s="3" t="s">
        <v>3687</v>
      </c>
      <c r="D94" s="11">
        <v>403044</v>
      </c>
      <c r="E94" s="3"/>
      <c r="G94">
        <f t="shared" si="1"/>
        <v>100</v>
      </c>
    </row>
    <row r="95" spans="1:8" ht="32">
      <c r="A95" s="2"/>
      <c r="B95" s="3" t="s">
        <v>3688</v>
      </c>
      <c r="C95" s="3" t="s">
        <v>3689</v>
      </c>
      <c r="D95" s="11">
        <v>561573</v>
      </c>
      <c r="E95" s="3"/>
      <c r="F95" s="11">
        <v>27.76</v>
      </c>
      <c r="G95">
        <f t="shared" si="1"/>
        <v>56.66</v>
      </c>
      <c r="H95" s="11">
        <v>15.58</v>
      </c>
    </row>
    <row r="96" spans="1:8" ht="22">
      <c r="A96" s="2"/>
      <c r="B96" s="3" t="s">
        <v>3690</v>
      </c>
      <c r="C96" s="3" t="s">
        <v>3691</v>
      </c>
      <c r="D96" s="11">
        <v>1109782</v>
      </c>
      <c r="E96" s="3"/>
      <c r="G96">
        <f t="shared" si="1"/>
        <v>100</v>
      </c>
    </row>
    <row r="97" spans="1:8" ht="32">
      <c r="A97" s="2"/>
      <c r="B97" s="3" t="s">
        <v>3692</v>
      </c>
      <c r="C97" s="3" t="s">
        <v>3693</v>
      </c>
      <c r="D97" s="3"/>
      <c r="E97" s="3"/>
      <c r="G97">
        <f t="shared" si="1"/>
        <v>100</v>
      </c>
    </row>
    <row r="98" spans="1:8" ht="32">
      <c r="A98" s="2"/>
      <c r="B98" s="3" t="s">
        <v>3694</v>
      </c>
      <c r="C98" s="3" t="s">
        <v>3695</v>
      </c>
      <c r="D98" s="11">
        <v>294839</v>
      </c>
      <c r="E98" s="3"/>
      <c r="F98" s="11">
        <v>22.71</v>
      </c>
      <c r="G98">
        <f t="shared" si="1"/>
        <v>60.11999999999999</v>
      </c>
      <c r="H98" s="11">
        <v>17.170000000000002</v>
      </c>
    </row>
    <row r="99" spans="1:8" ht="32">
      <c r="A99" s="2"/>
      <c r="B99" s="3" t="s">
        <v>3696</v>
      </c>
      <c r="C99" s="3" t="s">
        <v>3697</v>
      </c>
      <c r="D99" s="11">
        <v>447130</v>
      </c>
      <c r="E99" s="3"/>
      <c r="G99">
        <f t="shared" si="1"/>
        <v>100</v>
      </c>
    </row>
    <row r="100" spans="1:8" ht="22">
      <c r="A100" s="2"/>
      <c r="B100" s="3" t="s">
        <v>3698</v>
      </c>
      <c r="C100" s="3" t="s">
        <v>3699</v>
      </c>
      <c r="D100" s="11">
        <v>447760</v>
      </c>
      <c r="E100" s="3"/>
      <c r="F100" s="11">
        <v>26.61</v>
      </c>
      <c r="G100">
        <f t="shared" si="1"/>
        <v>59.69</v>
      </c>
      <c r="H100" s="11">
        <v>13.7</v>
      </c>
    </row>
    <row r="101" spans="1:8" ht="32">
      <c r="A101" s="2"/>
      <c r="B101" s="3" t="s">
        <v>3700</v>
      </c>
      <c r="C101" s="3" t="s">
        <v>3701</v>
      </c>
      <c r="D101" s="11">
        <v>380761</v>
      </c>
      <c r="E101" s="3"/>
      <c r="F101" s="11">
        <v>18.260000000000002</v>
      </c>
      <c r="G101">
        <f t="shared" si="1"/>
        <v>68.77</v>
      </c>
      <c r="H101" s="11">
        <v>12.97</v>
      </c>
    </row>
    <row r="102" spans="1:8" ht="32">
      <c r="A102" s="2"/>
      <c r="B102" s="3" t="s">
        <v>3702</v>
      </c>
      <c r="C102" s="3" t="s">
        <v>3703</v>
      </c>
      <c r="D102" s="12">
        <v>398137</v>
      </c>
      <c r="E102" s="3"/>
      <c r="F102" s="12">
        <v>22.25</v>
      </c>
      <c r="G102">
        <f t="shared" si="1"/>
        <v>64.3</v>
      </c>
      <c r="H102" s="12">
        <v>13.45</v>
      </c>
    </row>
    <row r="103" spans="1:8" ht="32">
      <c r="A103" s="2"/>
      <c r="B103" s="3" t="s">
        <v>3704</v>
      </c>
      <c r="C103" s="3" t="s">
        <v>3705</v>
      </c>
      <c r="D103" s="11">
        <v>972091</v>
      </c>
      <c r="E103" s="3"/>
      <c r="F103" s="11">
        <v>25.8</v>
      </c>
      <c r="G103">
        <f t="shared" si="1"/>
        <v>60.480000000000004</v>
      </c>
      <c r="H103" s="11">
        <v>13.72</v>
      </c>
    </row>
    <row r="104" spans="1:8" ht="48">
      <c r="A104" s="2"/>
      <c r="B104" s="3" t="s">
        <v>3706</v>
      </c>
      <c r="C104" s="3" t="s">
        <v>3707</v>
      </c>
      <c r="D104" s="11">
        <v>674832</v>
      </c>
      <c r="E104" s="3"/>
      <c r="F104" s="11">
        <v>24.1</v>
      </c>
      <c r="G104">
        <f t="shared" si="1"/>
        <v>58.800000000000004</v>
      </c>
      <c r="H104" s="11">
        <v>17.100000000000001</v>
      </c>
    </row>
    <row r="105" spans="1:8" ht="32">
      <c r="A105" s="2"/>
      <c r="B105" s="3" t="s">
        <v>3708</v>
      </c>
      <c r="C105" s="3" t="s">
        <v>3709</v>
      </c>
      <c r="D105" s="11">
        <v>692846</v>
      </c>
      <c r="E105" s="3"/>
      <c r="F105" s="11">
        <v>24.18</v>
      </c>
      <c r="G105">
        <f t="shared" si="1"/>
        <v>60.469999999999992</v>
      </c>
      <c r="H105" s="11">
        <v>15.35</v>
      </c>
    </row>
    <row r="106" spans="1:8" ht="22">
      <c r="A106" s="2"/>
      <c r="B106" s="3" t="s">
        <v>3710</v>
      </c>
      <c r="C106" s="3" t="s">
        <v>3711</v>
      </c>
      <c r="D106" s="11">
        <v>450418</v>
      </c>
      <c r="E106" s="3"/>
      <c r="F106" s="11">
        <v>21.26</v>
      </c>
      <c r="G106">
        <f t="shared" si="1"/>
        <v>65.679999999999993</v>
      </c>
      <c r="H106" s="11">
        <v>13.06</v>
      </c>
    </row>
    <row r="107" spans="1:8" ht="32">
      <c r="A107" s="2"/>
      <c r="B107" s="3" t="s">
        <v>3712</v>
      </c>
      <c r="C107" s="3" t="s">
        <v>3713</v>
      </c>
      <c r="D107" s="11">
        <v>647311</v>
      </c>
      <c r="E107" s="3"/>
      <c r="F107" s="39">
        <v>20.58</v>
      </c>
      <c r="G107">
        <f t="shared" si="1"/>
        <v>60.19</v>
      </c>
      <c r="H107" s="39">
        <v>19.23</v>
      </c>
    </row>
    <row r="108" spans="1:8" ht="48">
      <c r="A108" s="2"/>
      <c r="B108" s="3" t="s">
        <v>3714</v>
      </c>
      <c r="C108" s="3" t="s">
        <v>3715</v>
      </c>
      <c r="D108" s="14">
        <v>4379998</v>
      </c>
      <c r="E108" s="3">
        <f>400974+578598+69498+226085+62785</f>
        <v>1337940</v>
      </c>
      <c r="F108" s="12">
        <v>22.3</v>
      </c>
      <c r="G108">
        <f t="shared" si="1"/>
        <v>58</v>
      </c>
      <c r="H108" s="12">
        <v>19.7</v>
      </c>
    </row>
    <row r="109" spans="1:8" ht="32">
      <c r="A109" s="2"/>
      <c r="B109" s="3" t="s">
        <v>3716</v>
      </c>
      <c r="C109" s="3" t="s">
        <v>3717</v>
      </c>
      <c r="D109" s="12">
        <v>845588</v>
      </c>
      <c r="E109" s="3"/>
      <c r="F109" s="12">
        <v>25.35</v>
      </c>
      <c r="G109">
        <f t="shared" si="1"/>
        <v>61.430000000000007</v>
      </c>
      <c r="H109" s="12">
        <v>13.22</v>
      </c>
    </row>
    <row r="110" spans="1:8" ht="32">
      <c r="A110" s="2"/>
      <c r="B110" s="3" t="s">
        <v>3718</v>
      </c>
      <c r="C110" s="3" t="s">
        <v>3719</v>
      </c>
      <c r="D110" s="11">
        <v>539222</v>
      </c>
      <c r="E110" s="3"/>
      <c r="F110" s="11">
        <v>24.98</v>
      </c>
      <c r="G110">
        <f t="shared" si="1"/>
        <v>60.139999999999993</v>
      </c>
      <c r="H110" s="11">
        <v>14.88</v>
      </c>
    </row>
    <row r="111" spans="1:8" ht="32">
      <c r="A111" s="2"/>
      <c r="B111" s="3" t="s">
        <v>3720</v>
      </c>
      <c r="C111" s="3" t="s">
        <v>3721</v>
      </c>
      <c r="D111" s="11">
        <v>441370</v>
      </c>
      <c r="E111" s="3"/>
      <c r="F111" s="12">
        <v>23.88</v>
      </c>
      <c r="G111">
        <f t="shared" si="1"/>
        <v>57.92</v>
      </c>
      <c r="H111" s="12">
        <v>18.2</v>
      </c>
    </row>
    <row r="112" spans="1:8" ht="32">
      <c r="A112" s="2"/>
      <c r="B112" s="3" t="s">
        <v>3722</v>
      </c>
      <c r="C112" s="3" t="s">
        <v>3723</v>
      </c>
      <c r="D112" s="3">
        <v>1247807</v>
      </c>
      <c r="E112" s="3"/>
      <c r="F112" s="11">
        <v>28.73</v>
      </c>
      <c r="G112">
        <f t="shared" si="1"/>
        <v>56.73</v>
      </c>
      <c r="H112" s="11">
        <v>14.54</v>
      </c>
    </row>
    <row r="113" spans="1:8" ht="32">
      <c r="A113" s="2"/>
      <c r="B113" s="3" t="s">
        <v>3724</v>
      </c>
      <c r="C113" s="3" t="s">
        <v>3725</v>
      </c>
      <c r="D113" s="11">
        <v>506377</v>
      </c>
      <c r="E113" s="3"/>
      <c r="F113" s="11">
        <v>25.55</v>
      </c>
      <c r="G113">
        <f t="shared" si="1"/>
        <v>59.290000000000006</v>
      </c>
      <c r="H113" s="11">
        <v>15.16</v>
      </c>
    </row>
    <row r="114" spans="1:8" ht="48">
      <c r="A114" s="2"/>
      <c r="B114" s="3" t="s">
        <v>3726</v>
      </c>
      <c r="C114" s="3" t="s">
        <v>3727</v>
      </c>
      <c r="D114" s="12">
        <v>12600574</v>
      </c>
      <c r="E114" s="3">
        <f>962642+1061263+819439+1617541+197399+555002+328812+546226+621382+945234</f>
        <v>7654940</v>
      </c>
      <c r="F114" s="11">
        <v>19.05</v>
      </c>
      <c r="G114">
        <f t="shared" si="1"/>
        <v>71.97</v>
      </c>
      <c r="H114" s="12">
        <v>8.98</v>
      </c>
    </row>
    <row r="115" spans="1:8" ht="32">
      <c r="A115" s="2"/>
      <c r="B115" s="3" t="s">
        <v>3728</v>
      </c>
      <c r="C115" s="3" t="s">
        <v>3729</v>
      </c>
      <c r="D115" s="11">
        <v>1057093</v>
      </c>
      <c r="E115" s="3"/>
      <c r="F115" s="11">
        <v>26.89</v>
      </c>
      <c r="G115">
        <f t="shared" si="1"/>
        <v>57.62</v>
      </c>
      <c r="H115" s="11">
        <v>15.49</v>
      </c>
    </row>
    <row r="116" spans="1:8" ht="48">
      <c r="A116" s="2"/>
      <c r="B116" s="3" t="s">
        <v>3730</v>
      </c>
      <c r="C116" s="3" t="s">
        <v>3731</v>
      </c>
      <c r="D116" s="3">
        <v>547411</v>
      </c>
      <c r="E116" s="3"/>
      <c r="F116" s="12">
        <v>26.07</v>
      </c>
      <c r="G116">
        <f t="shared" si="1"/>
        <v>58.420000000000009</v>
      </c>
      <c r="H116" s="12">
        <v>15.51</v>
      </c>
    </row>
    <row r="117" spans="1:8" ht="48">
      <c r="A117" s="2"/>
      <c r="B117" s="3" t="s">
        <v>3732</v>
      </c>
      <c r="C117" s="3" t="s">
        <v>3733</v>
      </c>
      <c r="D117" s="3">
        <v>829780</v>
      </c>
      <c r="E117" s="3"/>
      <c r="F117" s="11">
        <v>25.88</v>
      </c>
      <c r="G117">
        <f t="shared" si="1"/>
        <v>60.050000000000004</v>
      </c>
      <c r="H117" s="11">
        <v>14.07</v>
      </c>
    </row>
    <row r="118" spans="1:8" ht="32">
      <c r="A118" s="2" t="s">
        <v>4015</v>
      </c>
      <c r="B118" s="3" t="s">
        <v>3734</v>
      </c>
      <c r="C118" s="3" t="s">
        <v>3735</v>
      </c>
      <c r="D118" s="11">
        <v>905436</v>
      </c>
      <c r="E118" s="3"/>
      <c r="F118" s="11">
        <v>25.94</v>
      </c>
      <c r="G118">
        <f t="shared" si="1"/>
        <v>60.620000000000005</v>
      </c>
      <c r="H118" s="11">
        <v>13.44</v>
      </c>
    </row>
    <row r="119" spans="1:8" ht="32">
      <c r="A119" s="2"/>
      <c r="B119" s="3" t="s">
        <v>3736</v>
      </c>
      <c r="C119" s="3" t="s">
        <v>3737</v>
      </c>
      <c r="D119" s="11">
        <v>710033</v>
      </c>
      <c r="E119" s="3"/>
      <c r="F119" s="12">
        <v>21.73</v>
      </c>
      <c r="G119">
        <f t="shared" si="1"/>
        <v>64.34</v>
      </c>
      <c r="H119" s="12">
        <v>13.93</v>
      </c>
    </row>
    <row r="120" spans="1:8" ht="32">
      <c r="A120" s="2"/>
      <c r="B120" s="3" t="s">
        <v>3738</v>
      </c>
      <c r="C120" s="3" t="s">
        <v>3739</v>
      </c>
      <c r="D120" s="11">
        <v>973197</v>
      </c>
      <c r="E120" s="3"/>
      <c r="F120" s="11">
        <v>24.61</v>
      </c>
      <c r="G120">
        <f t="shared" si="1"/>
        <v>59.55</v>
      </c>
      <c r="H120" s="11">
        <v>15.84</v>
      </c>
    </row>
    <row r="121" spans="1:8" ht="48">
      <c r="A121" s="2"/>
      <c r="B121" s="3" t="s">
        <v>3740</v>
      </c>
      <c r="C121" s="3" t="s">
        <v>3741</v>
      </c>
      <c r="D121" s="3">
        <v>7008427</v>
      </c>
      <c r="E121" s="3">
        <f>756859+268684</f>
        <v>1025543</v>
      </c>
      <c r="F121" s="11">
        <v>25.1</v>
      </c>
      <c r="G121">
        <f t="shared" si="1"/>
        <v>59.180000000000007</v>
      </c>
      <c r="H121" s="12">
        <v>15.72</v>
      </c>
    </row>
    <row r="122" spans="1:8" ht="48">
      <c r="A122" s="2"/>
      <c r="B122" s="3" t="s">
        <v>3742</v>
      </c>
      <c r="C122" s="3" t="s">
        <v>3743</v>
      </c>
      <c r="D122" s="3">
        <v>787109</v>
      </c>
      <c r="E122" s="3"/>
      <c r="F122" s="11">
        <v>28.15</v>
      </c>
      <c r="G122">
        <f t="shared" si="1"/>
        <v>58.599999999999994</v>
      </c>
      <c r="H122" s="11">
        <v>13.25</v>
      </c>
    </row>
    <row r="123" spans="1:8" ht="48">
      <c r="A123" s="2"/>
      <c r="B123" s="3" t="s">
        <v>3744</v>
      </c>
      <c r="C123" s="3" t="s">
        <v>3745</v>
      </c>
      <c r="D123" s="12">
        <v>1565973</v>
      </c>
      <c r="E123" s="3">
        <f>62713+155449+460780</f>
        <v>678942</v>
      </c>
      <c r="F123" s="12">
        <v>21.66</v>
      </c>
      <c r="G123">
        <f t="shared" si="1"/>
        <v>66.39</v>
      </c>
      <c r="H123" s="12">
        <v>11.95</v>
      </c>
    </row>
    <row r="124" spans="1:8" ht="22">
      <c r="A124" s="2"/>
      <c r="B124" s="3" t="s">
        <v>3746</v>
      </c>
      <c r="C124" s="3" t="s">
        <v>3747</v>
      </c>
      <c r="D124" s="11">
        <v>958617</v>
      </c>
      <c r="E124" s="3"/>
      <c r="F124" s="11">
        <v>25.56</v>
      </c>
      <c r="G124">
        <f t="shared" si="1"/>
        <v>59.25</v>
      </c>
      <c r="H124" s="11">
        <v>15.19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712E-3D39-414D-B234-47EC4393EC35}">
  <dimension ref="A1:H133"/>
  <sheetViews>
    <sheetView tabSelected="1" topLeftCell="A32" workbookViewId="0">
      <selection activeCell="D71" sqref="D71"/>
    </sheetView>
  </sheetViews>
  <sheetFormatPr baseColWidth="10" defaultRowHeight="16"/>
  <cols>
    <col min="4" max="4" width="17.33203125" customWidth="1"/>
  </cols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3">
      <c r="A2" s="2" t="s">
        <v>3748</v>
      </c>
      <c r="B2" s="3" t="s">
        <v>3749</v>
      </c>
      <c r="C2" s="3" t="s">
        <v>3750</v>
      </c>
      <c r="D2" s="12">
        <v>965075</v>
      </c>
      <c r="E2" s="3"/>
      <c r="F2" s="12">
        <v>17.16</v>
      </c>
      <c r="H2" s="12">
        <v>10.39</v>
      </c>
    </row>
    <row r="3" spans="1:8" ht="32">
      <c r="A3" s="2"/>
      <c r="B3" s="3" t="s">
        <v>3751</v>
      </c>
      <c r="C3" s="3" t="s">
        <v>3752</v>
      </c>
      <c r="D3" s="11">
        <v>340288</v>
      </c>
      <c r="E3" s="3"/>
      <c r="F3" s="11">
        <v>22.12</v>
      </c>
      <c r="H3" s="11">
        <v>15.97</v>
      </c>
    </row>
    <row r="4" spans="1:8" ht="64">
      <c r="A4" s="2"/>
      <c r="B4" s="3" t="s">
        <v>3753</v>
      </c>
      <c r="C4" s="3" t="s">
        <v>3754</v>
      </c>
      <c r="D4" s="11">
        <v>326353</v>
      </c>
      <c r="E4" s="3"/>
      <c r="F4" s="12">
        <v>17.75</v>
      </c>
      <c r="H4" s="12">
        <v>15.52</v>
      </c>
    </row>
    <row r="5" spans="1:8" ht="32">
      <c r="A5" s="2"/>
      <c r="B5" s="3" t="s">
        <v>3755</v>
      </c>
      <c r="C5" s="3" t="s">
        <v>3756</v>
      </c>
      <c r="D5" s="12">
        <v>199793</v>
      </c>
      <c r="E5" s="3"/>
      <c r="F5" s="12">
        <v>21.88</v>
      </c>
      <c r="H5" s="12">
        <v>14.23</v>
      </c>
    </row>
    <row r="6" spans="1:8" ht="32">
      <c r="A6" s="2"/>
      <c r="B6" s="3" t="s">
        <v>3757</v>
      </c>
      <c r="C6" s="3" t="s">
        <v>3758</v>
      </c>
      <c r="D6" s="11">
        <v>589003</v>
      </c>
      <c r="E6" s="3"/>
      <c r="F6" s="12">
        <v>29.99</v>
      </c>
      <c r="H6" s="11">
        <v>12.28</v>
      </c>
    </row>
    <row r="7" spans="1:8" ht="32">
      <c r="A7" s="2"/>
      <c r="B7" s="3" t="s">
        <v>3759</v>
      </c>
      <c r="C7" s="3" t="s">
        <v>3760</v>
      </c>
      <c r="D7" s="12">
        <v>326968</v>
      </c>
      <c r="E7" s="3"/>
      <c r="F7" s="12">
        <v>26.64</v>
      </c>
      <c r="H7" s="12">
        <v>12.04</v>
      </c>
    </row>
    <row r="8" spans="1:8" ht="32">
      <c r="A8" s="2"/>
      <c r="B8" s="3" t="s">
        <v>3761</v>
      </c>
      <c r="C8" s="3" t="s">
        <v>3762</v>
      </c>
      <c r="D8" s="11">
        <v>389198</v>
      </c>
      <c r="E8" s="3"/>
      <c r="F8" s="12">
        <v>10.7</v>
      </c>
      <c r="H8" s="11">
        <v>22.72</v>
      </c>
    </row>
    <row r="9" spans="1:8" ht="32">
      <c r="A9" s="2"/>
      <c r="B9" s="3" t="s">
        <v>3763</v>
      </c>
      <c r="C9" s="3" t="s">
        <v>3764</v>
      </c>
      <c r="D9" s="3">
        <v>250989</v>
      </c>
      <c r="E9" s="3"/>
      <c r="F9" s="11">
        <v>16.66</v>
      </c>
      <c r="H9" s="12">
        <v>17.71</v>
      </c>
    </row>
    <row r="10" spans="1:8" ht="23">
      <c r="A10" s="2"/>
      <c r="B10" s="3" t="s">
        <v>3765</v>
      </c>
      <c r="C10" s="3" t="s">
        <v>3766</v>
      </c>
      <c r="D10" s="11">
        <v>816401</v>
      </c>
      <c r="E10" s="3"/>
      <c r="F10" s="12">
        <v>22.17</v>
      </c>
      <c r="H10" s="11">
        <v>14.21</v>
      </c>
    </row>
    <row r="11" spans="1:8" ht="48">
      <c r="A11" s="2" t="s">
        <v>4016</v>
      </c>
      <c r="B11" s="3" t="s">
        <v>3767</v>
      </c>
      <c r="C11" s="3" t="s">
        <v>3768</v>
      </c>
      <c r="D11" s="3"/>
      <c r="E11" s="3"/>
    </row>
    <row r="12" spans="1:8" ht="48">
      <c r="A12" s="2"/>
      <c r="B12" s="3" t="s">
        <v>3769</v>
      </c>
      <c r="C12" s="3" t="s">
        <v>3770</v>
      </c>
      <c r="D12" s="12">
        <v>11437217</v>
      </c>
      <c r="E12" s="3">
        <f>522813+913541+391359+625246+604275</f>
        <v>3057234</v>
      </c>
      <c r="F12" s="12">
        <v>19.55</v>
      </c>
      <c r="H12" s="12">
        <v>14.08</v>
      </c>
    </row>
    <row r="13" spans="1:8" ht="32">
      <c r="A13" s="2"/>
      <c r="B13" s="3" t="s">
        <v>3771</v>
      </c>
      <c r="C13" s="3" t="s">
        <v>3772</v>
      </c>
      <c r="D13" s="11">
        <v>392710</v>
      </c>
      <c r="E13" s="3"/>
      <c r="F13" s="11">
        <v>20.98</v>
      </c>
      <c r="H13" s="11">
        <v>13.44</v>
      </c>
    </row>
    <row r="14" spans="1:8" ht="32">
      <c r="A14" s="2"/>
      <c r="B14" s="3" t="s">
        <v>3773</v>
      </c>
      <c r="C14" s="3" t="s">
        <v>3774</v>
      </c>
      <c r="D14" s="11">
        <v>271628</v>
      </c>
      <c r="E14" s="3"/>
      <c r="F14" s="12">
        <v>16.45</v>
      </c>
      <c r="H14" s="12">
        <v>15.94</v>
      </c>
    </row>
    <row r="15" spans="1:8" ht="32">
      <c r="A15" s="2"/>
      <c r="B15" s="3" t="s">
        <v>3775</v>
      </c>
      <c r="C15" s="3" t="s">
        <v>3776</v>
      </c>
      <c r="D15" s="12">
        <v>258260</v>
      </c>
      <c r="E15" s="3"/>
      <c r="F15" s="12">
        <v>23.6</v>
      </c>
      <c r="H15" s="12">
        <v>13.15</v>
      </c>
    </row>
    <row r="16" spans="1:8" ht="50">
      <c r="A16" s="2" t="s">
        <v>4017</v>
      </c>
      <c r="B16" s="3" t="s">
        <v>3777</v>
      </c>
      <c r="C16" s="3" t="s">
        <v>3778</v>
      </c>
      <c r="D16" s="3"/>
      <c r="E16" s="3"/>
      <c r="F16" s="12"/>
      <c r="H16" s="12"/>
    </row>
    <row r="17" spans="1:8" ht="32">
      <c r="A17" s="2"/>
      <c r="B17" s="3" t="s">
        <v>3779</v>
      </c>
      <c r="C17" s="3" t="s">
        <v>3780</v>
      </c>
      <c r="D17" s="3">
        <v>396718</v>
      </c>
      <c r="E17" s="3"/>
      <c r="F17" s="12">
        <v>22.54</v>
      </c>
      <c r="H17" s="12">
        <v>16.27</v>
      </c>
    </row>
    <row r="18" spans="1:8" ht="32">
      <c r="A18" s="2"/>
      <c r="B18" s="3" t="s">
        <v>3781</v>
      </c>
      <c r="C18" s="3" t="s">
        <v>3782</v>
      </c>
      <c r="D18" s="11">
        <v>347473</v>
      </c>
      <c r="E18" s="3"/>
      <c r="F18" s="11">
        <v>22.72</v>
      </c>
      <c r="H18" s="11">
        <v>15.04</v>
      </c>
    </row>
    <row r="19" spans="1:8" ht="32">
      <c r="A19" s="2"/>
      <c r="B19" s="3" t="s">
        <v>3783</v>
      </c>
      <c r="C19" s="3" t="s">
        <v>3784</v>
      </c>
      <c r="D19" s="12">
        <v>225065</v>
      </c>
      <c r="E19" s="3"/>
      <c r="F19" s="12">
        <v>19.899999999999999</v>
      </c>
      <c r="H19" s="12">
        <v>16.46</v>
      </c>
    </row>
    <row r="20" spans="1:8" ht="32">
      <c r="A20" s="2"/>
      <c r="B20" s="3" t="s">
        <v>3785</v>
      </c>
      <c r="C20" s="3" t="s">
        <v>3786</v>
      </c>
      <c r="D20" s="11">
        <v>333942</v>
      </c>
      <c r="E20" s="3"/>
      <c r="F20" s="11">
        <v>15.27</v>
      </c>
      <c r="H20" s="11">
        <v>19.75</v>
      </c>
    </row>
    <row r="21" spans="1:8" ht="32">
      <c r="A21" s="2"/>
      <c r="B21" s="3" t="s">
        <v>3787</v>
      </c>
      <c r="C21" s="3" t="s">
        <v>3788</v>
      </c>
      <c r="D21" s="3">
        <v>217986</v>
      </c>
      <c r="E21" s="3"/>
      <c r="F21" s="11">
        <v>17.34</v>
      </c>
      <c r="H21" s="11">
        <v>20.39</v>
      </c>
    </row>
    <row r="22" spans="1:8" ht="32">
      <c r="A22" s="2"/>
      <c r="B22" s="3" t="s">
        <v>3789</v>
      </c>
      <c r="C22" s="3" t="s">
        <v>3790</v>
      </c>
      <c r="D22" s="12">
        <v>505849</v>
      </c>
      <c r="E22" s="3"/>
      <c r="F22" s="12">
        <v>21.22</v>
      </c>
      <c r="H22" s="12">
        <v>14.35</v>
      </c>
    </row>
    <row r="23" spans="1:8" ht="48">
      <c r="A23" s="2"/>
      <c r="B23" s="3" t="s">
        <v>3791</v>
      </c>
      <c r="C23" s="3" t="s">
        <v>3792</v>
      </c>
      <c r="D23" s="12">
        <v>7717983</v>
      </c>
      <c r="E23" s="3"/>
      <c r="F23" s="11">
        <v>16.559999999999999</v>
      </c>
      <c r="H23" s="12">
        <v>15.98</v>
      </c>
    </row>
    <row r="24" spans="1:8" ht="80">
      <c r="A24" s="2"/>
      <c r="B24" s="3" t="s">
        <v>3793</v>
      </c>
      <c r="C24" s="3" t="s">
        <v>3794</v>
      </c>
      <c r="D24" s="3">
        <v>423676</v>
      </c>
      <c r="E24" s="3"/>
      <c r="F24" s="11">
        <v>18.73</v>
      </c>
      <c r="H24" s="12">
        <v>13.05</v>
      </c>
    </row>
    <row r="25" spans="1:8" ht="32">
      <c r="A25" s="2"/>
      <c r="B25" s="3" t="s">
        <v>3795</v>
      </c>
      <c r="C25" s="3" t="s">
        <v>3796</v>
      </c>
      <c r="D25" s="3">
        <v>576344</v>
      </c>
      <c r="E25" s="3"/>
      <c r="F25" s="11">
        <v>22.09</v>
      </c>
      <c r="H25" s="12">
        <v>11.1</v>
      </c>
    </row>
    <row r="26" spans="1:8" ht="64">
      <c r="A26" s="2"/>
      <c r="B26" s="3" t="s">
        <v>3797</v>
      </c>
      <c r="C26" s="3" t="s">
        <v>3798</v>
      </c>
      <c r="D26" s="12">
        <v>171366</v>
      </c>
      <c r="E26" s="3"/>
      <c r="F26" s="11">
        <v>18.34</v>
      </c>
      <c r="H26" s="12">
        <v>13.16</v>
      </c>
    </row>
    <row r="27" spans="1:8" ht="32">
      <c r="A27" s="2"/>
      <c r="B27" s="3" t="s">
        <v>3799</v>
      </c>
      <c r="C27" s="3" t="s">
        <v>3800</v>
      </c>
      <c r="D27" s="11">
        <v>726396</v>
      </c>
      <c r="E27" s="3"/>
      <c r="F27" s="11">
        <v>26.81</v>
      </c>
      <c r="H27" s="11">
        <v>13.06</v>
      </c>
    </row>
    <row r="28" spans="1:8" ht="32">
      <c r="A28" s="2"/>
      <c r="B28" s="3" t="s">
        <v>3801</v>
      </c>
      <c r="C28" s="3" t="s">
        <v>3802</v>
      </c>
      <c r="D28" s="12">
        <v>481902</v>
      </c>
      <c r="E28" s="3"/>
      <c r="F28" s="11">
        <v>24.37</v>
      </c>
      <c r="H28" s="12">
        <v>12.46</v>
      </c>
    </row>
    <row r="29" spans="1:8" ht="23">
      <c r="A29" s="2"/>
      <c r="B29" s="3" t="s">
        <v>3803</v>
      </c>
      <c r="C29" s="3" t="s">
        <v>3804</v>
      </c>
      <c r="D29" s="3">
        <v>496230</v>
      </c>
      <c r="E29" s="3"/>
      <c r="F29" s="11">
        <v>27.09</v>
      </c>
      <c r="H29" s="12">
        <v>13.86</v>
      </c>
    </row>
    <row r="30" spans="1:8" ht="64">
      <c r="A30" s="2"/>
      <c r="B30" s="3" t="s">
        <v>3805</v>
      </c>
      <c r="C30" s="3" t="s">
        <v>3806</v>
      </c>
      <c r="D30" s="3">
        <v>203507</v>
      </c>
      <c r="E30" s="3"/>
      <c r="F30" s="11">
        <v>24.88</v>
      </c>
      <c r="H30" s="11">
        <v>13.51</v>
      </c>
    </row>
    <row r="31" spans="1:8" ht="48">
      <c r="A31" s="2"/>
      <c r="B31" s="3" t="s">
        <v>3807</v>
      </c>
      <c r="C31" s="3" t="s">
        <v>3808</v>
      </c>
      <c r="D31" s="40">
        <v>745389</v>
      </c>
      <c r="E31" s="3"/>
      <c r="F31" s="11">
        <v>25.37</v>
      </c>
      <c r="H31" s="12">
        <v>13.16</v>
      </c>
    </row>
    <row r="32" spans="1:8" ht="32">
      <c r="A32" s="2"/>
      <c r="B32" s="3" t="s">
        <v>3809</v>
      </c>
      <c r="C32" s="3" t="s">
        <v>3810</v>
      </c>
      <c r="D32" s="12">
        <v>363091</v>
      </c>
      <c r="E32" s="3"/>
      <c r="F32" s="12">
        <v>16.66</v>
      </c>
      <c r="H32" s="12">
        <v>17.03</v>
      </c>
    </row>
    <row r="33" spans="1:8" ht="32">
      <c r="A33" s="2"/>
      <c r="B33" s="3" t="s">
        <v>3811</v>
      </c>
      <c r="C33" s="3" t="s">
        <v>3812</v>
      </c>
      <c r="D33" s="3">
        <v>327496</v>
      </c>
      <c r="E33" s="3"/>
      <c r="F33" s="11">
        <v>18.57</v>
      </c>
      <c r="H33" s="12">
        <v>16.399999999999999</v>
      </c>
    </row>
    <row r="34" spans="1:8" ht="32">
      <c r="A34" s="2"/>
      <c r="B34" s="3" t="s">
        <v>3813</v>
      </c>
      <c r="C34" s="3" t="s">
        <v>3814</v>
      </c>
      <c r="D34" s="3">
        <v>453723</v>
      </c>
      <c r="E34" s="3"/>
      <c r="F34">
        <v>22.72</v>
      </c>
      <c r="H34">
        <v>13.69</v>
      </c>
    </row>
    <row r="35" spans="1:8" ht="32">
      <c r="A35" s="2"/>
      <c r="B35" s="3" t="s">
        <v>3815</v>
      </c>
      <c r="C35" s="3" t="s">
        <v>3816</v>
      </c>
      <c r="D35" s="3">
        <v>512765</v>
      </c>
      <c r="E35" s="3"/>
      <c r="F35" s="11">
        <v>19.899999999999999</v>
      </c>
      <c r="H35" s="12">
        <v>15.11</v>
      </c>
    </row>
    <row r="36" spans="1:8" ht="32">
      <c r="A36" s="2"/>
      <c r="B36" s="3" t="s">
        <v>3817</v>
      </c>
      <c r="C36" s="3" t="s">
        <v>3818</v>
      </c>
      <c r="D36" s="3"/>
      <c r="E36" s="3"/>
    </row>
    <row r="37" spans="1:8" ht="32">
      <c r="A37" s="2"/>
      <c r="B37" s="3" t="s">
        <v>3819</v>
      </c>
      <c r="C37" s="3" t="s">
        <v>3820</v>
      </c>
      <c r="D37" s="3"/>
      <c r="E37" s="3"/>
    </row>
    <row r="38" spans="1:8" ht="64">
      <c r="A38" s="2"/>
      <c r="B38" s="3" t="s">
        <v>3821</v>
      </c>
      <c r="C38" s="3" t="s">
        <v>3822</v>
      </c>
      <c r="D38" s="3"/>
      <c r="E38" s="3"/>
    </row>
    <row r="39" spans="1:8" ht="32">
      <c r="A39" s="2"/>
      <c r="B39" s="3" t="s">
        <v>3823</v>
      </c>
      <c r="C39" s="3" t="s">
        <v>3824</v>
      </c>
      <c r="D39" s="3"/>
      <c r="E39" s="3"/>
    </row>
    <row r="40" spans="1:8">
      <c r="A40" s="2"/>
      <c r="B40" s="3" t="s">
        <v>3825</v>
      </c>
      <c r="C40" s="3" t="s">
        <v>3826</v>
      </c>
      <c r="D40" s="3"/>
      <c r="E40" s="3"/>
    </row>
    <row r="41" spans="1:8" ht="32">
      <c r="A41" s="2"/>
      <c r="B41" s="3" t="s">
        <v>3827</v>
      </c>
      <c r="C41" s="3" t="s">
        <v>3828</v>
      </c>
      <c r="D41" s="3"/>
      <c r="E41" s="3"/>
    </row>
    <row r="42" spans="1:8" ht="48">
      <c r="A42" s="2"/>
      <c r="B42" s="3" t="s">
        <v>3829</v>
      </c>
      <c r="C42" s="3" t="s">
        <v>3830</v>
      </c>
      <c r="D42" s="3"/>
      <c r="E42" s="3"/>
    </row>
    <row r="43" spans="1:8" ht="32">
      <c r="A43" s="2"/>
      <c r="B43" s="3" t="s">
        <v>3831</v>
      </c>
      <c r="C43" s="3" t="s">
        <v>3832</v>
      </c>
      <c r="D43" s="3"/>
      <c r="E43" s="3"/>
    </row>
    <row r="44" spans="1:8" ht="32">
      <c r="A44" s="2"/>
      <c r="B44" s="3" t="s">
        <v>3833</v>
      </c>
      <c r="C44" s="3" t="s">
        <v>3834</v>
      </c>
      <c r="D44" s="3"/>
      <c r="E44" s="3"/>
    </row>
    <row r="45" spans="1:8" ht="32">
      <c r="A45" s="2"/>
      <c r="B45" s="3" t="s">
        <v>3835</v>
      </c>
      <c r="C45" s="3" t="s">
        <v>3836</v>
      </c>
      <c r="D45" s="3"/>
      <c r="E45" s="3"/>
    </row>
    <row r="46" spans="1:8" ht="32">
      <c r="A46" s="2"/>
      <c r="B46" s="3" t="s">
        <v>3837</v>
      </c>
      <c r="C46" s="3" t="s">
        <v>3838</v>
      </c>
      <c r="D46" s="3"/>
      <c r="E46" s="3"/>
    </row>
    <row r="47" spans="1:8" ht="48">
      <c r="A47" s="2"/>
      <c r="B47" s="3" t="s">
        <v>3839</v>
      </c>
      <c r="C47" s="3" t="s">
        <v>3840</v>
      </c>
      <c r="D47" s="3"/>
      <c r="E47" s="3"/>
    </row>
    <row r="48" spans="1:8" ht="32">
      <c r="A48" s="2"/>
      <c r="B48" s="3" t="s">
        <v>3841</v>
      </c>
      <c r="C48" s="3" t="s">
        <v>3842</v>
      </c>
      <c r="D48" s="3"/>
      <c r="E48" s="3"/>
    </row>
    <row r="49" spans="1:8" ht="48">
      <c r="A49" s="2"/>
      <c r="B49" s="3" t="s">
        <v>3843</v>
      </c>
      <c r="C49" s="3" t="s">
        <v>3844</v>
      </c>
      <c r="D49" s="3"/>
      <c r="E49" s="3"/>
    </row>
    <row r="50" spans="1:8" ht="32">
      <c r="A50" s="2"/>
      <c r="B50" s="3" t="s">
        <v>3845</v>
      </c>
      <c r="C50" s="3" t="s">
        <v>3846</v>
      </c>
      <c r="D50" s="3"/>
      <c r="E50" s="3"/>
    </row>
    <row r="51" spans="1:8" ht="32">
      <c r="A51" s="2"/>
      <c r="B51" s="3" t="s">
        <v>3847</v>
      </c>
      <c r="C51" s="3" t="s">
        <v>3848</v>
      </c>
      <c r="D51" s="3"/>
      <c r="E51" s="3"/>
    </row>
    <row r="52" spans="1:8" ht="32">
      <c r="A52" s="2"/>
      <c r="B52" s="3" t="s">
        <v>3849</v>
      </c>
      <c r="C52" s="3" t="s">
        <v>3850</v>
      </c>
      <c r="D52" s="3"/>
      <c r="E52" s="3"/>
    </row>
    <row r="53" spans="1:8" ht="32">
      <c r="A53" s="2"/>
      <c r="B53" s="3" t="s">
        <v>3851</v>
      </c>
      <c r="C53" s="3" t="s">
        <v>3852</v>
      </c>
      <c r="D53" s="3"/>
      <c r="E53" s="3"/>
    </row>
    <row r="54" spans="1:8" ht="48">
      <c r="A54" s="2"/>
      <c r="B54" s="3" t="s">
        <v>3853</v>
      </c>
      <c r="C54" s="3" t="s">
        <v>3854</v>
      </c>
      <c r="D54" s="3"/>
      <c r="E54" s="3"/>
    </row>
    <row r="55" spans="1:8" ht="48">
      <c r="A55" s="2"/>
      <c r="B55" s="3" t="s">
        <v>3855</v>
      </c>
      <c r="C55" s="3" t="s">
        <v>3856</v>
      </c>
      <c r="D55" s="3"/>
      <c r="E55" s="3"/>
    </row>
    <row r="56" spans="1:8" ht="32">
      <c r="A56" s="2"/>
      <c r="B56" s="3" t="s">
        <v>3857</v>
      </c>
      <c r="C56" s="3" t="s">
        <v>3858</v>
      </c>
      <c r="D56" s="3"/>
      <c r="E56" s="3"/>
    </row>
    <row r="57" spans="1:8" ht="32">
      <c r="A57" s="2"/>
      <c r="B57" s="3" t="s">
        <v>3859</v>
      </c>
      <c r="C57" s="3" t="s">
        <v>3860</v>
      </c>
      <c r="D57" s="3"/>
      <c r="E57" s="3"/>
    </row>
    <row r="58" spans="1:8" ht="48">
      <c r="A58" s="2"/>
      <c r="B58" s="3" t="s">
        <v>3861</v>
      </c>
      <c r="C58" s="3" t="s">
        <v>3862</v>
      </c>
      <c r="D58" s="3"/>
      <c r="E58" s="3"/>
    </row>
    <row r="59" spans="1:8" ht="32">
      <c r="A59" s="2"/>
      <c r="B59" s="3" t="s">
        <v>3863</v>
      </c>
      <c r="C59" s="3" t="s">
        <v>3864</v>
      </c>
      <c r="D59" s="3"/>
      <c r="E59" s="3"/>
    </row>
    <row r="60" spans="1:8" ht="32">
      <c r="A60" s="2"/>
      <c r="B60" s="3" t="s">
        <v>3865</v>
      </c>
      <c r="C60" s="3" t="s">
        <v>3866</v>
      </c>
      <c r="D60" s="3"/>
      <c r="E60" s="3"/>
    </row>
    <row r="61" spans="1:8" ht="32">
      <c r="A61" s="2"/>
      <c r="B61" s="3" t="s">
        <v>3867</v>
      </c>
      <c r="C61" s="3" t="s">
        <v>3868</v>
      </c>
      <c r="D61" s="12">
        <v>485536</v>
      </c>
      <c r="E61" s="3"/>
      <c r="F61" s="12">
        <v>19.05</v>
      </c>
      <c r="H61">
        <v>15.74</v>
      </c>
    </row>
    <row r="62" spans="1:8">
      <c r="A62" s="2"/>
      <c r="B62" s="3" t="s">
        <v>3869</v>
      </c>
      <c r="C62" s="3" t="s">
        <v>3870</v>
      </c>
      <c r="D62" s="3"/>
      <c r="E62" s="3"/>
    </row>
    <row r="63" spans="1:8" ht="32">
      <c r="A63" s="2"/>
      <c r="B63" s="3" t="s">
        <v>3871</v>
      </c>
      <c r="C63" s="3" t="s">
        <v>3872</v>
      </c>
      <c r="D63" s="3"/>
      <c r="E63" s="3"/>
    </row>
    <row r="64" spans="1:8" ht="32">
      <c r="A64" s="2"/>
      <c r="B64" s="3" t="s">
        <v>3873</v>
      </c>
      <c r="C64" s="3" t="s">
        <v>3874</v>
      </c>
      <c r="D64" s="3"/>
      <c r="E64" s="3"/>
    </row>
    <row r="65" spans="1:8" ht="48">
      <c r="A65" s="2"/>
      <c r="B65" s="3" t="s">
        <v>3875</v>
      </c>
      <c r="C65" s="3" t="s">
        <v>3876</v>
      </c>
      <c r="D65" s="3"/>
      <c r="E65" s="3"/>
    </row>
    <row r="66" spans="1:8" ht="32">
      <c r="A66" s="2"/>
      <c r="B66" s="3" t="s">
        <v>3877</v>
      </c>
      <c r="C66" s="3" t="s">
        <v>3878</v>
      </c>
      <c r="D66" s="12">
        <v>233790</v>
      </c>
      <c r="E66" s="3"/>
      <c r="F66" s="12">
        <v>18.45</v>
      </c>
      <c r="H66" s="12">
        <v>16.02</v>
      </c>
    </row>
    <row r="67" spans="1:8" ht="32">
      <c r="A67" s="2"/>
      <c r="B67" s="3" t="s">
        <v>3879</v>
      </c>
      <c r="C67" s="3" t="s">
        <v>3880</v>
      </c>
      <c r="D67" s="3">
        <v>365640</v>
      </c>
      <c r="E67" s="3"/>
      <c r="F67">
        <v>20.98</v>
      </c>
      <c r="H67">
        <v>16.329999999999998</v>
      </c>
    </row>
    <row r="68" spans="1:8" ht="32">
      <c r="A68" s="2"/>
      <c r="B68" s="3" t="s">
        <v>3881</v>
      </c>
      <c r="C68" s="3" t="s">
        <v>3882</v>
      </c>
      <c r="D68" s="3"/>
      <c r="E68" s="3"/>
    </row>
    <row r="69" spans="1:8" ht="32">
      <c r="A69" s="2"/>
      <c r="B69" s="3" t="s">
        <v>3883</v>
      </c>
      <c r="C69" s="3" t="s">
        <v>3884</v>
      </c>
      <c r="D69" s="3"/>
      <c r="E69" s="3"/>
    </row>
    <row r="70" spans="1:8">
      <c r="A70" s="2"/>
      <c r="B70" s="3" t="s">
        <v>3885</v>
      </c>
      <c r="C70" s="3" t="s">
        <v>3886</v>
      </c>
      <c r="D70" s="3"/>
      <c r="E70" s="3"/>
    </row>
    <row r="71" spans="1:8" ht="32">
      <c r="A71" s="2"/>
      <c r="B71" s="3" t="s">
        <v>3887</v>
      </c>
      <c r="C71" s="3" t="s">
        <v>3888</v>
      </c>
      <c r="D71" s="3">
        <v>176672</v>
      </c>
      <c r="E71" s="3"/>
      <c r="F71">
        <v>18.809999999999999</v>
      </c>
      <c r="H71">
        <v>17.440000000000001</v>
      </c>
    </row>
    <row r="72" spans="1:8" ht="48">
      <c r="A72" s="2"/>
      <c r="B72" s="3" t="s">
        <v>3889</v>
      </c>
      <c r="C72" s="3" t="s">
        <v>3890</v>
      </c>
      <c r="D72" s="3">
        <v>265962</v>
      </c>
      <c r="E72" s="3"/>
      <c r="F72">
        <v>17.88</v>
      </c>
      <c r="H72">
        <v>17.61</v>
      </c>
    </row>
    <row r="73" spans="1:8" ht="32">
      <c r="A73" s="2"/>
      <c r="B73" s="3" t="s">
        <v>3891</v>
      </c>
      <c r="C73" s="3" t="s">
        <v>3892</v>
      </c>
      <c r="D73" s="3"/>
      <c r="E73" s="3"/>
    </row>
    <row r="74" spans="1:8">
      <c r="A74" s="2"/>
      <c r="B74" s="3" t="s">
        <v>3893</v>
      </c>
      <c r="C74" s="3" t="s">
        <v>3894</v>
      </c>
      <c r="D74" s="3"/>
      <c r="E74" s="3"/>
    </row>
    <row r="75" spans="1:8" ht="32">
      <c r="A75" s="2"/>
      <c r="B75" s="3" t="s">
        <v>3895</v>
      </c>
      <c r="C75" s="3" t="s">
        <v>3896</v>
      </c>
      <c r="D75" s="3"/>
      <c r="E75" s="3"/>
    </row>
    <row r="76" spans="1:8" ht="48">
      <c r="A76" s="2"/>
      <c r="B76" s="3" t="s">
        <v>3897</v>
      </c>
      <c r="C76" s="3" t="s">
        <v>3898</v>
      </c>
      <c r="D76" s="3"/>
      <c r="E76" s="3"/>
    </row>
    <row r="77" spans="1:8">
      <c r="A77" s="2"/>
      <c r="B77" s="3" t="s">
        <v>3899</v>
      </c>
      <c r="C77" s="3" t="s">
        <v>3900</v>
      </c>
      <c r="D77" s="3"/>
      <c r="E77" s="3"/>
    </row>
    <row r="78" spans="1:8" ht="32">
      <c r="A78" s="2"/>
      <c r="B78" s="3" t="s">
        <v>3901</v>
      </c>
      <c r="C78" s="3" t="s">
        <v>3902</v>
      </c>
      <c r="D78" s="3"/>
      <c r="E78" s="3"/>
    </row>
    <row r="79" spans="1:8">
      <c r="A79" s="2"/>
      <c r="B79" s="3" t="s">
        <v>3903</v>
      </c>
      <c r="C79" s="3" t="s">
        <v>3904</v>
      </c>
      <c r="D79" s="3"/>
      <c r="E79" s="3"/>
    </row>
    <row r="80" spans="1:8" ht="32">
      <c r="A80" s="2"/>
      <c r="B80" s="3" t="s">
        <v>3905</v>
      </c>
      <c r="C80" s="3" t="s">
        <v>3906</v>
      </c>
      <c r="D80" s="3"/>
      <c r="E80" s="3"/>
    </row>
    <row r="81" spans="1:8" ht="48">
      <c r="A81" s="2"/>
      <c r="B81" s="3" t="s">
        <v>3907</v>
      </c>
      <c r="C81" s="3" t="s">
        <v>3908</v>
      </c>
      <c r="D81" s="3"/>
      <c r="E81" s="3"/>
    </row>
    <row r="82" spans="1:8" ht="32">
      <c r="A82" s="2"/>
      <c r="B82" s="3" t="s">
        <v>3909</v>
      </c>
      <c r="C82" s="3" t="s">
        <v>3910</v>
      </c>
      <c r="D82" s="12">
        <v>315753</v>
      </c>
      <c r="E82" s="3"/>
      <c r="F82">
        <v>18.309999999999999</v>
      </c>
      <c r="H82">
        <v>15.68</v>
      </c>
    </row>
    <row r="83" spans="1:8" ht="32">
      <c r="A83" s="2"/>
      <c r="B83" s="3" t="s">
        <v>3911</v>
      </c>
      <c r="C83" s="3" t="s">
        <v>3912</v>
      </c>
      <c r="D83" s="12">
        <v>248890</v>
      </c>
      <c r="E83" s="3"/>
      <c r="F83">
        <v>19.5</v>
      </c>
      <c r="H83">
        <v>15.5</v>
      </c>
    </row>
    <row r="84" spans="1:8" ht="32">
      <c r="A84" s="2"/>
      <c r="B84" s="3" t="s">
        <v>3913</v>
      </c>
      <c r="C84" s="3" t="s">
        <v>3914</v>
      </c>
      <c r="D84" s="12">
        <v>667678</v>
      </c>
      <c r="E84" s="3"/>
      <c r="F84" s="12">
        <v>18.07</v>
      </c>
      <c r="H84" s="12">
        <v>14.42</v>
      </c>
    </row>
    <row r="85" spans="1:8" ht="32">
      <c r="A85" s="2"/>
      <c r="B85" s="3" t="s">
        <v>3915</v>
      </c>
      <c r="C85" s="3" t="s">
        <v>3916</v>
      </c>
      <c r="D85" s="3"/>
      <c r="E85" s="3"/>
    </row>
    <row r="86" spans="1:8" ht="32">
      <c r="A86" s="2"/>
      <c r="B86" s="3" t="s">
        <v>3917</v>
      </c>
      <c r="C86" s="3" t="s">
        <v>3918</v>
      </c>
      <c r="D86" s="3">
        <v>482289</v>
      </c>
      <c r="E86" s="3"/>
      <c r="F86">
        <v>16.920000000000002</v>
      </c>
      <c r="H86">
        <v>19.329999999999998</v>
      </c>
    </row>
    <row r="87" spans="1:8" ht="32">
      <c r="A87" s="2"/>
      <c r="B87" s="3" t="s">
        <v>3919</v>
      </c>
      <c r="C87" s="3" t="s">
        <v>3920</v>
      </c>
      <c r="D87" s="3"/>
      <c r="E87" s="3"/>
    </row>
    <row r="88" spans="1:8" ht="48">
      <c r="A88" s="2"/>
      <c r="B88" s="3" t="s">
        <v>3921</v>
      </c>
      <c r="C88" s="3" t="s">
        <v>3922</v>
      </c>
      <c r="D88" s="3"/>
      <c r="E88" s="3"/>
    </row>
    <row r="89" spans="1:8" ht="32">
      <c r="A89" s="2"/>
      <c r="B89" s="3" t="s">
        <v>3923</v>
      </c>
      <c r="C89" s="3" t="s">
        <v>3924</v>
      </c>
      <c r="D89" s="3"/>
      <c r="E89" s="3"/>
    </row>
    <row r="90" spans="1:8" ht="32">
      <c r="A90" s="2"/>
      <c r="B90" s="3" t="s">
        <v>3925</v>
      </c>
      <c r="C90" s="3" t="s">
        <v>3926</v>
      </c>
      <c r="D90" s="3"/>
      <c r="E90" s="3"/>
    </row>
    <row r="91" spans="1:8" ht="32">
      <c r="A91" s="2"/>
      <c r="B91" s="3" t="s">
        <v>3927</v>
      </c>
      <c r="C91" s="3" t="s">
        <v>3928</v>
      </c>
      <c r="D91" s="3"/>
      <c r="E91" s="3"/>
    </row>
    <row r="92" spans="1:8" ht="32">
      <c r="A92" s="2"/>
      <c r="B92" s="3" t="s">
        <v>3929</v>
      </c>
      <c r="C92" s="3" t="s">
        <v>3930</v>
      </c>
      <c r="D92" s="3"/>
      <c r="E92" s="3"/>
    </row>
    <row r="93" spans="1:8" ht="32">
      <c r="A93" s="2"/>
      <c r="B93" s="3" t="s">
        <v>3931</v>
      </c>
      <c r="C93" s="3" t="s">
        <v>3932</v>
      </c>
      <c r="D93" s="3"/>
      <c r="E93" s="3"/>
    </row>
    <row r="94" spans="1:8" ht="48">
      <c r="A94" s="2"/>
      <c r="B94" s="3" t="s">
        <v>3933</v>
      </c>
      <c r="C94" s="3" t="s">
        <v>3934</v>
      </c>
      <c r="D94" s="3"/>
      <c r="E94" s="3"/>
    </row>
    <row r="95" spans="1:8" ht="48">
      <c r="A95" s="2"/>
      <c r="B95" s="3" t="s">
        <v>3935</v>
      </c>
      <c r="C95" s="3" t="s">
        <v>3936</v>
      </c>
      <c r="D95" s="3"/>
      <c r="E95" s="3"/>
    </row>
    <row r="96" spans="1:8" ht="48">
      <c r="A96" s="2"/>
      <c r="B96" s="3" t="s">
        <v>3937</v>
      </c>
      <c r="C96" s="3" t="s">
        <v>3938</v>
      </c>
      <c r="D96" s="3"/>
      <c r="E96" s="3"/>
    </row>
    <row r="97" spans="1:8">
      <c r="A97" s="2"/>
      <c r="B97" s="3" t="s">
        <v>3939</v>
      </c>
      <c r="C97" s="3" t="s">
        <v>3940</v>
      </c>
      <c r="D97" s="3"/>
      <c r="E97" s="3"/>
    </row>
    <row r="98" spans="1:8" ht="48">
      <c r="A98" s="2"/>
      <c r="B98" s="3" t="s">
        <v>3941</v>
      </c>
      <c r="C98" s="3" t="s">
        <v>3942</v>
      </c>
      <c r="D98" s="3"/>
      <c r="E98" s="3"/>
    </row>
    <row r="99" spans="1:8" ht="32">
      <c r="A99" s="2"/>
      <c r="B99" s="3" t="s">
        <v>3943</v>
      </c>
      <c r="C99" s="3" t="s">
        <v>3944</v>
      </c>
      <c r="D99" s="3"/>
      <c r="E99" s="3"/>
    </row>
    <row r="100" spans="1:8" ht="32">
      <c r="A100" s="2"/>
      <c r="B100" s="3" t="s">
        <v>3945</v>
      </c>
      <c r="C100" s="3" t="s">
        <v>3946</v>
      </c>
      <c r="D100" s="3"/>
      <c r="E100" s="3"/>
    </row>
    <row r="101" spans="1:8" ht="32">
      <c r="A101" s="2"/>
      <c r="B101" s="3" t="s">
        <v>3947</v>
      </c>
      <c r="C101" s="3" t="s">
        <v>3948</v>
      </c>
      <c r="D101" s="12">
        <v>488152</v>
      </c>
      <c r="E101" s="3"/>
      <c r="F101" s="12">
        <v>21.64</v>
      </c>
      <c r="H101" s="12">
        <v>14.64</v>
      </c>
    </row>
    <row r="102" spans="1:8" ht="32">
      <c r="A102" s="2"/>
      <c r="B102" s="3" t="s">
        <v>3949</v>
      </c>
      <c r="C102" s="3" t="s">
        <v>3950</v>
      </c>
      <c r="D102" s="3"/>
      <c r="E102" s="3"/>
    </row>
    <row r="103" spans="1:8" ht="48">
      <c r="A103" s="2"/>
      <c r="B103" s="3" t="s">
        <v>3951</v>
      </c>
      <c r="C103" s="3" t="s">
        <v>3952</v>
      </c>
      <c r="D103" s="3"/>
      <c r="E103" s="3"/>
    </row>
    <row r="104" spans="1:8" ht="32">
      <c r="A104" s="2"/>
      <c r="B104" s="3" t="s">
        <v>3953</v>
      </c>
      <c r="C104" s="3" t="s">
        <v>3954</v>
      </c>
      <c r="D104" s="3"/>
      <c r="E104" s="3"/>
    </row>
    <row r="105" spans="1:8" ht="32">
      <c r="A105" s="2"/>
      <c r="B105" s="3" t="s">
        <v>3955</v>
      </c>
      <c r="C105" s="3" t="s">
        <v>3956</v>
      </c>
      <c r="D105" s="3"/>
      <c r="E105" s="3"/>
    </row>
    <row r="106" spans="1:8" ht="32">
      <c r="A106" s="2"/>
      <c r="B106" s="3" t="s">
        <v>3957</v>
      </c>
      <c r="C106" s="3" t="s">
        <v>3958</v>
      </c>
      <c r="D106" s="3"/>
      <c r="E106" s="3"/>
    </row>
    <row r="107" spans="1:8">
      <c r="A107" s="2"/>
      <c r="B107" s="3" t="s">
        <v>3959</v>
      </c>
      <c r="C107" s="3" t="s">
        <v>3960</v>
      </c>
      <c r="D107" s="3"/>
      <c r="E107" s="3"/>
    </row>
    <row r="108" spans="1:8">
      <c r="A108" s="2"/>
      <c r="B108" s="3" t="s">
        <v>3961</v>
      </c>
      <c r="C108" s="3" t="s">
        <v>3962</v>
      </c>
      <c r="D108" s="3"/>
      <c r="E108" s="3"/>
    </row>
    <row r="109" spans="1:8" ht="48">
      <c r="A109" s="2"/>
      <c r="B109" s="3" t="s">
        <v>3963</v>
      </c>
      <c r="C109" s="3" t="s">
        <v>3964</v>
      </c>
      <c r="D109" s="3"/>
      <c r="E109" s="3"/>
    </row>
    <row r="110" spans="1:8" ht="48">
      <c r="A110" s="2"/>
      <c r="B110" s="3" t="s">
        <v>3965</v>
      </c>
      <c r="C110" s="3" t="s">
        <v>3966</v>
      </c>
      <c r="D110" s="3"/>
      <c r="E110" s="3"/>
    </row>
    <row r="111" spans="1:8" ht="32">
      <c r="A111" s="2"/>
      <c r="B111" s="3" t="s">
        <v>3967</v>
      </c>
      <c r="C111" s="3" t="s">
        <v>3968</v>
      </c>
      <c r="D111" s="3"/>
      <c r="E111" s="3"/>
    </row>
    <row r="112" spans="1:8" ht="48">
      <c r="A112" s="2"/>
      <c r="B112" s="3" t="s">
        <v>3969</v>
      </c>
      <c r="C112" s="3" t="s">
        <v>3970</v>
      </c>
      <c r="D112" s="3"/>
      <c r="E112" s="3"/>
    </row>
    <row r="113" spans="1:8" ht="48">
      <c r="A113" s="2"/>
      <c r="B113" s="3" t="s">
        <v>3971</v>
      </c>
      <c r="C113" s="3" t="s">
        <v>3972</v>
      </c>
      <c r="D113" s="3"/>
      <c r="E113" s="3"/>
    </row>
    <row r="114" spans="1:8" ht="32">
      <c r="A114" s="2"/>
      <c r="B114" s="3" t="s">
        <v>3973</v>
      </c>
      <c r="C114" s="3" t="s">
        <v>3974</v>
      </c>
      <c r="D114" s="3"/>
      <c r="E114" s="3"/>
    </row>
    <row r="115" spans="1:8" ht="32">
      <c r="A115" s="2"/>
      <c r="B115" s="3" t="s">
        <v>3975</v>
      </c>
      <c r="C115" s="3" t="s">
        <v>3976</v>
      </c>
      <c r="D115" s="3"/>
      <c r="E115" s="3"/>
    </row>
    <row r="116" spans="1:8" ht="48">
      <c r="A116" s="2"/>
      <c r="B116" s="3" t="s">
        <v>3977</v>
      </c>
      <c r="C116" s="3" t="s">
        <v>3978</v>
      </c>
      <c r="D116" s="12">
        <v>194004</v>
      </c>
      <c r="E116" s="3"/>
      <c r="F116" s="12">
        <v>20.79</v>
      </c>
      <c r="H116" s="12">
        <v>16.760000000000002</v>
      </c>
    </row>
    <row r="117" spans="1:8" ht="32">
      <c r="A117" s="2"/>
      <c r="B117" s="3" t="s">
        <v>3979</v>
      </c>
      <c r="C117" s="3" t="s">
        <v>3980</v>
      </c>
      <c r="D117" s="3"/>
      <c r="E117" s="3"/>
    </row>
    <row r="118" spans="1:8" ht="32">
      <c r="A118" s="2"/>
      <c r="B118" s="3" t="s">
        <v>3981</v>
      </c>
      <c r="C118" s="3" t="s">
        <v>3982</v>
      </c>
      <c r="D118" s="3"/>
      <c r="E118" s="3"/>
    </row>
    <row r="119" spans="1:8" ht="32">
      <c r="A119" s="2"/>
      <c r="B119" s="3" t="s">
        <v>3983</v>
      </c>
      <c r="C119" s="3" t="s">
        <v>3984</v>
      </c>
      <c r="D119" s="3"/>
      <c r="E119" s="3"/>
    </row>
    <row r="120" spans="1:8" ht="32">
      <c r="A120" s="2"/>
      <c r="B120" s="3" t="s">
        <v>3985</v>
      </c>
      <c r="C120" s="3" t="s">
        <v>3986</v>
      </c>
      <c r="D120" s="3"/>
      <c r="E120" s="3"/>
    </row>
    <row r="121" spans="1:8" ht="32">
      <c r="A121" s="2"/>
      <c r="B121" s="3" t="s">
        <v>3987</v>
      </c>
      <c r="C121" s="3" t="s">
        <v>3988</v>
      </c>
      <c r="D121" s="3"/>
      <c r="E121" s="3"/>
    </row>
    <row r="122" spans="1:8" ht="32">
      <c r="A122" s="2"/>
      <c r="B122" s="3" t="s">
        <v>3989</v>
      </c>
      <c r="C122" s="3" t="s">
        <v>3990</v>
      </c>
      <c r="D122" s="3"/>
      <c r="E122" s="3"/>
    </row>
    <row r="123" spans="1:8" ht="64">
      <c r="A123" s="2"/>
      <c r="B123" s="3" t="s">
        <v>3991</v>
      </c>
      <c r="C123" s="3" t="s">
        <v>3992</v>
      </c>
      <c r="D123" s="3"/>
      <c r="E123" s="3"/>
    </row>
    <row r="124" spans="1:8" ht="32">
      <c r="A124" s="2"/>
      <c r="B124" s="3" t="s">
        <v>3993</v>
      </c>
      <c r="C124" s="3" t="s">
        <v>3994</v>
      </c>
      <c r="D124" s="12">
        <v>269678</v>
      </c>
      <c r="E124" s="3"/>
      <c r="F124" s="12">
        <v>18.239999999999998</v>
      </c>
      <c r="H124" s="12">
        <v>16.02</v>
      </c>
    </row>
    <row r="125" spans="1:8" ht="32">
      <c r="A125" s="2"/>
      <c r="B125" s="3" t="s">
        <v>3995</v>
      </c>
      <c r="C125" s="3" t="s">
        <v>3996</v>
      </c>
      <c r="D125" s="3"/>
      <c r="E125" s="3"/>
    </row>
    <row r="126" spans="1:8" ht="32">
      <c r="A126" s="2"/>
      <c r="B126" s="3" t="s">
        <v>3997</v>
      </c>
      <c r="C126" s="3" t="s">
        <v>3998</v>
      </c>
      <c r="D126" s="3"/>
      <c r="E126" s="3"/>
    </row>
    <row r="127" spans="1:8" ht="32">
      <c r="A127" s="2"/>
      <c r="B127" s="3" t="s">
        <v>3999</v>
      </c>
      <c r="C127" s="3" t="s">
        <v>4000</v>
      </c>
      <c r="D127" s="3"/>
      <c r="E127" s="3"/>
    </row>
    <row r="128" spans="1:8" ht="32">
      <c r="A128" s="2"/>
      <c r="B128" s="3" t="s">
        <v>4001</v>
      </c>
      <c r="C128" s="3" t="s">
        <v>4002</v>
      </c>
      <c r="D128" s="12">
        <v>532731</v>
      </c>
      <c r="E128" s="3"/>
      <c r="F128" s="12">
        <v>20.100000000000001</v>
      </c>
      <c r="H128" s="12">
        <v>13.87</v>
      </c>
    </row>
    <row r="129" spans="1:5" ht="32">
      <c r="A129" s="2"/>
      <c r="B129" s="3" t="s">
        <v>4003</v>
      </c>
      <c r="C129" s="3" t="s">
        <v>4004</v>
      </c>
      <c r="D129" s="3"/>
      <c r="E129" s="3"/>
    </row>
    <row r="130" spans="1:5" ht="32">
      <c r="A130" s="2"/>
      <c r="B130" s="3" t="s">
        <v>4005</v>
      </c>
      <c r="C130" s="3" t="s">
        <v>4006</v>
      </c>
      <c r="D130" s="3"/>
      <c r="E130" s="3"/>
    </row>
    <row r="131" spans="1:5" ht="32">
      <c r="A131" s="2"/>
      <c r="B131" s="3" t="s">
        <v>4007</v>
      </c>
      <c r="C131" s="3" t="s">
        <v>4008</v>
      </c>
      <c r="D131" s="3"/>
      <c r="E131" s="3"/>
    </row>
    <row r="132" spans="1:5">
      <c r="A132" s="2"/>
      <c r="B132" s="3" t="s">
        <v>4009</v>
      </c>
      <c r="C132" s="3" t="s">
        <v>4010</v>
      </c>
      <c r="D132" s="3"/>
      <c r="E132" s="3"/>
    </row>
    <row r="133" spans="1:5" ht="32">
      <c r="A133" s="2"/>
      <c r="B133" s="3" t="s">
        <v>4011</v>
      </c>
      <c r="C133" s="3" t="s">
        <v>4012</v>
      </c>
      <c r="D133" s="3"/>
      <c r="E1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AB-5989-6C43-B6DC-5012E027943E}">
  <dimension ref="A1:H90"/>
  <sheetViews>
    <sheetView workbookViewId="0">
      <selection activeCell="B1" sqref="B1:B1048576"/>
    </sheetView>
  </sheetViews>
  <sheetFormatPr baseColWidth="10" defaultRowHeight="16"/>
  <sheetData>
    <row r="1" spans="1:8" ht="6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8">
      <c r="A2" s="2" t="s">
        <v>431</v>
      </c>
      <c r="B2" s="3" t="s">
        <v>253</v>
      </c>
      <c r="C2" s="3" t="s">
        <v>254</v>
      </c>
      <c r="D2" s="4">
        <v>70610</v>
      </c>
      <c r="E2" s="11"/>
      <c r="F2">
        <v>15.22</v>
      </c>
      <c r="G2">
        <f t="shared" ref="G2:G65" si="0">100-F2-H2</f>
        <v>77.03</v>
      </c>
      <c r="H2">
        <v>7.75</v>
      </c>
    </row>
    <row r="3" spans="1:8" ht="32">
      <c r="A3" s="2"/>
      <c r="B3" s="3" t="s">
        <v>255</v>
      </c>
      <c r="C3" s="3" t="s">
        <v>256</v>
      </c>
      <c r="D3" s="4">
        <v>195229</v>
      </c>
      <c r="E3" s="11"/>
      <c r="F3">
        <v>12.14</v>
      </c>
      <c r="G3">
        <f t="shared" si="0"/>
        <v>66.789999999999992</v>
      </c>
      <c r="H3">
        <v>21.07</v>
      </c>
    </row>
    <row r="4" spans="1:8" ht="48">
      <c r="A4" s="2"/>
      <c r="B4" s="3" t="s">
        <v>257</v>
      </c>
      <c r="C4" s="3" t="s">
        <v>258</v>
      </c>
      <c r="D4" s="4">
        <v>1706328</v>
      </c>
      <c r="E4" s="11"/>
      <c r="F4">
        <v>11.05</v>
      </c>
      <c r="G4">
        <f t="shared" si="0"/>
        <v>68.14</v>
      </c>
      <c r="H4">
        <v>20.81</v>
      </c>
    </row>
    <row r="5" spans="1:8" ht="32">
      <c r="A5" s="2"/>
      <c r="B5" s="3" t="s">
        <v>259</v>
      </c>
      <c r="C5" s="3" t="s">
        <v>260</v>
      </c>
      <c r="D5" s="4">
        <v>356035</v>
      </c>
      <c r="E5" s="11"/>
      <c r="F5" s="4">
        <v>13.45</v>
      </c>
      <c r="G5">
        <f t="shared" si="0"/>
        <v>75.13</v>
      </c>
      <c r="H5" s="4">
        <v>11.42</v>
      </c>
    </row>
    <row r="6" spans="1:8" ht="22">
      <c r="A6" s="2"/>
      <c r="B6" s="3" t="s">
        <v>261</v>
      </c>
      <c r="C6" s="3" t="s">
        <v>262</v>
      </c>
      <c r="D6" s="4">
        <v>158566</v>
      </c>
      <c r="E6" s="11"/>
      <c r="F6" s="4">
        <v>18.09</v>
      </c>
      <c r="G6">
        <f t="shared" si="0"/>
        <v>73.52</v>
      </c>
      <c r="H6" s="4">
        <v>8.39</v>
      </c>
    </row>
    <row r="7" spans="1:8" ht="22">
      <c r="A7" s="2"/>
      <c r="B7" s="3" t="s">
        <v>263</v>
      </c>
      <c r="C7" s="3" t="s">
        <v>264</v>
      </c>
      <c r="D7" s="4">
        <v>112159</v>
      </c>
      <c r="E7" s="11"/>
      <c r="F7">
        <v>10.71</v>
      </c>
      <c r="G7">
        <f t="shared" si="0"/>
        <v>74.459999999999994</v>
      </c>
      <c r="H7">
        <v>14.83</v>
      </c>
    </row>
    <row r="8" spans="1:8" ht="32">
      <c r="A8" s="2"/>
      <c r="B8" s="3" t="s">
        <v>265</v>
      </c>
      <c r="C8" s="3" t="s">
        <v>266</v>
      </c>
      <c r="D8" s="4">
        <v>257826</v>
      </c>
      <c r="E8" s="11"/>
      <c r="F8" s="4">
        <v>12.65</v>
      </c>
      <c r="G8">
        <f t="shared" si="0"/>
        <v>70.83</v>
      </c>
      <c r="H8" s="4">
        <v>16.52</v>
      </c>
    </row>
    <row r="9" spans="1:8" ht="32">
      <c r="A9" s="2"/>
      <c r="B9" s="3" t="s">
        <v>267</v>
      </c>
      <c r="C9" s="3" t="s">
        <v>268</v>
      </c>
      <c r="D9" s="4">
        <v>53946</v>
      </c>
      <c r="E9" s="11"/>
      <c r="F9" s="4">
        <v>12.18</v>
      </c>
      <c r="G9">
        <f t="shared" si="0"/>
        <v>76.3</v>
      </c>
      <c r="H9" s="4">
        <v>11.52</v>
      </c>
    </row>
    <row r="10" spans="1:8" ht="48">
      <c r="A10" s="2"/>
      <c r="B10" s="3" t="s">
        <v>269</v>
      </c>
      <c r="C10" s="3" t="s">
        <v>270</v>
      </c>
      <c r="D10" s="4">
        <v>556621</v>
      </c>
      <c r="E10" s="11"/>
      <c r="F10">
        <v>13.43</v>
      </c>
      <c r="G10">
        <f t="shared" si="0"/>
        <v>75.089999999999989</v>
      </c>
      <c r="H10">
        <v>11.48</v>
      </c>
    </row>
    <row r="11" spans="1:8" ht="22">
      <c r="A11" s="2"/>
      <c r="B11" s="3" t="s">
        <v>271</v>
      </c>
      <c r="C11" s="3" t="s">
        <v>272</v>
      </c>
      <c r="D11" s="4">
        <v>75794</v>
      </c>
      <c r="E11" s="11"/>
      <c r="F11" s="4">
        <v>15.81</v>
      </c>
      <c r="G11">
        <f t="shared" si="0"/>
        <v>76.08</v>
      </c>
      <c r="H11" s="4">
        <v>8.11</v>
      </c>
    </row>
    <row r="12" spans="1:8" ht="64">
      <c r="A12" s="2"/>
      <c r="B12" s="3" t="s">
        <v>273</v>
      </c>
      <c r="C12" s="3" t="s">
        <v>274</v>
      </c>
      <c r="D12" s="4">
        <v>224809</v>
      </c>
      <c r="E12" s="11"/>
      <c r="F12">
        <v>12.84</v>
      </c>
      <c r="G12">
        <f t="shared" si="0"/>
        <v>71.36</v>
      </c>
      <c r="H12" s="4">
        <v>15.8</v>
      </c>
    </row>
    <row r="13" spans="1:8" ht="32">
      <c r="A13" s="2"/>
      <c r="B13" s="3" t="s">
        <v>275</v>
      </c>
      <c r="C13" s="3" t="s">
        <v>276</v>
      </c>
      <c r="D13" s="4">
        <v>247983</v>
      </c>
      <c r="E13" s="11"/>
      <c r="F13" s="4">
        <v>17.78</v>
      </c>
      <c r="G13">
        <f t="shared" si="0"/>
        <v>72.5</v>
      </c>
      <c r="H13" s="4">
        <v>9.7200000000000006</v>
      </c>
    </row>
    <row r="14" spans="1:8" ht="32">
      <c r="A14" s="2"/>
      <c r="B14" s="3" t="s">
        <v>277</v>
      </c>
      <c r="C14" s="3" t="s">
        <v>278</v>
      </c>
      <c r="D14" s="4">
        <v>186143</v>
      </c>
      <c r="E14" s="11"/>
      <c r="F14">
        <v>13.13</v>
      </c>
      <c r="G14">
        <f t="shared" si="0"/>
        <v>71.89</v>
      </c>
      <c r="H14">
        <v>14.98</v>
      </c>
    </row>
    <row r="15" spans="1:8" ht="32">
      <c r="A15" s="2"/>
      <c r="B15" s="3" t="s">
        <v>279</v>
      </c>
      <c r="C15" s="3" t="s">
        <v>280</v>
      </c>
      <c r="D15" s="4">
        <v>167881</v>
      </c>
      <c r="E15" s="11"/>
      <c r="F15">
        <v>12.98</v>
      </c>
      <c r="G15">
        <f t="shared" si="0"/>
        <v>63.739999999999995</v>
      </c>
      <c r="H15">
        <v>23.28</v>
      </c>
    </row>
    <row r="16" spans="1:8" ht="32">
      <c r="A16" s="2"/>
      <c r="B16" s="3" t="s">
        <v>281</v>
      </c>
      <c r="C16" s="3" t="s">
        <v>282</v>
      </c>
      <c r="D16" s="3">
        <v>359184</v>
      </c>
      <c r="E16" s="3"/>
      <c r="F16" s="4">
        <v>17.239999999999998</v>
      </c>
      <c r="G16">
        <f t="shared" si="0"/>
        <v>71.460000000000008</v>
      </c>
      <c r="H16" s="4">
        <v>11.3</v>
      </c>
    </row>
    <row r="17" spans="1:8" ht="32">
      <c r="A17" s="2"/>
      <c r="B17" s="3" t="s">
        <v>283</v>
      </c>
      <c r="C17" s="3" t="s">
        <v>284</v>
      </c>
      <c r="D17" s="4">
        <v>119061</v>
      </c>
      <c r="E17" s="11"/>
      <c r="F17">
        <v>10.77</v>
      </c>
      <c r="G17">
        <f t="shared" si="0"/>
        <v>63.13</v>
      </c>
      <c r="H17">
        <v>26.1</v>
      </c>
    </row>
    <row r="18" spans="1:8" ht="48">
      <c r="A18" s="2"/>
      <c r="B18" s="3" t="s">
        <v>285</v>
      </c>
      <c r="C18" s="3" t="s">
        <v>286</v>
      </c>
      <c r="D18" s="4">
        <v>2709378</v>
      </c>
      <c r="E18" s="11"/>
      <c r="F18">
        <v>13.11</v>
      </c>
      <c r="G18">
        <f t="shared" si="0"/>
        <v>73.19</v>
      </c>
      <c r="H18">
        <v>13.7</v>
      </c>
    </row>
    <row r="19" spans="1:8" ht="32">
      <c r="A19" s="2"/>
      <c r="B19" s="3" t="s">
        <v>287</v>
      </c>
      <c r="C19" s="3" t="s">
        <v>288</v>
      </c>
      <c r="D19" s="4">
        <v>95273</v>
      </c>
      <c r="E19" s="11"/>
      <c r="F19">
        <v>10.14</v>
      </c>
      <c r="G19">
        <f t="shared" si="0"/>
        <v>68.08</v>
      </c>
      <c r="H19">
        <v>21.78</v>
      </c>
    </row>
    <row r="20" spans="1:8" ht="32">
      <c r="A20" s="2"/>
      <c r="B20" s="3" t="s">
        <v>289</v>
      </c>
      <c r="C20" s="3" t="s">
        <v>290</v>
      </c>
      <c r="D20" s="4">
        <v>85648</v>
      </c>
      <c r="E20" s="11"/>
      <c r="F20">
        <v>7.93</v>
      </c>
      <c r="G20">
        <f t="shared" si="0"/>
        <v>63.559999999999988</v>
      </c>
      <c r="H20">
        <v>28.51</v>
      </c>
    </row>
    <row r="21" spans="1:8" ht="48">
      <c r="A21" s="2"/>
      <c r="B21" s="3" t="s">
        <v>291</v>
      </c>
      <c r="C21" s="3" t="s">
        <v>292</v>
      </c>
      <c r="D21" s="4">
        <v>2242875</v>
      </c>
      <c r="E21" s="11"/>
      <c r="F21">
        <v>11.68</v>
      </c>
      <c r="G21">
        <f t="shared" si="0"/>
        <v>74.599999999999994</v>
      </c>
      <c r="H21">
        <v>13.72</v>
      </c>
    </row>
    <row r="22" spans="1:8" ht="48">
      <c r="A22" s="2"/>
      <c r="B22" s="3" t="s">
        <v>293</v>
      </c>
      <c r="C22" s="3" t="s">
        <v>294</v>
      </c>
      <c r="D22" s="4">
        <v>3446100</v>
      </c>
      <c r="E22" s="11"/>
      <c r="F22">
        <v>13.91</v>
      </c>
      <c r="G22">
        <f t="shared" si="0"/>
        <v>74.13</v>
      </c>
      <c r="H22">
        <v>11.96</v>
      </c>
    </row>
    <row r="23" spans="1:8" ht="32">
      <c r="A23" s="2"/>
      <c r="B23" s="3" t="s">
        <v>295</v>
      </c>
      <c r="C23" s="3" t="s">
        <v>296</v>
      </c>
      <c r="D23" s="4">
        <v>162476</v>
      </c>
      <c r="E23" s="11"/>
      <c r="F23" s="4">
        <v>12.89</v>
      </c>
      <c r="G23">
        <f t="shared" si="0"/>
        <v>70.5</v>
      </c>
      <c r="H23" s="4">
        <v>16.61</v>
      </c>
    </row>
    <row r="24" spans="1:8" ht="32">
      <c r="A24" s="2"/>
      <c r="B24" s="3" t="s">
        <v>297</v>
      </c>
      <c r="C24" s="3" t="s">
        <v>298</v>
      </c>
      <c r="D24" s="4">
        <v>173926</v>
      </c>
      <c r="E24" s="11"/>
      <c r="F24">
        <v>10.27</v>
      </c>
      <c r="G24">
        <f t="shared" si="0"/>
        <v>65.12</v>
      </c>
      <c r="H24">
        <v>24.61</v>
      </c>
    </row>
    <row r="25" spans="1:8" ht="32">
      <c r="A25" s="2"/>
      <c r="B25" s="3" t="s">
        <v>299</v>
      </c>
      <c r="C25" s="3" t="s">
        <v>300</v>
      </c>
      <c r="D25" s="4">
        <v>262792</v>
      </c>
      <c r="E25" s="11"/>
      <c r="F25">
        <v>15.33</v>
      </c>
      <c r="G25">
        <f t="shared" si="0"/>
        <v>70.210000000000008</v>
      </c>
      <c r="H25">
        <v>14.46</v>
      </c>
    </row>
    <row r="26" spans="1:8" ht="32">
      <c r="A26" s="2"/>
      <c r="B26" s="3" t="s">
        <v>301</v>
      </c>
      <c r="C26" s="3" t="s">
        <v>302</v>
      </c>
      <c r="D26" s="4">
        <v>129372</v>
      </c>
      <c r="E26" s="11"/>
      <c r="F26">
        <v>10.59</v>
      </c>
      <c r="G26">
        <f t="shared" si="0"/>
        <v>70.199999999999989</v>
      </c>
      <c r="H26">
        <v>19.21</v>
      </c>
    </row>
    <row r="27" spans="1:8" ht="32">
      <c r="A27" s="2"/>
      <c r="B27" s="3" t="s">
        <v>303</v>
      </c>
      <c r="C27" s="3" t="s">
        <v>304</v>
      </c>
      <c r="D27" s="4">
        <v>118624</v>
      </c>
      <c r="E27" s="11"/>
      <c r="F27">
        <v>10.77</v>
      </c>
      <c r="G27">
        <f t="shared" si="0"/>
        <v>69.12</v>
      </c>
      <c r="H27" s="4">
        <v>20.11</v>
      </c>
    </row>
    <row r="28" spans="1:8" ht="32">
      <c r="A28" s="2"/>
      <c r="B28" s="3" t="s">
        <v>305</v>
      </c>
      <c r="C28" s="3" t="s">
        <v>306</v>
      </c>
      <c r="D28" s="4">
        <v>237421</v>
      </c>
      <c r="E28" s="11"/>
      <c r="F28">
        <v>12.4</v>
      </c>
      <c r="G28">
        <f t="shared" si="0"/>
        <v>69.25</v>
      </c>
      <c r="H28">
        <v>18.350000000000001</v>
      </c>
    </row>
    <row r="29" spans="1:8" ht="32">
      <c r="A29" s="2"/>
      <c r="B29" s="3" t="s">
        <v>307</v>
      </c>
      <c r="C29" s="3" t="s">
        <v>308</v>
      </c>
      <c r="D29" s="4">
        <v>263131</v>
      </c>
      <c r="E29" s="11"/>
      <c r="F29" s="4">
        <v>11.69</v>
      </c>
      <c r="G29">
        <f t="shared" si="0"/>
        <v>69.36</v>
      </c>
      <c r="H29" s="4">
        <v>18.95</v>
      </c>
    </row>
    <row r="30" spans="1:8" ht="32">
      <c r="A30" s="2"/>
      <c r="B30" s="3" t="s">
        <v>309</v>
      </c>
      <c r="C30" s="3" t="s">
        <v>310</v>
      </c>
      <c r="D30" s="4">
        <v>103736</v>
      </c>
      <c r="E30" s="11"/>
      <c r="F30">
        <v>17.809999999999999</v>
      </c>
      <c r="G30">
        <f t="shared" si="0"/>
        <v>69.539999999999992</v>
      </c>
      <c r="H30">
        <v>12.65</v>
      </c>
    </row>
    <row r="31" spans="1:8" ht="32">
      <c r="A31" s="2"/>
      <c r="B31" s="3" t="s">
        <v>311</v>
      </c>
      <c r="C31" s="3" t="s">
        <v>312</v>
      </c>
      <c r="D31" s="4">
        <v>109370</v>
      </c>
      <c r="E31" s="11"/>
      <c r="F31">
        <v>11.11</v>
      </c>
      <c r="G31">
        <f t="shared" si="0"/>
        <v>67.02</v>
      </c>
      <c r="H31">
        <v>21.87</v>
      </c>
    </row>
    <row r="32" spans="1:8" ht="32">
      <c r="A32" s="2"/>
      <c r="B32" s="3" t="s">
        <v>313</v>
      </c>
      <c r="C32" s="3" t="s">
        <v>314</v>
      </c>
      <c r="D32" s="4">
        <v>375312</v>
      </c>
      <c r="E32" s="11"/>
      <c r="F32">
        <v>16.71</v>
      </c>
      <c r="G32">
        <f t="shared" si="0"/>
        <v>70.91</v>
      </c>
      <c r="H32">
        <v>12.38</v>
      </c>
    </row>
    <row r="33" spans="1:8" ht="32">
      <c r="A33" s="2"/>
      <c r="B33" s="3" t="s">
        <v>315</v>
      </c>
      <c r="C33" s="3" t="s">
        <v>316</v>
      </c>
      <c r="D33" s="4">
        <v>484397</v>
      </c>
      <c r="E33" s="11"/>
      <c r="F33">
        <v>17.03</v>
      </c>
      <c r="G33">
        <f t="shared" si="0"/>
        <v>69.58</v>
      </c>
      <c r="H33">
        <v>13.39</v>
      </c>
    </row>
    <row r="34" spans="1:8" ht="48">
      <c r="A34" s="2"/>
      <c r="B34" s="3" t="s">
        <v>317</v>
      </c>
      <c r="C34" s="3" t="s">
        <v>318</v>
      </c>
      <c r="D34" s="4">
        <v>86108</v>
      </c>
      <c r="E34" s="11"/>
      <c r="F34">
        <v>7.91</v>
      </c>
      <c r="G34">
        <f t="shared" si="0"/>
        <v>65.33</v>
      </c>
      <c r="H34">
        <v>26.76</v>
      </c>
    </row>
    <row r="35" spans="1:8" ht="48">
      <c r="A35" s="2"/>
      <c r="B35" s="3" t="s">
        <v>319</v>
      </c>
      <c r="C35" s="3" t="s">
        <v>320</v>
      </c>
      <c r="D35" s="4">
        <v>125172</v>
      </c>
      <c r="E35" s="11"/>
      <c r="F35">
        <v>9.33</v>
      </c>
      <c r="G35">
        <f t="shared" si="0"/>
        <v>66.12</v>
      </c>
      <c r="H35">
        <v>24.55</v>
      </c>
    </row>
    <row r="36" spans="1:8" ht="48">
      <c r="A36" s="2"/>
      <c r="B36" s="3" t="s">
        <v>321</v>
      </c>
      <c r="C36" s="3" t="s">
        <v>322</v>
      </c>
      <c r="D36" s="4">
        <v>103599</v>
      </c>
      <c r="E36" s="11"/>
      <c r="F36">
        <v>9.5500000000000007</v>
      </c>
      <c r="G36">
        <f t="shared" si="0"/>
        <v>66.490000000000009</v>
      </c>
      <c r="H36">
        <v>23.96</v>
      </c>
    </row>
    <row r="37" spans="1:8" ht="48">
      <c r="A37" s="2"/>
      <c r="B37" s="3" t="s">
        <v>323</v>
      </c>
      <c r="C37" s="3" t="s">
        <v>324</v>
      </c>
      <c r="D37" s="4">
        <v>1538715</v>
      </c>
      <c r="E37" s="11"/>
      <c r="F37">
        <v>12.65</v>
      </c>
      <c r="G37">
        <f t="shared" si="0"/>
        <v>72.959999999999994</v>
      </c>
      <c r="H37">
        <v>14.39</v>
      </c>
    </row>
    <row r="38" spans="1:8" ht="32">
      <c r="A38" s="2"/>
      <c r="B38" s="3" t="s">
        <v>325</v>
      </c>
      <c r="C38" s="3" t="s">
        <v>326</v>
      </c>
      <c r="D38" s="4">
        <v>155027</v>
      </c>
      <c r="E38" s="11"/>
      <c r="F38">
        <v>14.87</v>
      </c>
      <c r="G38">
        <f t="shared" si="0"/>
        <v>73.36999999999999</v>
      </c>
      <c r="H38">
        <v>11.76</v>
      </c>
    </row>
    <row r="39" spans="1:8" ht="32">
      <c r="A39" s="2"/>
      <c r="B39" s="3" t="s">
        <v>327</v>
      </c>
      <c r="C39" s="3" t="s">
        <v>328</v>
      </c>
      <c r="D39" s="4">
        <v>277522</v>
      </c>
      <c r="E39" s="11"/>
      <c r="F39">
        <v>14.43</v>
      </c>
      <c r="G39">
        <f t="shared" si="0"/>
        <v>72.429999999999993</v>
      </c>
      <c r="H39">
        <v>13.14</v>
      </c>
    </row>
    <row r="40" spans="1:8" ht="32">
      <c r="A40" s="2"/>
      <c r="B40" s="3" t="s">
        <v>329</v>
      </c>
      <c r="C40" s="3" t="s">
        <v>330</v>
      </c>
      <c r="D40" s="4">
        <v>151133</v>
      </c>
      <c r="E40" s="11"/>
      <c r="F40" s="4">
        <v>14.92</v>
      </c>
      <c r="G40">
        <f t="shared" si="0"/>
        <v>72.02</v>
      </c>
      <c r="H40" s="4">
        <v>13.06</v>
      </c>
    </row>
    <row r="41" spans="1:8" ht="22">
      <c r="A41" s="2"/>
      <c r="B41" s="3" t="s">
        <v>331</v>
      </c>
      <c r="C41" s="3" t="s">
        <v>332</v>
      </c>
      <c r="D41" s="4">
        <v>313364</v>
      </c>
      <c r="E41" s="11"/>
      <c r="F41">
        <v>14.26</v>
      </c>
      <c r="G41">
        <f t="shared" si="0"/>
        <v>72.64</v>
      </c>
      <c r="H41">
        <v>13.1</v>
      </c>
    </row>
    <row r="42" spans="1:8" ht="32">
      <c r="A42" s="2"/>
      <c r="B42" s="3" t="s">
        <v>333</v>
      </c>
      <c r="C42" s="3" t="s">
        <v>334</v>
      </c>
      <c r="D42" s="4">
        <v>318933</v>
      </c>
      <c r="E42" s="11"/>
      <c r="F42">
        <v>13.08</v>
      </c>
      <c r="G42">
        <f t="shared" si="0"/>
        <v>72.53</v>
      </c>
      <c r="H42">
        <v>14.39</v>
      </c>
    </row>
    <row r="43" spans="1:8" ht="32">
      <c r="A43" s="2"/>
      <c r="B43" s="3" t="s">
        <v>335</v>
      </c>
      <c r="C43" s="3" t="s">
        <v>336</v>
      </c>
      <c r="D43" s="4">
        <v>315153</v>
      </c>
      <c r="E43" s="11"/>
      <c r="F43" s="4">
        <v>15.6</v>
      </c>
      <c r="G43">
        <f t="shared" si="0"/>
        <v>73.87</v>
      </c>
      <c r="H43" s="4">
        <v>10.53</v>
      </c>
    </row>
    <row r="44" spans="1:8" ht="32">
      <c r="A44" s="2"/>
      <c r="B44" s="3" t="s">
        <v>337</v>
      </c>
      <c r="C44" s="3" t="s">
        <v>338</v>
      </c>
      <c r="D44" s="4">
        <v>251806</v>
      </c>
      <c r="E44" s="11"/>
      <c r="F44">
        <v>14.98</v>
      </c>
      <c r="G44">
        <f t="shared" si="0"/>
        <v>73.849999999999994</v>
      </c>
      <c r="H44">
        <v>11.17</v>
      </c>
    </row>
    <row r="45" spans="1:8" ht="32">
      <c r="A45" s="2"/>
      <c r="B45" s="3" t="s">
        <v>339</v>
      </c>
      <c r="C45" s="3" t="s">
        <v>340</v>
      </c>
      <c r="D45" s="4">
        <v>166192</v>
      </c>
      <c r="E45" s="11"/>
      <c r="F45" s="4">
        <v>14.5</v>
      </c>
      <c r="G45">
        <f t="shared" si="0"/>
        <v>68.289999999999992</v>
      </c>
      <c r="H45" s="4">
        <v>17.21</v>
      </c>
    </row>
    <row r="46" spans="1:8" ht="32">
      <c r="A46" s="2"/>
      <c r="B46" s="3" t="s">
        <v>341</v>
      </c>
      <c r="C46" s="3" t="s">
        <v>342</v>
      </c>
      <c r="D46" s="4">
        <v>448712</v>
      </c>
      <c r="E46" s="11"/>
      <c r="F46">
        <v>16.78</v>
      </c>
      <c r="G46">
        <f t="shared" si="0"/>
        <v>68.37</v>
      </c>
      <c r="H46">
        <v>14.85</v>
      </c>
    </row>
    <row r="47" spans="1:8" ht="48">
      <c r="A47" s="2"/>
      <c r="B47" s="3" t="s">
        <v>343</v>
      </c>
      <c r="C47" s="3" t="s">
        <v>344</v>
      </c>
      <c r="D47" s="4">
        <v>38358</v>
      </c>
      <c r="E47" s="11"/>
      <c r="F47" s="4">
        <v>11.99</v>
      </c>
      <c r="G47">
        <f t="shared" si="0"/>
        <v>79.56</v>
      </c>
      <c r="H47">
        <v>8.4499999999999993</v>
      </c>
    </row>
    <row r="48" spans="1:8" ht="32">
      <c r="A48" s="2"/>
      <c r="B48" s="3" t="s">
        <v>345</v>
      </c>
      <c r="C48" s="3" t="s">
        <v>346</v>
      </c>
      <c r="D48" s="4">
        <v>37007</v>
      </c>
      <c r="E48" s="11"/>
      <c r="F48">
        <v>13.02</v>
      </c>
      <c r="G48">
        <f t="shared" si="0"/>
        <v>77.06</v>
      </c>
      <c r="H48" s="4">
        <v>9.92</v>
      </c>
    </row>
    <row r="49" spans="1:8" ht="48">
      <c r="A49" s="2"/>
      <c r="B49" s="3" t="s">
        <v>347</v>
      </c>
      <c r="C49" s="3" t="s">
        <v>348</v>
      </c>
      <c r="D49" s="4">
        <v>217573</v>
      </c>
      <c r="E49" s="11"/>
      <c r="F49" s="4">
        <v>12.05</v>
      </c>
      <c r="G49">
        <f t="shared" si="0"/>
        <v>71.94</v>
      </c>
      <c r="H49" s="4">
        <v>16.010000000000002</v>
      </c>
    </row>
    <row r="50" spans="1:8" ht="32">
      <c r="A50" s="2"/>
      <c r="B50" s="3" t="s">
        <v>349</v>
      </c>
      <c r="C50" s="3" t="s">
        <v>350</v>
      </c>
      <c r="D50" s="4">
        <v>110824</v>
      </c>
      <c r="E50" s="11"/>
      <c r="F50">
        <v>15.26</v>
      </c>
      <c r="G50">
        <f t="shared" si="0"/>
        <v>69.819999999999993</v>
      </c>
      <c r="H50" s="4">
        <v>14.92</v>
      </c>
    </row>
    <row r="51" spans="1:8" ht="22">
      <c r="A51" s="2"/>
      <c r="B51" s="3" t="s">
        <v>351</v>
      </c>
      <c r="C51" s="3" t="s">
        <v>352</v>
      </c>
      <c r="D51" s="4">
        <v>186663</v>
      </c>
      <c r="E51" s="11"/>
      <c r="F51">
        <v>13.21</v>
      </c>
      <c r="G51">
        <f t="shared" si="0"/>
        <v>71.609999999999985</v>
      </c>
      <c r="H51">
        <v>15.18</v>
      </c>
    </row>
    <row r="52" spans="1:8" ht="22">
      <c r="A52" s="2"/>
      <c r="B52" s="3" t="s">
        <v>353</v>
      </c>
      <c r="C52" s="3" t="s">
        <v>354</v>
      </c>
      <c r="D52" s="4">
        <v>71437</v>
      </c>
      <c r="E52" s="11"/>
      <c r="F52" s="4">
        <v>5.77</v>
      </c>
      <c r="G52">
        <f t="shared" si="0"/>
        <v>77.27000000000001</v>
      </c>
      <c r="H52" s="4">
        <v>16.96</v>
      </c>
    </row>
    <row r="53" spans="1:8" ht="32">
      <c r="A53" s="2"/>
      <c r="B53" s="3" t="s">
        <v>355</v>
      </c>
      <c r="C53" s="3" t="s">
        <v>356</v>
      </c>
      <c r="D53" s="4">
        <v>69908</v>
      </c>
      <c r="E53" s="11"/>
      <c r="F53" s="4">
        <v>13.57</v>
      </c>
      <c r="G53">
        <f t="shared" si="0"/>
        <v>74.300000000000011</v>
      </c>
      <c r="H53" s="4">
        <v>12.13</v>
      </c>
    </row>
    <row r="54" spans="1:8" ht="32">
      <c r="A54" s="2"/>
      <c r="B54" s="3" t="s">
        <v>357</v>
      </c>
      <c r="C54" s="3" t="s">
        <v>358</v>
      </c>
      <c r="D54" s="4">
        <v>42950</v>
      </c>
      <c r="E54" s="11"/>
      <c r="F54">
        <v>9.9600000000000009</v>
      </c>
      <c r="G54">
        <f t="shared" si="0"/>
        <v>74.139999999999986</v>
      </c>
      <c r="H54">
        <v>15.9</v>
      </c>
    </row>
    <row r="55" spans="1:8" ht="32">
      <c r="A55" s="2"/>
      <c r="B55" s="3" t="s">
        <v>359</v>
      </c>
      <c r="C55" s="3" t="s">
        <v>360</v>
      </c>
      <c r="D55" s="4">
        <v>95869</v>
      </c>
      <c r="E55" s="11"/>
      <c r="F55">
        <v>10.27</v>
      </c>
      <c r="G55">
        <f t="shared" si="0"/>
        <v>67.52000000000001</v>
      </c>
      <c r="H55">
        <v>22.21</v>
      </c>
    </row>
    <row r="56" spans="1:8" ht="32">
      <c r="A56" s="2"/>
      <c r="B56" s="3" t="s">
        <v>361</v>
      </c>
      <c r="C56" s="3" t="s">
        <v>362</v>
      </c>
      <c r="D56" s="4">
        <v>76674</v>
      </c>
      <c r="E56" s="11"/>
      <c r="F56">
        <v>12.6</v>
      </c>
      <c r="G56">
        <f t="shared" si="0"/>
        <v>66.72</v>
      </c>
      <c r="H56" s="4">
        <v>20.68</v>
      </c>
    </row>
    <row r="57" spans="1:8" ht="32">
      <c r="A57" s="2"/>
      <c r="B57" s="3" t="s">
        <v>363</v>
      </c>
      <c r="C57" s="3" t="s">
        <v>364</v>
      </c>
      <c r="D57" s="4">
        <v>150508</v>
      </c>
      <c r="E57" s="11"/>
      <c r="F57" s="4">
        <v>12.64</v>
      </c>
      <c r="G57">
        <f t="shared" si="0"/>
        <v>76.86</v>
      </c>
      <c r="H57" s="4">
        <v>10.5</v>
      </c>
    </row>
    <row r="58" spans="1:8" ht="22">
      <c r="A58" s="2"/>
      <c r="B58" s="3" t="s">
        <v>365</v>
      </c>
      <c r="C58" s="3" t="s">
        <v>366</v>
      </c>
      <c r="D58" s="4">
        <v>256396</v>
      </c>
      <c r="E58" s="11"/>
      <c r="F58" s="4">
        <v>7.28</v>
      </c>
      <c r="G58">
        <f t="shared" si="0"/>
        <v>75.02</v>
      </c>
      <c r="H58" s="4">
        <v>17.7</v>
      </c>
    </row>
    <row r="59" spans="1:8" ht="32">
      <c r="A59" s="2"/>
      <c r="B59" s="3" t="s">
        <v>367</v>
      </c>
      <c r="C59" s="3" t="s">
        <v>368</v>
      </c>
      <c r="D59" s="4">
        <v>90196</v>
      </c>
      <c r="E59" s="11"/>
      <c r="F59" s="4">
        <v>9.9</v>
      </c>
      <c r="G59">
        <f t="shared" si="0"/>
        <v>73.429999999999993</v>
      </c>
      <c r="H59" s="4">
        <v>16.670000000000002</v>
      </c>
    </row>
    <row r="60" spans="1:8" ht="64">
      <c r="A60" s="2"/>
      <c r="B60" s="3" t="s">
        <v>369</v>
      </c>
      <c r="C60" s="3" t="s">
        <v>370</v>
      </c>
      <c r="D60" s="4">
        <v>207380</v>
      </c>
      <c r="E60" s="11"/>
      <c r="F60" s="4">
        <v>15.24</v>
      </c>
      <c r="G60">
        <f t="shared" si="0"/>
        <v>74.400000000000006</v>
      </c>
      <c r="H60">
        <v>10.36</v>
      </c>
    </row>
    <row r="61" spans="1:8" ht="48">
      <c r="A61" s="2"/>
      <c r="B61" s="3" t="s">
        <v>371</v>
      </c>
      <c r="C61" s="3" t="s">
        <v>372</v>
      </c>
      <c r="D61" s="4">
        <v>285392</v>
      </c>
      <c r="E61" s="11"/>
      <c r="F61" s="4">
        <v>15.04</v>
      </c>
      <c r="G61">
        <f t="shared" si="0"/>
        <v>73.410000000000011</v>
      </c>
      <c r="H61" s="4">
        <v>11.55</v>
      </c>
    </row>
    <row r="62" spans="1:8" ht="48">
      <c r="A62" s="2"/>
      <c r="B62" s="3" t="s">
        <v>373</v>
      </c>
      <c r="C62" s="3" t="s">
        <v>374</v>
      </c>
      <c r="D62" s="4">
        <v>399631</v>
      </c>
      <c r="E62" s="11"/>
      <c r="F62">
        <v>14.46</v>
      </c>
      <c r="G62">
        <f t="shared" si="0"/>
        <v>73.919999999999987</v>
      </c>
      <c r="H62">
        <v>11.62</v>
      </c>
    </row>
    <row r="63" spans="1:8" ht="48">
      <c r="A63" s="2"/>
      <c r="B63" s="3" t="s">
        <v>375</v>
      </c>
      <c r="C63" s="3" t="s">
        <v>376</v>
      </c>
      <c r="D63" s="4">
        <v>321438</v>
      </c>
      <c r="E63" s="11"/>
      <c r="F63">
        <v>15.2</v>
      </c>
      <c r="G63">
        <f t="shared" si="0"/>
        <v>71.989999999999995</v>
      </c>
      <c r="H63">
        <v>12.81</v>
      </c>
    </row>
    <row r="64" spans="1:8" ht="32">
      <c r="A64" s="2"/>
      <c r="B64" s="3" t="s">
        <v>377</v>
      </c>
      <c r="C64" s="3" t="s">
        <v>378</v>
      </c>
      <c r="D64" s="4">
        <v>220668</v>
      </c>
      <c r="E64" s="11"/>
      <c r="F64" s="4">
        <v>14.06</v>
      </c>
      <c r="G64">
        <f t="shared" si="0"/>
        <v>71.759999999999991</v>
      </c>
      <c r="H64" s="4">
        <v>14.18</v>
      </c>
    </row>
    <row r="65" spans="1:8" ht="32">
      <c r="A65" s="2"/>
      <c r="B65" s="3" t="s">
        <v>379</v>
      </c>
      <c r="C65" s="3" t="s">
        <v>380</v>
      </c>
      <c r="D65" s="4">
        <v>333970</v>
      </c>
      <c r="E65" s="11"/>
      <c r="F65">
        <v>14.34</v>
      </c>
      <c r="G65">
        <f t="shared" si="0"/>
        <v>70.22</v>
      </c>
      <c r="H65">
        <v>15.44</v>
      </c>
    </row>
    <row r="66" spans="1:8" ht="32">
      <c r="A66" s="2"/>
      <c r="B66" s="3" t="s">
        <v>381</v>
      </c>
      <c r="C66" s="3" t="s">
        <v>382</v>
      </c>
      <c r="D66" s="4">
        <v>62402</v>
      </c>
      <c r="E66" s="11"/>
      <c r="F66">
        <v>11.7</v>
      </c>
      <c r="G66">
        <f t="shared" ref="G66:G90" si="1">100-F66-H66</f>
        <v>74.899999999999991</v>
      </c>
      <c r="H66">
        <v>13.4</v>
      </c>
    </row>
    <row r="67" spans="1:8" ht="32">
      <c r="A67" s="2"/>
      <c r="B67" s="3" t="s">
        <v>383</v>
      </c>
      <c r="C67" s="3" t="s">
        <v>384</v>
      </c>
      <c r="D67" s="4">
        <v>33643</v>
      </c>
      <c r="E67" s="11"/>
      <c r="F67">
        <v>13.47</v>
      </c>
      <c r="G67">
        <f t="shared" si="1"/>
        <v>77.490000000000009</v>
      </c>
      <c r="H67">
        <v>9.0399999999999991</v>
      </c>
    </row>
    <row r="68" spans="1:8" ht="64">
      <c r="A68" s="2"/>
      <c r="B68" s="3" t="s">
        <v>385</v>
      </c>
      <c r="C68" s="3" t="s">
        <v>386</v>
      </c>
      <c r="D68" s="4">
        <v>228822</v>
      </c>
      <c r="E68" s="11"/>
      <c r="F68" s="4">
        <v>15.43</v>
      </c>
      <c r="G68">
        <f t="shared" si="1"/>
        <v>69.139999999999986</v>
      </c>
      <c r="H68" s="4">
        <v>15.43</v>
      </c>
    </row>
    <row r="69" spans="1:8" ht="32">
      <c r="A69" s="2"/>
      <c r="B69" s="3" t="s">
        <v>387</v>
      </c>
      <c r="C69" s="3" t="s">
        <v>388</v>
      </c>
      <c r="D69" s="4">
        <v>99255</v>
      </c>
      <c r="E69" s="11"/>
      <c r="F69" s="4">
        <v>13.89</v>
      </c>
      <c r="G69">
        <f t="shared" si="1"/>
        <v>78.36</v>
      </c>
      <c r="H69" s="4">
        <v>7.75</v>
      </c>
    </row>
    <row r="70" spans="1:8" ht="48">
      <c r="A70" s="2"/>
      <c r="B70" s="3" t="s">
        <v>389</v>
      </c>
      <c r="C70" s="3" t="s">
        <v>390</v>
      </c>
      <c r="D70" s="4">
        <v>4035967</v>
      </c>
      <c r="E70" s="11"/>
      <c r="F70">
        <v>15.34</v>
      </c>
      <c r="G70">
        <f t="shared" si="1"/>
        <v>71.42</v>
      </c>
      <c r="H70">
        <v>13.24</v>
      </c>
    </row>
    <row r="71" spans="1:8" ht="48">
      <c r="A71" s="2"/>
      <c r="B71" s="3" t="s">
        <v>391</v>
      </c>
      <c r="C71" s="3" t="s">
        <v>392</v>
      </c>
      <c r="D71" s="4">
        <v>69563</v>
      </c>
      <c r="E71" s="11"/>
      <c r="F71" s="4">
        <v>9.7100000000000009</v>
      </c>
      <c r="G71">
        <f t="shared" si="1"/>
        <v>70.949999999999989</v>
      </c>
      <c r="H71" s="4">
        <v>19.34</v>
      </c>
    </row>
    <row r="72" spans="1:8" ht="32">
      <c r="A72" s="2"/>
      <c r="B72" s="3" t="s">
        <v>393</v>
      </c>
      <c r="C72" s="3" t="s">
        <v>394</v>
      </c>
      <c r="D72" s="4">
        <v>328593</v>
      </c>
      <c r="E72" s="11"/>
      <c r="F72">
        <v>17.46</v>
      </c>
      <c r="G72">
        <f t="shared" si="1"/>
        <v>68.459999999999994</v>
      </c>
      <c r="H72" s="4">
        <v>14.08</v>
      </c>
    </row>
    <row r="73" spans="1:8" ht="48">
      <c r="A73" s="2"/>
      <c r="B73" s="3" t="s">
        <v>395</v>
      </c>
      <c r="C73" s="3" t="s">
        <v>396</v>
      </c>
      <c r="D73" s="4">
        <v>2873168</v>
      </c>
      <c r="E73" s="11"/>
      <c r="F73" s="4">
        <v>14.52</v>
      </c>
      <c r="G73">
        <f t="shared" si="1"/>
        <v>73.460000000000008</v>
      </c>
      <c r="H73" s="4">
        <v>12.02</v>
      </c>
    </row>
    <row r="74" spans="1:8" ht="48">
      <c r="A74" s="2"/>
      <c r="B74" s="3" t="s">
        <v>397</v>
      </c>
      <c r="C74" s="3" t="s">
        <v>398</v>
      </c>
      <c r="D74" s="4">
        <v>174023</v>
      </c>
      <c r="E74" s="11"/>
      <c r="F74">
        <v>11.63</v>
      </c>
      <c r="G74">
        <f t="shared" si="1"/>
        <v>73.11</v>
      </c>
      <c r="H74" s="4">
        <v>15.26</v>
      </c>
    </row>
    <row r="75" spans="1:8" ht="48">
      <c r="A75" s="2"/>
      <c r="B75" s="3" t="s">
        <v>399</v>
      </c>
      <c r="C75" s="3" t="s">
        <v>400</v>
      </c>
      <c r="D75" s="4">
        <v>2153638</v>
      </c>
      <c r="E75" s="11"/>
      <c r="F75">
        <v>18.079999999999998</v>
      </c>
      <c r="G75">
        <f t="shared" si="1"/>
        <v>72.12</v>
      </c>
      <c r="H75">
        <v>9.8000000000000007</v>
      </c>
    </row>
    <row r="76" spans="1:8" ht="32">
      <c r="A76" s="2"/>
      <c r="B76" s="3" t="s">
        <v>401</v>
      </c>
      <c r="C76" s="3" t="s">
        <v>402</v>
      </c>
      <c r="D76" s="4">
        <v>92724</v>
      </c>
      <c r="E76" s="11"/>
      <c r="F76" s="4">
        <v>15.59</v>
      </c>
      <c r="G76">
        <f t="shared" si="1"/>
        <v>74.42</v>
      </c>
      <c r="H76" s="4">
        <v>9.99</v>
      </c>
    </row>
    <row r="77" spans="1:8" ht="32">
      <c r="A77" s="2"/>
      <c r="B77" s="3" t="s">
        <v>403</v>
      </c>
      <c r="C77" s="3" t="s">
        <v>404</v>
      </c>
      <c r="D77" s="3">
        <v>162726</v>
      </c>
      <c r="E77" s="3"/>
      <c r="F77">
        <v>17.11</v>
      </c>
      <c r="G77">
        <f t="shared" si="1"/>
        <v>74.73</v>
      </c>
      <c r="H77">
        <v>8.16</v>
      </c>
    </row>
    <row r="78" spans="1:8" ht="48">
      <c r="A78" s="2"/>
      <c r="B78" s="3" t="s">
        <v>405</v>
      </c>
      <c r="C78" s="3" t="s">
        <v>406</v>
      </c>
      <c r="D78" s="4">
        <v>135482</v>
      </c>
      <c r="E78" s="12"/>
      <c r="F78">
        <f>11.81</f>
        <v>11.81</v>
      </c>
      <c r="G78">
        <f t="shared" si="1"/>
        <v>66.429999999999993</v>
      </c>
      <c r="H78">
        <v>21.76</v>
      </c>
    </row>
    <row r="79" spans="1:8" ht="23">
      <c r="A79" s="2"/>
      <c r="B79" s="3" t="s">
        <v>407</v>
      </c>
      <c r="C79" s="3" t="s">
        <v>408</v>
      </c>
      <c r="D79" s="13">
        <v>349953</v>
      </c>
      <c r="E79" s="14"/>
      <c r="F79" s="13">
        <v>14.62</v>
      </c>
      <c r="G79">
        <f t="shared" si="1"/>
        <v>75.41</v>
      </c>
      <c r="H79" s="4">
        <v>9.9700000000000006</v>
      </c>
    </row>
    <row r="80" spans="1:8" ht="32">
      <c r="A80" s="2"/>
      <c r="B80" s="3" t="s">
        <v>409</v>
      </c>
      <c r="C80" s="3" t="s">
        <v>410</v>
      </c>
      <c r="D80" s="4">
        <v>27399</v>
      </c>
      <c r="E80" s="11"/>
      <c r="F80" s="4">
        <v>12.63</v>
      </c>
      <c r="G80">
        <f t="shared" si="1"/>
        <v>75.050000000000011</v>
      </c>
      <c r="H80" s="4">
        <v>12.32</v>
      </c>
    </row>
    <row r="81" spans="1:8" ht="32">
      <c r="A81" s="2"/>
      <c r="B81" s="3" t="s">
        <v>411</v>
      </c>
      <c r="C81" s="3" t="s">
        <v>412</v>
      </c>
      <c r="D81" s="4">
        <v>32301</v>
      </c>
      <c r="E81" s="12"/>
      <c r="F81" s="4">
        <v>8.5500000000000007</v>
      </c>
      <c r="G81">
        <f t="shared" si="1"/>
        <v>79.820000000000007</v>
      </c>
      <c r="H81" s="4">
        <v>11.63</v>
      </c>
    </row>
    <row r="82" spans="1:8" ht="32">
      <c r="A82" s="2"/>
      <c r="B82" s="3" t="s">
        <v>413</v>
      </c>
      <c r="C82" s="3" t="s">
        <v>414</v>
      </c>
      <c r="D82" s="4">
        <v>38589</v>
      </c>
      <c r="E82" s="11"/>
      <c r="F82">
        <v>11.89</v>
      </c>
      <c r="G82">
        <f t="shared" si="1"/>
        <v>77.73</v>
      </c>
      <c r="H82" s="4">
        <v>10.38</v>
      </c>
    </row>
    <row r="83" spans="1:8" ht="32">
      <c r="A83" s="2"/>
      <c r="B83" s="3" t="s">
        <v>415</v>
      </c>
      <c r="C83" s="3" t="s">
        <v>416</v>
      </c>
      <c r="D83" s="15">
        <v>22647</v>
      </c>
      <c r="E83" s="16"/>
      <c r="F83" s="15">
        <v>11.35</v>
      </c>
      <c r="G83">
        <f t="shared" si="1"/>
        <v>76.45</v>
      </c>
      <c r="H83" s="4">
        <v>12.2</v>
      </c>
    </row>
    <row r="84" spans="1:8" ht="32">
      <c r="A84" s="2"/>
      <c r="B84" s="3" t="s">
        <v>417</v>
      </c>
      <c r="C84" s="3" t="s">
        <v>418</v>
      </c>
      <c r="D84" s="4">
        <v>176744</v>
      </c>
      <c r="E84" s="11"/>
      <c r="F84" s="4">
        <v>13.37</v>
      </c>
      <c r="G84">
        <f t="shared" si="1"/>
        <v>75.709999999999994</v>
      </c>
      <c r="H84" s="4">
        <v>10.92</v>
      </c>
    </row>
    <row r="85" spans="1:8" ht="32">
      <c r="A85" s="2"/>
      <c r="B85" s="3" t="s">
        <v>419</v>
      </c>
      <c r="C85" s="3" t="s">
        <v>420</v>
      </c>
      <c r="D85" s="4">
        <v>257815</v>
      </c>
      <c r="E85" s="11"/>
      <c r="F85">
        <v>15.63</v>
      </c>
      <c r="G85">
        <f t="shared" si="1"/>
        <v>72.050000000000011</v>
      </c>
      <c r="H85" s="4">
        <v>12.32</v>
      </c>
    </row>
    <row r="86" spans="1:8" ht="32">
      <c r="A86" s="2"/>
      <c r="B86" s="3" t="s">
        <v>421</v>
      </c>
      <c r="C86" s="3" t="s">
        <v>422</v>
      </c>
      <c r="D86" s="4">
        <v>240360</v>
      </c>
      <c r="E86" s="11"/>
      <c r="F86" s="4">
        <v>13.49</v>
      </c>
      <c r="G86">
        <f t="shared" si="1"/>
        <v>73.660000000000011</v>
      </c>
      <c r="H86" s="4">
        <v>12.85</v>
      </c>
    </row>
    <row r="87" spans="1:8" ht="32">
      <c r="A87" s="2"/>
      <c r="B87" s="3" t="s">
        <v>423</v>
      </c>
      <c r="C87" s="3" t="s">
        <v>424</v>
      </c>
      <c r="D87" s="4">
        <v>50556</v>
      </c>
      <c r="E87" s="11"/>
      <c r="F87" s="4">
        <v>9.7100000000000009</v>
      </c>
      <c r="G87">
        <f t="shared" si="1"/>
        <v>77.819999999999993</v>
      </c>
      <c r="H87" s="4">
        <v>12.47</v>
      </c>
    </row>
    <row r="88" spans="1:8" ht="32">
      <c r="A88" s="2"/>
      <c r="B88" s="3" t="s">
        <v>425</v>
      </c>
      <c r="C88" s="3" t="s">
        <v>426</v>
      </c>
      <c r="D88" s="4">
        <v>138676</v>
      </c>
      <c r="E88" s="12"/>
      <c r="F88" s="4">
        <v>16.57</v>
      </c>
      <c r="G88">
        <f t="shared" si="1"/>
        <v>76.03</v>
      </c>
      <c r="H88">
        <v>7.4</v>
      </c>
    </row>
    <row r="89" spans="1:8" ht="32">
      <c r="A89" s="2"/>
      <c r="B89" s="3" t="s">
        <v>427</v>
      </c>
      <c r="C89" s="3" t="s">
        <v>428</v>
      </c>
      <c r="D89">
        <v>68482</v>
      </c>
      <c r="F89">
        <v>9.69</v>
      </c>
      <c r="G89">
        <f t="shared" si="1"/>
        <v>75.64</v>
      </c>
      <c r="H89">
        <v>14.67</v>
      </c>
    </row>
    <row r="90" spans="1:8" ht="32">
      <c r="A90" s="2"/>
      <c r="B90" s="3" t="s">
        <v>429</v>
      </c>
      <c r="C90" s="3" t="s">
        <v>430</v>
      </c>
      <c r="D90">
        <v>35756</v>
      </c>
      <c r="F90">
        <v>17.34</v>
      </c>
      <c r="G90">
        <f t="shared" si="1"/>
        <v>74.62</v>
      </c>
      <c r="H90">
        <v>8.0399999999999991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0D54-FD9F-EB4C-AF3F-9C8C30E52216}">
  <dimension ref="A1:O2"/>
  <sheetViews>
    <sheetView topLeftCell="C1" zoomScale="200" workbookViewId="0">
      <selection activeCell="H2" sqref="H2"/>
    </sheetView>
  </sheetViews>
  <sheetFormatPr baseColWidth="10" defaultRowHeight="16"/>
  <cols>
    <col min="5" max="5" width="13.5" bestFit="1" customWidth="1"/>
  </cols>
  <sheetData>
    <row r="1" spans="1:15" ht="6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48">
      <c r="A2" s="2" t="s">
        <v>433</v>
      </c>
      <c r="B2" s="3" t="s">
        <v>434</v>
      </c>
      <c r="C2" s="3" t="s">
        <v>435</v>
      </c>
      <c r="D2" s="4">
        <v>21893095</v>
      </c>
      <c r="E2" s="11">
        <f>D2</f>
        <v>21893095</v>
      </c>
      <c r="F2">
        <v>11.9</v>
      </c>
      <c r="G2">
        <v>74.8</v>
      </c>
      <c r="H2">
        <v>13.3</v>
      </c>
      <c r="I2">
        <v>1899</v>
      </c>
      <c r="J2">
        <v>934</v>
      </c>
      <c r="L2">
        <v>110</v>
      </c>
      <c r="M2">
        <v>321</v>
      </c>
      <c r="N2">
        <f>L2+M2</f>
        <v>431</v>
      </c>
      <c r="O2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77F3-EB4D-304A-BF11-AB88FE5327A0}">
  <dimension ref="A1:H149"/>
  <sheetViews>
    <sheetView workbookViewId="0">
      <selection activeCell="B1" sqref="B1:B1048576"/>
    </sheetView>
  </sheetViews>
  <sheetFormatPr baseColWidth="10" defaultRowHeight="16"/>
  <sheetData>
    <row r="1" spans="1:8" ht="6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>
      <c r="A2" s="2" t="s">
        <v>436</v>
      </c>
      <c r="B2" s="3" t="s">
        <v>437</v>
      </c>
      <c r="C2" s="3" t="s">
        <v>438</v>
      </c>
      <c r="D2" s="4">
        <v>406685</v>
      </c>
      <c r="E2" s="11"/>
      <c r="F2" s="4">
        <v>19.649999999999999</v>
      </c>
      <c r="G2">
        <f>100-F2-H2</f>
        <v>62.989999999999995</v>
      </c>
      <c r="H2" s="4">
        <v>17.36</v>
      </c>
    </row>
    <row r="3" spans="1:8" ht="32">
      <c r="A3" s="2"/>
      <c r="B3" s="3" t="s">
        <v>439</v>
      </c>
      <c r="C3" s="3" t="s">
        <v>440</v>
      </c>
      <c r="D3" s="4">
        <v>955811</v>
      </c>
      <c r="E3" s="11"/>
      <c r="F3" s="4">
        <v>15.52</v>
      </c>
      <c r="G3">
        <f t="shared" ref="G3:G66" si="0">100-F3-H3</f>
        <v>62.25</v>
      </c>
      <c r="H3" s="4">
        <v>22.23</v>
      </c>
    </row>
    <row r="4" spans="1:8" ht="32">
      <c r="A4" s="2"/>
      <c r="B4" s="3" t="s">
        <v>441</v>
      </c>
      <c r="C4" s="3" t="s">
        <v>442</v>
      </c>
      <c r="D4" s="4">
        <v>946019</v>
      </c>
      <c r="E4" s="11"/>
      <c r="F4" s="4">
        <v>16.18</v>
      </c>
      <c r="G4">
        <f t="shared" si="0"/>
        <v>61.609999999999992</v>
      </c>
      <c r="H4" s="4">
        <v>22.21</v>
      </c>
    </row>
    <row r="5" spans="1:8" ht="32">
      <c r="A5" s="2"/>
      <c r="B5" s="3" t="s">
        <v>443</v>
      </c>
      <c r="C5" s="3" t="s">
        <v>444</v>
      </c>
      <c r="D5" s="4">
        <v>49872</v>
      </c>
      <c r="E5" s="11"/>
      <c r="F5" s="4">
        <v>14.64</v>
      </c>
      <c r="G5">
        <f t="shared" si="0"/>
        <v>71.73</v>
      </c>
      <c r="H5" s="4">
        <v>13.63</v>
      </c>
    </row>
    <row r="6" spans="1:8" ht="32">
      <c r="A6" s="2"/>
      <c r="B6" s="3" t="s">
        <v>445</v>
      </c>
      <c r="C6" s="3" t="s">
        <v>446</v>
      </c>
      <c r="D6" s="4">
        <v>148820</v>
      </c>
      <c r="E6" s="11"/>
      <c r="F6" s="4">
        <v>13.61</v>
      </c>
      <c r="G6">
        <f t="shared" si="0"/>
        <v>66.88</v>
      </c>
      <c r="H6" s="4">
        <v>19.510000000000002</v>
      </c>
    </row>
    <row r="7" spans="1:8" ht="48">
      <c r="A7" s="2"/>
      <c r="B7" s="3" t="s">
        <v>447</v>
      </c>
      <c r="C7" s="3" t="s">
        <v>448</v>
      </c>
      <c r="D7" s="4">
        <v>3160168</v>
      </c>
      <c r="E7" s="11"/>
      <c r="F7" s="4">
        <v>14.11</v>
      </c>
      <c r="G7">
        <f t="shared" si="0"/>
        <v>66.7</v>
      </c>
      <c r="H7" s="4">
        <v>19.190000000000001</v>
      </c>
    </row>
    <row r="8" spans="1:8" ht="32">
      <c r="A8" s="2"/>
      <c r="B8" s="3" t="s">
        <v>449</v>
      </c>
      <c r="C8" s="3" t="s">
        <v>450</v>
      </c>
      <c r="D8" s="4">
        <v>490573</v>
      </c>
      <c r="E8" s="11"/>
      <c r="F8" s="4">
        <v>14.76</v>
      </c>
      <c r="G8">
        <f t="shared" si="0"/>
        <v>58.889999999999993</v>
      </c>
      <c r="H8" s="4">
        <v>26.35</v>
      </c>
    </row>
    <row r="9" spans="1:8" ht="32">
      <c r="A9" s="2"/>
      <c r="B9" s="3" t="s">
        <v>451</v>
      </c>
      <c r="C9" s="3" t="s">
        <v>452</v>
      </c>
      <c r="D9" s="4">
        <v>66055</v>
      </c>
      <c r="E9" s="11"/>
      <c r="F9" s="4">
        <v>16.93</v>
      </c>
      <c r="G9">
        <f t="shared" si="0"/>
        <v>73.27</v>
      </c>
      <c r="H9" s="4">
        <v>9.8000000000000007</v>
      </c>
    </row>
    <row r="10" spans="1:8" ht="32">
      <c r="A10" s="2"/>
      <c r="B10" s="3" t="s">
        <v>453</v>
      </c>
      <c r="C10" s="3" t="s">
        <v>454</v>
      </c>
      <c r="D10" s="4">
        <v>53738</v>
      </c>
      <c r="E10" s="11"/>
      <c r="F10" s="4">
        <v>23.25</v>
      </c>
      <c r="G10">
        <f t="shared" si="0"/>
        <v>67.63</v>
      </c>
      <c r="H10" s="4">
        <v>9.1199999999999992</v>
      </c>
    </row>
    <row r="11" spans="1:8" ht="48">
      <c r="A11" s="2"/>
      <c r="B11" s="3" t="s">
        <v>455</v>
      </c>
      <c r="C11" s="3" t="s">
        <v>456</v>
      </c>
      <c r="D11" s="4">
        <v>31407</v>
      </c>
      <c r="E11" s="11"/>
      <c r="F11" s="4">
        <v>16.88</v>
      </c>
      <c r="G11">
        <f t="shared" si="0"/>
        <v>75.050000000000011</v>
      </c>
      <c r="H11" s="4">
        <v>8.07</v>
      </c>
    </row>
    <row r="12" spans="1:8" ht="32">
      <c r="A12" s="2"/>
      <c r="B12" s="3" t="s">
        <v>457</v>
      </c>
      <c r="C12" s="3" t="s">
        <v>458</v>
      </c>
      <c r="D12" s="4">
        <v>280641</v>
      </c>
      <c r="E12" s="3"/>
      <c r="F12" s="4">
        <v>13.08</v>
      </c>
      <c r="G12">
        <f t="shared" si="0"/>
        <v>61.3</v>
      </c>
      <c r="H12" s="4">
        <v>25.62</v>
      </c>
    </row>
    <row r="13" spans="1:8" ht="17">
      <c r="A13" s="2"/>
      <c r="B13" s="3" t="s">
        <v>459</v>
      </c>
      <c r="C13" s="3" t="s">
        <v>460</v>
      </c>
      <c r="D13" s="4">
        <v>406775</v>
      </c>
      <c r="E13" s="3"/>
      <c r="F13" s="4">
        <v>11.15</v>
      </c>
      <c r="G13">
        <f t="shared" si="0"/>
        <v>67.31</v>
      </c>
      <c r="H13" s="4">
        <v>21.54</v>
      </c>
    </row>
    <row r="14" spans="1:8" ht="32">
      <c r="A14" s="2"/>
      <c r="B14" s="3" t="s">
        <v>461</v>
      </c>
      <c r="C14" s="3" t="s">
        <v>462</v>
      </c>
      <c r="D14" s="4">
        <v>1110017</v>
      </c>
      <c r="E14" s="3"/>
      <c r="F14" s="4">
        <v>15.31</v>
      </c>
      <c r="G14">
        <f t="shared" si="0"/>
        <v>62.75</v>
      </c>
      <c r="H14" s="4">
        <v>21.94</v>
      </c>
    </row>
    <row r="15" spans="1:8" ht="32">
      <c r="A15" s="2"/>
      <c r="B15" s="3" t="s">
        <v>463</v>
      </c>
      <c r="C15" s="3" t="s">
        <v>464</v>
      </c>
      <c r="D15" s="4">
        <v>729141</v>
      </c>
      <c r="E15" s="3"/>
      <c r="F15" s="4">
        <v>17.55</v>
      </c>
      <c r="G15">
        <f t="shared" si="0"/>
        <v>60.86</v>
      </c>
      <c r="H15" s="4">
        <v>21.59</v>
      </c>
    </row>
    <row r="16" spans="1:8" ht="48">
      <c r="A16" s="2"/>
      <c r="B16" s="3" t="s">
        <v>465</v>
      </c>
      <c r="C16" s="3" t="s">
        <v>466</v>
      </c>
      <c r="D16" s="4">
        <v>346082</v>
      </c>
      <c r="E16" s="3"/>
      <c r="F16" s="4">
        <v>22.04</v>
      </c>
      <c r="G16">
        <f t="shared" si="0"/>
        <v>64.63000000000001</v>
      </c>
      <c r="H16" s="4">
        <v>13.33</v>
      </c>
    </row>
    <row r="17" spans="1:8" ht="17">
      <c r="A17" s="2"/>
      <c r="B17" s="3" t="s">
        <v>467</v>
      </c>
      <c r="C17" s="3" t="s">
        <v>468</v>
      </c>
      <c r="D17" s="4">
        <v>390531</v>
      </c>
      <c r="E17" s="3"/>
      <c r="F17" s="4">
        <v>17.399999999999999</v>
      </c>
      <c r="G17">
        <f t="shared" si="0"/>
        <v>67.669999999999987</v>
      </c>
      <c r="H17" s="4">
        <v>14.93</v>
      </c>
    </row>
    <row r="18" spans="1:8" ht="32">
      <c r="A18" s="2"/>
      <c r="B18" s="3" t="s">
        <v>469</v>
      </c>
      <c r="C18" s="3" t="s">
        <v>470</v>
      </c>
      <c r="D18" s="4">
        <v>380036</v>
      </c>
      <c r="E18" s="3"/>
      <c r="F18" s="4">
        <v>20.51</v>
      </c>
      <c r="G18">
        <f t="shared" si="0"/>
        <v>64.56</v>
      </c>
      <c r="H18" s="4">
        <v>14.93</v>
      </c>
    </row>
    <row r="19" spans="1:8" ht="48">
      <c r="A19" s="2"/>
      <c r="B19" s="3" t="s">
        <v>471</v>
      </c>
      <c r="C19" s="3" t="s">
        <v>472</v>
      </c>
      <c r="D19" s="4">
        <v>3140678</v>
      </c>
      <c r="E19" s="3"/>
      <c r="F19" s="4">
        <v>15.55</v>
      </c>
      <c r="G19">
        <f t="shared" si="0"/>
        <v>64.42</v>
      </c>
      <c r="H19" s="4">
        <v>20.03</v>
      </c>
    </row>
    <row r="20" spans="1:8" ht="32">
      <c r="A20" s="2"/>
      <c r="B20" s="3" t="s">
        <v>473</v>
      </c>
      <c r="C20" s="3" t="s">
        <v>474</v>
      </c>
      <c r="D20" s="4">
        <v>369166</v>
      </c>
      <c r="E20" s="3"/>
      <c r="F20" s="4">
        <v>26.89</v>
      </c>
      <c r="G20">
        <f t="shared" si="0"/>
        <v>62.48</v>
      </c>
      <c r="H20" s="4">
        <v>10.63</v>
      </c>
    </row>
    <row r="21" spans="1:8" ht="32">
      <c r="A21" s="2"/>
      <c r="B21" s="3" t="s">
        <v>475</v>
      </c>
      <c r="C21" s="3" t="s">
        <v>476</v>
      </c>
      <c r="D21" s="4">
        <v>423859</v>
      </c>
      <c r="E21" s="3"/>
      <c r="F21" s="4">
        <v>16.57</v>
      </c>
      <c r="G21">
        <f t="shared" si="0"/>
        <v>63.100000000000009</v>
      </c>
      <c r="H21" s="4">
        <v>20.329999999999998</v>
      </c>
    </row>
    <row r="22" spans="1:8" ht="64">
      <c r="A22" s="2"/>
      <c r="B22" s="3" t="s">
        <v>477</v>
      </c>
      <c r="C22" s="3" t="s">
        <v>478</v>
      </c>
      <c r="D22" s="4">
        <v>174132</v>
      </c>
      <c r="E22" s="3"/>
      <c r="F22" s="4">
        <v>14.27</v>
      </c>
      <c r="G22">
        <f t="shared" si="0"/>
        <v>66</v>
      </c>
      <c r="H22" s="4">
        <v>19.73</v>
      </c>
    </row>
    <row r="23" spans="1:8" ht="32">
      <c r="A23" s="2"/>
      <c r="B23" s="3" t="s">
        <v>479</v>
      </c>
      <c r="C23" s="3" t="s">
        <v>480</v>
      </c>
      <c r="D23" s="4">
        <v>272332</v>
      </c>
      <c r="E23" s="3"/>
      <c r="F23" s="4">
        <v>18.66</v>
      </c>
      <c r="G23">
        <f t="shared" si="0"/>
        <v>63.52</v>
      </c>
      <c r="H23" s="4">
        <v>17.82</v>
      </c>
    </row>
    <row r="24" spans="1:8" ht="48">
      <c r="A24" s="2"/>
      <c r="B24" s="3" t="s">
        <v>481</v>
      </c>
      <c r="C24" s="3" t="s">
        <v>482</v>
      </c>
      <c r="D24" s="4">
        <v>5607565</v>
      </c>
      <c r="E24" s="3"/>
      <c r="F24" s="4">
        <v>15.72</v>
      </c>
      <c r="G24">
        <f t="shared" si="0"/>
        <v>63.59</v>
      </c>
      <c r="H24" s="4">
        <v>20.69</v>
      </c>
    </row>
    <row r="25" spans="1:8" ht="32">
      <c r="A25" s="2"/>
      <c r="B25" s="3" t="s">
        <v>483</v>
      </c>
      <c r="C25" s="3" t="s">
        <v>484</v>
      </c>
      <c r="D25" s="4">
        <v>467609</v>
      </c>
      <c r="E25" s="3"/>
      <c r="F25" s="4">
        <v>16.96</v>
      </c>
      <c r="G25">
        <f t="shared" si="0"/>
        <v>63.949999999999989</v>
      </c>
      <c r="H25" s="4">
        <v>19.09</v>
      </c>
    </row>
    <row r="26" spans="1:8" ht="32">
      <c r="A26" s="2"/>
      <c r="B26" s="3" t="s">
        <v>485</v>
      </c>
      <c r="C26" s="3" t="s">
        <v>486</v>
      </c>
      <c r="D26" s="4">
        <v>817235</v>
      </c>
      <c r="E26" s="3"/>
      <c r="F26" s="4">
        <v>16.75</v>
      </c>
      <c r="G26">
        <f t="shared" si="0"/>
        <v>60.269999999999996</v>
      </c>
      <c r="H26" s="4">
        <v>22.98</v>
      </c>
    </row>
    <row r="27" spans="1:8" ht="32">
      <c r="A27" s="2"/>
      <c r="B27" s="3" t="s">
        <v>487</v>
      </c>
      <c r="C27" s="3" t="s">
        <v>488</v>
      </c>
      <c r="D27" s="4">
        <v>552979</v>
      </c>
      <c r="E27" s="3"/>
      <c r="F27" s="4">
        <v>21.19</v>
      </c>
      <c r="G27">
        <f t="shared" si="0"/>
        <v>62.870000000000005</v>
      </c>
      <c r="H27" s="4">
        <v>15.94</v>
      </c>
    </row>
    <row r="28" spans="1:8" ht="32">
      <c r="A28" s="2"/>
      <c r="B28" s="3" t="s">
        <v>489</v>
      </c>
      <c r="C28" s="3" t="s">
        <v>490</v>
      </c>
      <c r="D28" s="4">
        <v>651958</v>
      </c>
      <c r="E28" s="3"/>
      <c r="F28" s="4">
        <v>25.23</v>
      </c>
      <c r="G28">
        <f t="shared" si="0"/>
        <v>61.33</v>
      </c>
      <c r="H28" s="4">
        <v>13.44</v>
      </c>
    </row>
    <row r="29" spans="1:8" ht="32">
      <c r="A29" s="2"/>
      <c r="B29" s="3" t="s">
        <v>491</v>
      </c>
      <c r="C29" s="3" t="s">
        <v>492</v>
      </c>
      <c r="D29" s="4">
        <v>688731</v>
      </c>
      <c r="E29" s="3"/>
      <c r="F29" s="4">
        <v>17.61</v>
      </c>
      <c r="G29">
        <f t="shared" si="0"/>
        <v>61.86</v>
      </c>
      <c r="H29" s="4">
        <v>20.53</v>
      </c>
    </row>
    <row r="30" spans="1:8" ht="17">
      <c r="A30" s="2"/>
      <c r="B30" s="3" t="s">
        <v>493</v>
      </c>
      <c r="C30" s="3" t="s">
        <v>494</v>
      </c>
      <c r="D30" s="4">
        <v>158139</v>
      </c>
      <c r="E30" s="3"/>
      <c r="F30" s="4">
        <v>33.619999999999997</v>
      </c>
      <c r="G30">
        <f t="shared" si="0"/>
        <v>59.129999999999995</v>
      </c>
      <c r="H30" s="4">
        <v>7.25</v>
      </c>
    </row>
    <row r="31" spans="1:8" ht="32">
      <c r="A31" s="2"/>
      <c r="B31" s="3" t="s">
        <v>495</v>
      </c>
      <c r="C31" s="3" t="s">
        <v>496</v>
      </c>
      <c r="D31" s="4">
        <v>44679</v>
      </c>
      <c r="E31" s="3"/>
      <c r="F31" s="4">
        <v>30.72</v>
      </c>
      <c r="G31">
        <f t="shared" si="0"/>
        <v>61.94</v>
      </c>
      <c r="H31" s="4">
        <v>7.34</v>
      </c>
    </row>
    <row r="32" spans="1:8" ht="32">
      <c r="A32" s="2"/>
      <c r="B32" s="3" t="s">
        <v>497</v>
      </c>
      <c r="C32" s="3" t="s">
        <v>498</v>
      </c>
      <c r="D32" s="4">
        <v>841960</v>
      </c>
      <c r="E32" s="3"/>
      <c r="F32" s="4">
        <v>17.809999999999999</v>
      </c>
      <c r="G32">
        <f t="shared" si="0"/>
        <v>63.819999999999993</v>
      </c>
      <c r="H32" s="4">
        <v>18.37</v>
      </c>
    </row>
    <row r="33" spans="1:8" ht="32">
      <c r="A33" s="2"/>
      <c r="B33" s="3" t="s">
        <v>499</v>
      </c>
      <c r="C33" s="3" t="s">
        <v>500</v>
      </c>
      <c r="D33" s="4">
        <v>387299</v>
      </c>
      <c r="E33" s="3"/>
      <c r="F33" s="4">
        <v>17.05</v>
      </c>
      <c r="G33">
        <f t="shared" si="0"/>
        <v>62.95</v>
      </c>
      <c r="H33" s="4">
        <v>20</v>
      </c>
    </row>
    <row r="34" spans="1:8" ht="17">
      <c r="A34" s="2"/>
      <c r="B34" s="3" t="s">
        <v>501</v>
      </c>
      <c r="C34" s="3" t="s">
        <v>502</v>
      </c>
      <c r="D34" s="4">
        <v>515962</v>
      </c>
      <c r="E34" s="3"/>
      <c r="F34" s="4">
        <v>12.45</v>
      </c>
      <c r="G34">
        <f t="shared" si="0"/>
        <v>68.16</v>
      </c>
      <c r="H34" s="4">
        <v>19.39</v>
      </c>
    </row>
    <row r="35" spans="1:8" ht="32">
      <c r="A35" s="2"/>
      <c r="B35" s="3" t="s">
        <v>503</v>
      </c>
      <c r="C35" s="3" t="s">
        <v>504</v>
      </c>
      <c r="D35" s="4">
        <v>132033</v>
      </c>
      <c r="E35" s="3"/>
      <c r="F35" s="4">
        <v>16.53</v>
      </c>
      <c r="G35">
        <f t="shared" si="0"/>
        <v>65.430000000000007</v>
      </c>
      <c r="H35" s="4">
        <v>18.04</v>
      </c>
    </row>
    <row r="36" spans="1:8" ht="32">
      <c r="A36" s="2"/>
      <c r="B36" s="3" t="s">
        <v>505</v>
      </c>
      <c r="C36" s="3" t="s">
        <v>506</v>
      </c>
      <c r="D36" s="4">
        <v>305441</v>
      </c>
      <c r="E36" s="3"/>
      <c r="F36" s="4">
        <v>11.83</v>
      </c>
      <c r="G36">
        <f t="shared" si="0"/>
        <v>66.8</v>
      </c>
      <c r="H36" s="4">
        <v>21.37</v>
      </c>
    </row>
    <row r="37" spans="1:8" ht="48">
      <c r="A37" s="2"/>
      <c r="B37" s="3" t="s">
        <v>507</v>
      </c>
      <c r="C37" s="3" t="s">
        <v>508</v>
      </c>
      <c r="D37" s="4">
        <v>547059</v>
      </c>
      <c r="E37" s="3"/>
      <c r="F37" s="4">
        <v>14.61</v>
      </c>
      <c r="G37">
        <f t="shared" si="0"/>
        <v>63.94</v>
      </c>
      <c r="H37" s="4">
        <v>21.45</v>
      </c>
    </row>
    <row r="38" spans="1:8" ht="32">
      <c r="A38" s="2"/>
      <c r="B38" s="3" t="s">
        <v>509</v>
      </c>
      <c r="C38" s="3" t="s">
        <v>510</v>
      </c>
      <c r="D38" s="4">
        <v>184293</v>
      </c>
      <c r="E38" s="3"/>
      <c r="F38" s="4">
        <v>21.99</v>
      </c>
      <c r="G38">
        <f t="shared" si="0"/>
        <v>66.710000000000008</v>
      </c>
      <c r="H38" s="4">
        <v>11.3</v>
      </c>
    </row>
    <row r="39" spans="1:8" ht="32">
      <c r="A39" s="2"/>
      <c r="B39" s="3" t="s">
        <v>511</v>
      </c>
      <c r="C39" s="3" t="s">
        <v>512</v>
      </c>
      <c r="D39" s="3">
        <v>950939</v>
      </c>
      <c r="E39" s="3"/>
      <c r="F39" s="4">
        <v>18.61</v>
      </c>
      <c r="G39">
        <f t="shared" si="0"/>
        <v>57.39</v>
      </c>
      <c r="H39" s="4">
        <v>24</v>
      </c>
    </row>
    <row r="40" spans="1:8" ht="17">
      <c r="A40" s="2"/>
      <c r="B40" s="3" t="s">
        <v>513</v>
      </c>
      <c r="C40" s="3" t="s">
        <v>514</v>
      </c>
      <c r="D40" s="4" t="s">
        <v>515</v>
      </c>
      <c r="E40" s="3"/>
      <c r="G40">
        <f t="shared" si="0"/>
        <v>100</v>
      </c>
    </row>
    <row r="41" spans="1:8" ht="48">
      <c r="A41" s="2"/>
      <c r="B41" s="3" t="s">
        <v>516</v>
      </c>
      <c r="C41" s="3" t="s">
        <v>517</v>
      </c>
      <c r="D41" s="3">
        <v>4588804</v>
      </c>
      <c r="E41" s="3">
        <v>2158312</v>
      </c>
      <c r="F41" s="4">
        <v>18.73</v>
      </c>
      <c r="G41">
        <f t="shared" si="0"/>
        <v>65.509999999999991</v>
      </c>
      <c r="H41" s="4">
        <v>15.76</v>
      </c>
    </row>
    <row r="42" spans="1:8" ht="32">
      <c r="A42" s="2"/>
      <c r="B42" s="3" t="s">
        <v>518</v>
      </c>
      <c r="C42" s="3" t="s">
        <v>519</v>
      </c>
      <c r="D42" s="4">
        <v>48040</v>
      </c>
      <c r="E42" s="3"/>
      <c r="F42" s="4">
        <v>14.32</v>
      </c>
      <c r="G42">
        <f t="shared" si="0"/>
        <v>68.47</v>
      </c>
      <c r="H42" s="4">
        <v>17.21</v>
      </c>
    </row>
    <row r="43" spans="1:8" ht="32">
      <c r="A43" s="2"/>
      <c r="B43" s="3" t="s">
        <v>520</v>
      </c>
      <c r="C43" s="3" t="s">
        <v>521</v>
      </c>
      <c r="D43" s="4">
        <v>954090</v>
      </c>
      <c r="E43" s="3"/>
      <c r="F43" s="4">
        <v>20.91</v>
      </c>
      <c r="G43">
        <f t="shared" si="0"/>
        <v>61.31</v>
      </c>
      <c r="H43" s="4">
        <v>17.78</v>
      </c>
    </row>
    <row r="44" spans="1:8" ht="48">
      <c r="A44" s="2"/>
      <c r="B44" s="3" t="s">
        <v>522</v>
      </c>
      <c r="C44" s="3" t="s">
        <v>523</v>
      </c>
      <c r="D44" s="4">
        <v>722073</v>
      </c>
      <c r="E44" s="3"/>
      <c r="F44" s="4">
        <v>18.38</v>
      </c>
      <c r="G44">
        <f t="shared" si="0"/>
        <v>60.620000000000005</v>
      </c>
      <c r="H44" s="4">
        <v>21</v>
      </c>
    </row>
    <row r="45" spans="1:8" ht="32">
      <c r="A45" s="2"/>
      <c r="B45" s="3" t="s">
        <v>524</v>
      </c>
      <c r="C45" s="3" t="s">
        <v>525</v>
      </c>
      <c r="D45" s="4">
        <v>732380</v>
      </c>
      <c r="E45" s="3"/>
      <c r="F45" s="4">
        <v>14.27</v>
      </c>
      <c r="G45">
        <f t="shared" si="0"/>
        <v>64.740000000000009</v>
      </c>
      <c r="H45" s="4">
        <v>20.99</v>
      </c>
    </row>
    <row r="46" spans="1:8" ht="32">
      <c r="A46" s="2"/>
      <c r="B46" s="3" t="s">
        <v>526</v>
      </c>
      <c r="C46" s="3" t="s">
        <v>527</v>
      </c>
      <c r="D46" s="4">
        <v>64813</v>
      </c>
      <c r="E46" s="3"/>
      <c r="F46" s="4">
        <v>14.54</v>
      </c>
      <c r="G46">
        <f t="shared" si="0"/>
        <v>72.290000000000006</v>
      </c>
      <c r="H46" s="4">
        <v>13.17</v>
      </c>
    </row>
    <row r="47" spans="1:8" ht="48">
      <c r="A47" s="2"/>
      <c r="B47" s="3" t="s">
        <v>528</v>
      </c>
      <c r="C47" s="3" t="s">
        <v>529</v>
      </c>
      <c r="D47" s="4">
        <v>245184</v>
      </c>
      <c r="E47" s="3"/>
      <c r="F47" s="4">
        <v>20.65</v>
      </c>
      <c r="G47">
        <f t="shared" si="0"/>
        <v>64.139999999999986</v>
      </c>
      <c r="H47" s="4">
        <v>15.21</v>
      </c>
    </row>
    <row r="48" spans="1:8" ht="32">
      <c r="A48" s="2"/>
      <c r="B48" s="3" t="s">
        <v>530</v>
      </c>
      <c r="C48" s="3" t="s">
        <v>531</v>
      </c>
      <c r="D48" s="4">
        <v>742747</v>
      </c>
      <c r="E48" s="3"/>
      <c r="F48" s="4">
        <v>17.48</v>
      </c>
      <c r="G48">
        <f t="shared" si="0"/>
        <v>60.629999999999995</v>
      </c>
      <c r="H48" s="4">
        <v>21.89</v>
      </c>
    </row>
    <row r="49" spans="1:8" ht="32">
      <c r="A49" s="2"/>
      <c r="B49" s="3" t="s">
        <v>532</v>
      </c>
      <c r="C49" s="3" t="s">
        <v>533</v>
      </c>
      <c r="D49" s="4">
        <v>419107</v>
      </c>
      <c r="E49" s="3"/>
      <c r="F49" s="4">
        <v>11.73</v>
      </c>
      <c r="G49">
        <f t="shared" si="0"/>
        <v>69.099999999999994</v>
      </c>
      <c r="H49" s="4">
        <v>19.170000000000002</v>
      </c>
    </row>
    <row r="50" spans="1:8" ht="48">
      <c r="A50" s="2"/>
      <c r="B50" s="3" t="s">
        <v>534</v>
      </c>
      <c r="C50" s="3" t="s">
        <v>535</v>
      </c>
      <c r="D50" s="4">
        <v>121554</v>
      </c>
      <c r="E50" s="3"/>
      <c r="F50" s="4">
        <v>24.02</v>
      </c>
      <c r="G50">
        <f t="shared" si="0"/>
        <v>63.03</v>
      </c>
      <c r="H50" s="4">
        <v>12.95</v>
      </c>
    </row>
    <row r="51" spans="1:8" ht="32">
      <c r="A51" s="2"/>
      <c r="B51" s="3" t="s">
        <v>536</v>
      </c>
      <c r="C51" s="3" t="s">
        <v>537</v>
      </c>
      <c r="D51" s="4">
        <v>735723</v>
      </c>
      <c r="E51" s="3"/>
      <c r="F51" s="4">
        <v>11.39</v>
      </c>
      <c r="G51">
        <f t="shared" si="0"/>
        <v>70.73</v>
      </c>
      <c r="H51" s="4">
        <v>17.88</v>
      </c>
    </row>
    <row r="52" spans="1:8" ht="48">
      <c r="A52" s="2"/>
      <c r="B52" s="3" t="s">
        <v>538</v>
      </c>
      <c r="C52" s="3" t="s">
        <v>539</v>
      </c>
      <c r="D52" s="4">
        <v>2712894</v>
      </c>
      <c r="E52" s="3"/>
      <c r="F52" s="4">
        <v>17.350000000000001</v>
      </c>
      <c r="G52">
        <f t="shared" si="0"/>
        <v>62.980000000000004</v>
      </c>
      <c r="H52" s="4">
        <v>19.670000000000002</v>
      </c>
    </row>
    <row r="53" spans="1:8" ht="32">
      <c r="A53" s="2"/>
      <c r="B53" s="3" t="s">
        <v>540</v>
      </c>
      <c r="C53" s="3" t="s">
        <v>541</v>
      </c>
      <c r="D53" s="4">
        <v>49967</v>
      </c>
      <c r="E53" s="3"/>
      <c r="F53" s="4">
        <v>22.43</v>
      </c>
      <c r="G53">
        <f t="shared" si="0"/>
        <v>69.33</v>
      </c>
      <c r="H53" s="4">
        <v>8.24</v>
      </c>
    </row>
    <row r="54" spans="1:8" ht="32">
      <c r="A54" s="2"/>
      <c r="B54" s="3" t="s">
        <v>542</v>
      </c>
      <c r="C54" s="3" t="s">
        <v>543</v>
      </c>
      <c r="D54" s="4">
        <v>185553</v>
      </c>
      <c r="E54" s="3"/>
      <c r="F54" s="4">
        <v>40.78</v>
      </c>
      <c r="G54">
        <f t="shared" si="0"/>
        <v>53.06</v>
      </c>
      <c r="H54" s="4">
        <v>6.16</v>
      </c>
    </row>
    <row r="55" spans="1:8" ht="32">
      <c r="A55" s="2"/>
      <c r="B55" s="3" t="s">
        <v>544</v>
      </c>
      <c r="C55" s="3" t="s">
        <v>545</v>
      </c>
      <c r="D55" s="4">
        <v>658644</v>
      </c>
      <c r="E55" s="3"/>
      <c r="F55" s="4">
        <v>18.77</v>
      </c>
      <c r="G55">
        <f t="shared" si="0"/>
        <v>61.900000000000006</v>
      </c>
      <c r="H55" s="4">
        <v>19.329999999999998</v>
      </c>
    </row>
    <row r="56" spans="1:8" ht="32">
      <c r="A56" s="2"/>
      <c r="B56" s="3" t="s">
        <v>546</v>
      </c>
      <c r="C56" s="3" t="s">
        <v>547</v>
      </c>
      <c r="D56" s="4">
        <v>126357</v>
      </c>
      <c r="E56" s="3"/>
      <c r="F56" s="4">
        <v>12.49</v>
      </c>
      <c r="G56">
        <f t="shared" si="0"/>
        <v>67.52000000000001</v>
      </c>
      <c r="H56" s="4">
        <v>19.989999999999998</v>
      </c>
    </row>
    <row r="57" spans="1:8" ht="48">
      <c r="A57" s="2"/>
      <c r="B57" s="3" t="s">
        <v>548</v>
      </c>
      <c r="C57" s="3" t="s">
        <v>549</v>
      </c>
      <c r="D57" s="4">
        <v>2305657</v>
      </c>
      <c r="E57" s="3">
        <v>882686</v>
      </c>
      <c r="F57" s="4">
        <v>15.37</v>
      </c>
      <c r="G57">
        <f t="shared" si="0"/>
        <v>65.819999999999993</v>
      </c>
      <c r="H57" s="4">
        <v>18.809999999999999</v>
      </c>
    </row>
    <row r="58" spans="1:8" ht="48">
      <c r="A58" s="2"/>
      <c r="B58" s="3" t="s">
        <v>550</v>
      </c>
      <c r="C58" s="3" t="s">
        <v>551</v>
      </c>
      <c r="D58" s="4">
        <v>3254883</v>
      </c>
      <c r="E58" s="3">
        <v>744115</v>
      </c>
      <c r="F58" s="4">
        <v>16.27</v>
      </c>
      <c r="G58">
        <f t="shared" si="0"/>
        <v>66.300000000000011</v>
      </c>
      <c r="H58" s="4">
        <v>17.43</v>
      </c>
    </row>
    <row r="59" spans="1:8" ht="32">
      <c r="A59" s="2"/>
      <c r="B59" s="3" t="s">
        <v>552</v>
      </c>
      <c r="C59" s="3" t="s">
        <v>553</v>
      </c>
      <c r="D59" s="4">
        <v>626132</v>
      </c>
      <c r="E59" s="3"/>
      <c r="F59" s="4">
        <v>11.47</v>
      </c>
      <c r="G59">
        <f t="shared" si="0"/>
        <v>69.36</v>
      </c>
      <c r="H59" s="4">
        <v>19.170000000000002</v>
      </c>
    </row>
    <row r="60" spans="1:8" ht="32">
      <c r="A60" s="2"/>
      <c r="B60" s="3" t="s">
        <v>554</v>
      </c>
      <c r="C60" s="3" t="s">
        <v>555</v>
      </c>
      <c r="D60" s="4">
        <v>126785</v>
      </c>
      <c r="E60" s="3"/>
      <c r="F60" s="4">
        <v>15.31</v>
      </c>
      <c r="G60">
        <f t="shared" si="0"/>
        <v>76.72</v>
      </c>
      <c r="H60" s="4">
        <v>7.97</v>
      </c>
    </row>
    <row r="61" spans="1:8" ht="32">
      <c r="A61" s="2"/>
      <c r="B61" s="3" t="s">
        <v>556</v>
      </c>
      <c r="C61" s="3" t="s">
        <v>557</v>
      </c>
      <c r="D61" s="4">
        <v>414310</v>
      </c>
      <c r="E61" s="3"/>
      <c r="F61" s="4">
        <v>19.62</v>
      </c>
      <c r="G61">
        <f t="shared" si="0"/>
        <v>60.72</v>
      </c>
      <c r="H61" s="4">
        <v>19.66</v>
      </c>
    </row>
    <row r="62" spans="1:8" ht="32">
      <c r="A62" s="2"/>
      <c r="B62" s="3" t="s">
        <v>558</v>
      </c>
      <c r="C62" s="3" t="s">
        <v>559</v>
      </c>
      <c r="D62" s="4">
        <v>780399</v>
      </c>
      <c r="E62" s="3"/>
      <c r="F62" s="4">
        <v>12.67</v>
      </c>
      <c r="G62">
        <f t="shared" si="0"/>
        <v>67.849999999999994</v>
      </c>
      <c r="H62" s="4">
        <v>19.48</v>
      </c>
    </row>
    <row r="63" spans="1:8" ht="32">
      <c r="A63" s="2"/>
      <c r="B63" s="3" t="s">
        <v>560</v>
      </c>
      <c r="C63" s="3" t="s">
        <v>561</v>
      </c>
      <c r="D63" s="4">
        <v>24748</v>
      </c>
      <c r="E63" s="3"/>
      <c r="F63" s="4">
        <v>19.329999999999998</v>
      </c>
      <c r="G63">
        <f t="shared" si="0"/>
        <v>70.89</v>
      </c>
      <c r="H63" s="4">
        <v>9.7799999999999994</v>
      </c>
    </row>
    <row r="64" spans="1:8" ht="32">
      <c r="A64" s="2"/>
      <c r="B64" s="3" t="s">
        <v>562</v>
      </c>
      <c r="C64" s="3" t="s">
        <v>563</v>
      </c>
      <c r="D64" s="4">
        <v>216533</v>
      </c>
      <c r="E64" s="3"/>
      <c r="F64" s="4">
        <v>22.96</v>
      </c>
      <c r="G64">
        <f t="shared" si="0"/>
        <v>65.489999999999995</v>
      </c>
      <c r="H64" s="4">
        <v>11.55</v>
      </c>
    </row>
    <row r="65" spans="1:8" ht="32">
      <c r="A65" s="2"/>
      <c r="B65" s="3" t="s">
        <v>564</v>
      </c>
      <c r="C65" s="3" t="s">
        <v>565</v>
      </c>
      <c r="D65" s="4">
        <v>88542</v>
      </c>
      <c r="E65" s="3"/>
      <c r="F65" s="4">
        <v>28.39</v>
      </c>
      <c r="G65">
        <f t="shared" si="0"/>
        <v>64.47</v>
      </c>
      <c r="H65" s="4">
        <v>7.14</v>
      </c>
    </row>
    <row r="66" spans="1:8" ht="48">
      <c r="A66" s="2"/>
      <c r="B66" s="3" t="s">
        <v>566</v>
      </c>
      <c r="C66" s="3" t="s">
        <v>567</v>
      </c>
      <c r="D66" s="4">
        <v>3456161</v>
      </c>
      <c r="E66" s="11">
        <v>828189</v>
      </c>
      <c r="F66" s="4">
        <v>12.86</v>
      </c>
      <c r="G66">
        <f t="shared" si="0"/>
        <v>70.42</v>
      </c>
      <c r="H66" s="4">
        <v>16.72</v>
      </c>
    </row>
    <row r="67" spans="1:8" ht="48">
      <c r="A67" s="2"/>
      <c r="B67" s="3" t="s">
        <v>568</v>
      </c>
      <c r="C67" s="3" t="s">
        <v>569</v>
      </c>
      <c r="D67" s="4">
        <v>20937757</v>
      </c>
      <c r="E67" s="3"/>
      <c r="F67" s="4">
        <v>13.28</v>
      </c>
      <c r="G67">
        <f t="shared" ref="G67:G130" si="1">100-F67-H67</f>
        <v>73.099999999999994</v>
      </c>
      <c r="H67" s="4">
        <v>13.62</v>
      </c>
    </row>
    <row r="68" spans="1:8" ht="48">
      <c r="A68" s="2"/>
      <c r="B68" s="3" t="s">
        <v>570</v>
      </c>
      <c r="C68" s="3" t="s">
        <v>571</v>
      </c>
      <c r="D68" s="4">
        <v>1212203</v>
      </c>
      <c r="E68" s="3"/>
      <c r="F68" s="4">
        <v>14</v>
      </c>
      <c r="G68">
        <f t="shared" si="1"/>
        <v>70.12</v>
      </c>
      <c r="H68" s="4">
        <v>15.88</v>
      </c>
    </row>
    <row r="69" spans="1:8" ht="32">
      <c r="A69" s="2"/>
      <c r="B69" s="3" t="s">
        <v>572</v>
      </c>
      <c r="C69" s="3" t="s">
        <v>573</v>
      </c>
      <c r="D69" s="4">
        <v>363591</v>
      </c>
      <c r="E69" s="3"/>
      <c r="F69" s="4">
        <v>12.31</v>
      </c>
      <c r="G69">
        <f t="shared" si="1"/>
        <v>70.429999999999993</v>
      </c>
      <c r="H69" s="4">
        <v>17.260000000000002</v>
      </c>
    </row>
    <row r="70" spans="1:8" ht="32">
      <c r="A70" s="2"/>
      <c r="B70" s="3" t="s">
        <v>574</v>
      </c>
      <c r="C70" s="3" t="s">
        <v>575</v>
      </c>
      <c r="D70" s="4">
        <v>45698</v>
      </c>
      <c r="E70" s="3"/>
      <c r="F70" s="4">
        <v>28.92</v>
      </c>
      <c r="G70">
        <f t="shared" si="1"/>
        <v>63.699999999999996</v>
      </c>
      <c r="H70" s="4">
        <v>7.38</v>
      </c>
    </row>
    <row r="71" spans="1:8" ht="32">
      <c r="A71" s="2"/>
      <c r="B71" s="3" t="s">
        <v>576</v>
      </c>
      <c r="C71" s="3" t="s">
        <v>577</v>
      </c>
      <c r="D71" s="4">
        <v>330108</v>
      </c>
      <c r="E71" s="3"/>
      <c r="F71" s="4">
        <v>14.94</v>
      </c>
      <c r="G71">
        <f t="shared" si="1"/>
        <v>66.23</v>
      </c>
      <c r="H71" s="4">
        <v>18.829999999999998</v>
      </c>
    </row>
    <row r="72" spans="1:8" ht="32">
      <c r="A72" s="2"/>
      <c r="B72" s="3" t="s">
        <v>578</v>
      </c>
      <c r="C72" s="3" t="s">
        <v>579</v>
      </c>
      <c r="D72" s="4">
        <v>252435</v>
      </c>
      <c r="E72" s="3"/>
      <c r="F72" s="4">
        <v>39.4</v>
      </c>
      <c r="G72">
        <f t="shared" si="1"/>
        <v>54.77</v>
      </c>
      <c r="H72" s="4">
        <v>5.83</v>
      </c>
    </row>
    <row r="73" spans="1:8" ht="32">
      <c r="A73" s="2"/>
      <c r="B73" s="3" t="s">
        <v>580</v>
      </c>
      <c r="C73" s="3" t="s">
        <v>581</v>
      </c>
      <c r="D73" s="4">
        <v>180052</v>
      </c>
      <c r="E73" s="3"/>
      <c r="F73" s="4">
        <v>37.57</v>
      </c>
      <c r="G73">
        <f t="shared" si="1"/>
        <v>56.14</v>
      </c>
      <c r="H73" s="4">
        <v>6.29</v>
      </c>
    </row>
    <row r="74" spans="1:8" ht="48">
      <c r="A74" s="2"/>
      <c r="B74" s="3" t="s">
        <v>582</v>
      </c>
      <c r="C74" s="3" t="s">
        <v>583</v>
      </c>
      <c r="D74" s="4">
        <v>122944</v>
      </c>
      <c r="E74" s="3"/>
      <c r="F74" s="4">
        <v>22.14</v>
      </c>
      <c r="G74">
        <f t="shared" si="1"/>
        <v>69.66</v>
      </c>
      <c r="H74" s="4">
        <v>8.1999999999999993</v>
      </c>
    </row>
    <row r="75" spans="1:8" ht="32">
      <c r="A75" s="2"/>
      <c r="B75" s="3" t="s">
        <v>584</v>
      </c>
      <c r="C75" s="3" t="s">
        <v>585</v>
      </c>
      <c r="D75" s="4">
        <v>66937</v>
      </c>
      <c r="E75" s="3"/>
      <c r="F75" s="4">
        <v>17.34</v>
      </c>
      <c r="G75">
        <f t="shared" si="1"/>
        <v>71.91</v>
      </c>
      <c r="H75" s="4">
        <v>10.75</v>
      </c>
    </row>
    <row r="76" spans="1:8" ht="32">
      <c r="A76" s="2"/>
      <c r="B76" s="3" t="s">
        <v>586</v>
      </c>
      <c r="C76" s="3" t="s">
        <v>587</v>
      </c>
      <c r="D76" s="4">
        <v>276996</v>
      </c>
      <c r="E76" s="3"/>
      <c r="F76" s="4">
        <v>13.67</v>
      </c>
      <c r="G76">
        <f t="shared" si="1"/>
        <v>64.849999999999994</v>
      </c>
      <c r="H76" s="4">
        <v>21.48</v>
      </c>
    </row>
    <row r="77" spans="1:8" ht="32">
      <c r="A77" s="2"/>
      <c r="B77" s="3" t="s">
        <v>588</v>
      </c>
      <c r="C77" s="3" t="s">
        <v>589</v>
      </c>
      <c r="D77" s="4">
        <v>555897</v>
      </c>
      <c r="E77" s="3"/>
      <c r="F77" s="4">
        <v>16.600000000000001</v>
      </c>
      <c r="G77">
        <f t="shared" si="1"/>
        <v>61.540000000000006</v>
      </c>
      <c r="H77" s="4">
        <v>21.86</v>
      </c>
    </row>
    <row r="78" spans="1:8" ht="32">
      <c r="A78" s="2"/>
      <c r="B78" s="3" t="s">
        <v>590</v>
      </c>
      <c r="C78" s="3" t="s">
        <v>591</v>
      </c>
      <c r="D78" s="4">
        <v>285558</v>
      </c>
      <c r="E78" s="3"/>
      <c r="F78" s="4">
        <v>16.02</v>
      </c>
      <c r="G78">
        <f t="shared" si="1"/>
        <v>67.7</v>
      </c>
      <c r="H78" s="4">
        <v>16.28</v>
      </c>
    </row>
    <row r="79" spans="1:8" ht="32">
      <c r="A79" s="2"/>
      <c r="B79" s="3" t="s">
        <v>592</v>
      </c>
      <c r="C79" s="3" t="s">
        <v>593</v>
      </c>
      <c r="D79" s="4">
        <v>424470</v>
      </c>
      <c r="E79" s="3"/>
      <c r="F79" s="4">
        <v>19.079999999999998</v>
      </c>
      <c r="G79">
        <f t="shared" si="1"/>
        <v>62.55</v>
      </c>
      <c r="H79" s="4">
        <v>18.37</v>
      </c>
    </row>
    <row r="80" spans="1:8" ht="32">
      <c r="A80" s="2"/>
      <c r="B80" s="3" t="s">
        <v>594</v>
      </c>
      <c r="C80" s="3" t="s">
        <v>595</v>
      </c>
      <c r="D80" s="4">
        <v>731343</v>
      </c>
      <c r="E80" s="3"/>
      <c r="F80" s="4">
        <v>12.95</v>
      </c>
      <c r="G80">
        <f t="shared" si="1"/>
        <v>66.12</v>
      </c>
      <c r="H80" s="4">
        <v>20.93</v>
      </c>
    </row>
    <row r="81" spans="1:8" ht="32">
      <c r="A81" s="2"/>
      <c r="B81" s="3" t="s">
        <v>596</v>
      </c>
      <c r="C81" s="3" t="s">
        <v>597</v>
      </c>
      <c r="D81" s="4">
        <v>82971</v>
      </c>
      <c r="E81" s="3"/>
      <c r="F81" s="4">
        <v>14.7</v>
      </c>
      <c r="G81">
        <f t="shared" si="1"/>
        <v>73.179999999999993</v>
      </c>
      <c r="H81" s="4">
        <v>12.12</v>
      </c>
    </row>
    <row r="82" spans="1:8" ht="32">
      <c r="A82" s="2"/>
      <c r="B82" s="3" t="s">
        <v>598</v>
      </c>
      <c r="C82" s="3" t="s">
        <v>599</v>
      </c>
      <c r="D82" s="4">
        <v>192313</v>
      </c>
      <c r="E82" s="3"/>
      <c r="F82" s="4">
        <v>17.399999999999999</v>
      </c>
      <c r="G82">
        <f t="shared" si="1"/>
        <v>64.63</v>
      </c>
      <c r="H82" s="4">
        <v>17.97</v>
      </c>
    </row>
    <row r="83" spans="1:8" ht="17">
      <c r="A83" s="2"/>
      <c r="B83" s="3" t="s">
        <v>600</v>
      </c>
      <c r="C83" s="3" t="s">
        <v>601</v>
      </c>
      <c r="D83" s="4">
        <v>764362</v>
      </c>
      <c r="E83" s="3"/>
      <c r="F83" s="4">
        <v>16.7</v>
      </c>
      <c r="G83">
        <f t="shared" si="1"/>
        <v>61.36</v>
      </c>
      <c r="H83" s="4">
        <v>21.94</v>
      </c>
    </row>
    <row r="84" spans="1:8" ht="32">
      <c r="A84" s="2"/>
      <c r="B84" s="3" t="s">
        <v>602</v>
      </c>
      <c r="C84" s="3" t="s">
        <v>603</v>
      </c>
      <c r="D84" s="4">
        <v>84204</v>
      </c>
      <c r="E84" s="3"/>
      <c r="F84" s="4">
        <v>16.54</v>
      </c>
      <c r="G84">
        <f t="shared" si="1"/>
        <v>69.860000000000014</v>
      </c>
      <c r="H84" s="4">
        <v>13.6</v>
      </c>
    </row>
    <row r="85" spans="1:8" ht="48">
      <c r="A85" s="2"/>
      <c r="B85" s="3" t="s">
        <v>604</v>
      </c>
      <c r="C85" s="3" t="s">
        <v>605</v>
      </c>
      <c r="D85" s="4">
        <v>4254149</v>
      </c>
      <c r="E85" s="3"/>
      <c r="F85" s="4">
        <v>18.23</v>
      </c>
      <c r="G85">
        <f t="shared" si="1"/>
        <v>64.12</v>
      </c>
      <c r="H85" s="4">
        <v>17.649999999999999</v>
      </c>
    </row>
    <row r="86" spans="1:8" ht="32">
      <c r="A86" s="2"/>
      <c r="B86" s="3" t="s">
        <v>606</v>
      </c>
      <c r="C86" s="3" t="s">
        <v>607</v>
      </c>
      <c r="D86" s="4">
        <v>295744</v>
      </c>
      <c r="E86" s="3"/>
      <c r="F86" s="4">
        <v>14.51</v>
      </c>
      <c r="G86">
        <f t="shared" si="1"/>
        <v>64.61</v>
      </c>
      <c r="H86" s="4">
        <v>20.88</v>
      </c>
    </row>
    <row r="87" spans="1:8" ht="17">
      <c r="A87" s="2"/>
      <c r="B87" s="3" t="s">
        <v>608</v>
      </c>
      <c r="C87" s="3" t="s">
        <v>609</v>
      </c>
      <c r="D87" s="4">
        <v>917508</v>
      </c>
      <c r="E87" s="3"/>
      <c r="F87" s="4">
        <v>15.97</v>
      </c>
      <c r="G87">
        <f t="shared" si="1"/>
        <v>63.42</v>
      </c>
      <c r="H87" s="4">
        <v>20.61</v>
      </c>
    </row>
    <row r="88" spans="1:8" ht="32">
      <c r="A88" s="2"/>
      <c r="B88" s="3" t="s">
        <v>610</v>
      </c>
      <c r="C88" s="3" t="s">
        <v>611</v>
      </c>
      <c r="D88" s="4">
        <v>47185</v>
      </c>
      <c r="E88" s="3"/>
      <c r="F88" s="4">
        <v>24.78</v>
      </c>
      <c r="G88">
        <f t="shared" si="1"/>
        <v>66.95</v>
      </c>
      <c r="H88" s="4">
        <v>8.27</v>
      </c>
    </row>
    <row r="89" spans="1:8" ht="32">
      <c r="A89" s="2"/>
      <c r="B89" s="3" t="s">
        <v>612</v>
      </c>
      <c r="C89" s="3" t="s">
        <v>613</v>
      </c>
      <c r="D89" s="4">
        <v>416673</v>
      </c>
      <c r="E89" s="3"/>
      <c r="F89" s="4">
        <v>14.32</v>
      </c>
      <c r="G89">
        <f t="shared" si="1"/>
        <v>64.45</v>
      </c>
      <c r="H89" s="4">
        <v>21.23</v>
      </c>
    </row>
    <row r="90" spans="1:8" ht="32">
      <c r="A90" s="2"/>
      <c r="B90" s="3" t="s">
        <v>614</v>
      </c>
      <c r="C90" s="3" t="s">
        <v>615</v>
      </c>
      <c r="D90" s="4">
        <v>339200</v>
      </c>
      <c r="E90" s="3"/>
      <c r="F90" s="4">
        <v>20.73</v>
      </c>
      <c r="G90">
        <f t="shared" si="1"/>
        <v>63.65</v>
      </c>
      <c r="H90" s="4">
        <v>15.62</v>
      </c>
    </row>
    <row r="91" spans="1:8" ht="32">
      <c r="A91" s="2"/>
      <c r="B91" s="3" t="s">
        <v>616</v>
      </c>
      <c r="C91" s="3" t="s">
        <v>617</v>
      </c>
      <c r="D91" s="4">
        <v>36926</v>
      </c>
      <c r="E91" s="3"/>
      <c r="F91" s="4">
        <v>13.93</v>
      </c>
      <c r="G91">
        <f t="shared" si="1"/>
        <v>72.11999999999999</v>
      </c>
      <c r="H91" s="4">
        <v>13.95</v>
      </c>
    </row>
    <row r="92" spans="1:8" ht="32">
      <c r="A92" s="2"/>
      <c r="B92" s="3" t="s">
        <v>618</v>
      </c>
      <c r="C92" s="3" t="s">
        <v>619</v>
      </c>
      <c r="D92" s="4">
        <v>67293</v>
      </c>
      <c r="E92" s="3"/>
      <c r="F92" s="4">
        <v>27.8</v>
      </c>
      <c r="G92">
        <f t="shared" si="1"/>
        <v>66.02000000000001</v>
      </c>
      <c r="H92" s="4">
        <v>6.18</v>
      </c>
    </row>
    <row r="93" spans="1:8" ht="32">
      <c r="A93" s="2"/>
      <c r="B93" s="3" t="s">
        <v>620</v>
      </c>
      <c r="C93" s="3" t="s">
        <v>621</v>
      </c>
      <c r="D93" s="4">
        <v>72698</v>
      </c>
      <c r="E93" s="3"/>
      <c r="F93" s="4">
        <v>23.87</v>
      </c>
      <c r="G93">
        <f t="shared" si="1"/>
        <v>68.97</v>
      </c>
      <c r="H93" s="4">
        <v>7.16</v>
      </c>
    </row>
    <row r="94" spans="1:8" ht="32">
      <c r="A94" s="2"/>
      <c r="B94" s="3" t="s">
        <v>622</v>
      </c>
      <c r="C94" s="3" t="s">
        <v>623</v>
      </c>
      <c r="D94" s="4">
        <v>205991</v>
      </c>
      <c r="E94" s="3"/>
      <c r="F94" s="4">
        <v>32.26</v>
      </c>
      <c r="G94">
        <f t="shared" si="1"/>
        <v>60.960000000000008</v>
      </c>
      <c r="H94" s="4">
        <v>6.78</v>
      </c>
    </row>
    <row r="95" spans="1:8" ht="32">
      <c r="A95" s="2"/>
      <c r="B95" s="3" t="s">
        <v>624</v>
      </c>
      <c r="C95" s="3" t="s">
        <v>625</v>
      </c>
      <c r="D95" s="4">
        <v>59524</v>
      </c>
      <c r="E95" s="3"/>
      <c r="F95" s="4">
        <v>23.18</v>
      </c>
      <c r="G95">
        <f t="shared" si="1"/>
        <v>68.789999999999992</v>
      </c>
      <c r="H95" s="4">
        <v>8.0299999999999994</v>
      </c>
    </row>
    <row r="96" spans="1:8" ht="32">
      <c r="A96" s="2"/>
      <c r="B96" s="3" t="s">
        <v>626</v>
      </c>
      <c r="C96" s="3" t="s">
        <v>627</v>
      </c>
      <c r="D96" s="4">
        <v>370739</v>
      </c>
      <c r="E96" s="3"/>
      <c r="F96" s="4">
        <v>13.16</v>
      </c>
      <c r="G96">
        <f t="shared" si="1"/>
        <v>63.47</v>
      </c>
      <c r="H96" s="4">
        <v>23.37</v>
      </c>
    </row>
    <row r="97" spans="1:8" ht="32">
      <c r="A97" s="2"/>
      <c r="B97" s="3" t="s">
        <v>628</v>
      </c>
      <c r="C97" s="3" t="s">
        <v>629</v>
      </c>
      <c r="D97" s="4">
        <v>340898</v>
      </c>
      <c r="E97" s="3"/>
      <c r="F97" s="4">
        <v>23.16</v>
      </c>
      <c r="G97">
        <f t="shared" si="1"/>
        <v>67.69</v>
      </c>
      <c r="H97" s="4">
        <v>9.15</v>
      </c>
    </row>
    <row r="98" spans="1:8" ht="32">
      <c r="A98" s="2"/>
      <c r="B98" s="3" t="s">
        <v>630</v>
      </c>
      <c r="C98" s="3" t="s">
        <v>631</v>
      </c>
      <c r="D98" s="4">
        <v>178797</v>
      </c>
      <c r="E98" s="3"/>
      <c r="F98" s="4">
        <v>17.03</v>
      </c>
      <c r="G98">
        <f t="shared" si="1"/>
        <v>68.81</v>
      </c>
      <c r="H98" s="4">
        <v>14.16</v>
      </c>
    </row>
    <row r="99" spans="1:8" ht="64">
      <c r="A99" s="2"/>
      <c r="B99" s="3" t="s">
        <v>632</v>
      </c>
      <c r="C99" s="3" t="s">
        <v>633</v>
      </c>
      <c r="D99" s="4">
        <v>2955219</v>
      </c>
      <c r="E99" s="3"/>
      <c r="F99" s="4">
        <v>14.01</v>
      </c>
      <c r="G99">
        <f t="shared" si="1"/>
        <v>65.97</v>
      </c>
      <c r="H99" s="4">
        <v>20.02</v>
      </c>
    </row>
    <row r="100" spans="1:8" ht="32">
      <c r="A100" s="2"/>
      <c r="B100" s="3" t="s">
        <v>634</v>
      </c>
      <c r="C100" s="3" t="s">
        <v>635</v>
      </c>
      <c r="D100" s="4">
        <v>114116</v>
      </c>
      <c r="E100" s="3"/>
      <c r="F100" s="4">
        <v>19.850000000000001</v>
      </c>
      <c r="G100">
        <f t="shared" si="1"/>
        <v>66.37</v>
      </c>
      <c r="H100" s="4">
        <v>13.78</v>
      </c>
    </row>
    <row r="101" spans="1:8" ht="32">
      <c r="A101" s="2"/>
      <c r="B101" s="3" t="s">
        <v>636</v>
      </c>
      <c r="C101" s="3" t="s">
        <v>637</v>
      </c>
      <c r="D101" s="4">
        <v>103633</v>
      </c>
      <c r="E101" s="3"/>
      <c r="F101" s="4">
        <v>33.43</v>
      </c>
      <c r="G101">
        <f t="shared" si="1"/>
        <v>60.429999999999993</v>
      </c>
      <c r="H101" s="4">
        <v>6.14</v>
      </c>
    </row>
    <row r="102" spans="1:8" ht="32">
      <c r="A102" s="2"/>
      <c r="B102" s="3" t="s">
        <v>638</v>
      </c>
      <c r="C102" s="3" t="s">
        <v>639</v>
      </c>
      <c r="D102" s="4">
        <v>32916</v>
      </c>
      <c r="E102" s="3"/>
      <c r="F102" s="4">
        <v>18.48</v>
      </c>
      <c r="G102">
        <f t="shared" si="1"/>
        <v>73.67</v>
      </c>
      <c r="H102" s="4">
        <v>7.85</v>
      </c>
    </row>
    <row r="103" spans="1:8" ht="32">
      <c r="A103" s="2"/>
      <c r="B103" s="3" t="s">
        <v>640</v>
      </c>
      <c r="C103" s="3" t="s">
        <v>641</v>
      </c>
      <c r="D103" s="4">
        <v>332805</v>
      </c>
      <c r="E103" s="3"/>
      <c r="F103" s="4">
        <v>23.48</v>
      </c>
      <c r="G103">
        <f t="shared" si="1"/>
        <v>62.86</v>
      </c>
      <c r="H103" s="4">
        <v>13.66</v>
      </c>
    </row>
    <row r="104" spans="1:8" ht="32">
      <c r="A104" s="2"/>
      <c r="B104" s="3" t="s">
        <v>642</v>
      </c>
      <c r="C104" s="3" t="s">
        <v>643</v>
      </c>
      <c r="D104" s="4">
        <v>738169</v>
      </c>
      <c r="E104" s="3"/>
      <c r="F104" s="4">
        <v>15.93</v>
      </c>
      <c r="G104">
        <f t="shared" si="1"/>
        <v>62.629999999999995</v>
      </c>
      <c r="H104" s="4">
        <v>21.44</v>
      </c>
    </row>
    <row r="105" spans="1:8" ht="17">
      <c r="A105" s="2"/>
      <c r="B105" s="3" t="s">
        <v>644</v>
      </c>
      <c r="C105" s="3" t="s">
        <v>645</v>
      </c>
      <c r="D105" s="4">
        <v>227011</v>
      </c>
      <c r="E105" s="3"/>
      <c r="F105" s="4">
        <v>16.96</v>
      </c>
      <c r="G105">
        <f t="shared" si="1"/>
        <v>69.38</v>
      </c>
      <c r="H105" s="4">
        <v>13.66</v>
      </c>
    </row>
    <row r="106" spans="1:8" ht="32">
      <c r="A106" s="2"/>
      <c r="B106" s="3" t="s">
        <v>646</v>
      </c>
      <c r="C106" s="3" t="s">
        <v>647</v>
      </c>
      <c r="D106" s="4">
        <v>46644</v>
      </c>
      <c r="E106" s="3"/>
      <c r="F106" s="4">
        <v>26.88</v>
      </c>
      <c r="G106">
        <f t="shared" si="1"/>
        <v>66.180000000000007</v>
      </c>
      <c r="H106" s="4">
        <v>6.94</v>
      </c>
    </row>
    <row r="107" spans="1:8" ht="32">
      <c r="A107" s="2"/>
      <c r="B107" s="3" t="s">
        <v>648</v>
      </c>
      <c r="C107" s="3" t="s">
        <v>649</v>
      </c>
      <c r="D107" s="4">
        <v>439958</v>
      </c>
      <c r="E107" s="3"/>
      <c r="F107" s="4">
        <v>11.04</v>
      </c>
      <c r="G107">
        <f t="shared" si="1"/>
        <v>66.09</v>
      </c>
      <c r="H107" s="4">
        <v>22.87</v>
      </c>
    </row>
    <row r="108" spans="1:8" ht="48">
      <c r="A108" s="2"/>
      <c r="B108" s="3" t="s">
        <v>650</v>
      </c>
      <c r="C108" s="3" t="s">
        <v>651</v>
      </c>
      <c r="D108" s="4">
        <v>4868243</v>
      </c>
      <c r="E108" s="3"/>
      <c r="F108" s="4">
        <v>14.13</v>
      </c>
      <c r="G108">
        <f t="shared" si="1"/>
        <v>67.510000000000005</v>
      </c>
      <c r="H108" s="4">
        <v>18.36</v>
      </c>
    </row>
    <row r="109" spans="1:8" ht="32">
      <c r="A109" s="2"/>
      <c r="B109" s="3" t="s">
        <v>652</v>
      </c>
      <c r="C109" s="3" t="s">
        <v>653</v>
      </c>
      <c r="D109" s="4">
        <v>238624</v>
      </c>
      <c r="E109" s="3"/>
      <c r="F109" s="4">
        <v>39.06</v>
      </c>
      <c r="G109">
        <f t="shared" si="1"/>
        <v>55.879999999999995</v>
      </c>
      <c r="H109" s="4">
        <v>5.0599999999999996</v>
      </c>
    </row>
    <row r="110" spans="1:8" ht="48">
      <c r="A110" s="2"/>
      <c r="B110" s="3" t="s">
        <v>654</v>
      </c>
      <c r="C110" s="3" t="s">
        <v>655</v>
      </c>
      <c r="D110" s="4">
        <v>2489256</v>
      </c>
      <c r="E110" s="3"/>
      <c r="F110" s="4">
        <v>15.77</v>
      </c>
      <c r="G110">
        <f t="shared" si="1"/>
        <v>62.940000000000005</v>
      </c>
      <c r="H110" s="4">
        <v>21.29</v>
      </c>
    </row>
    <row r="111" spans="1:8" ht="32">
      <c r="A111" s="2"/>
      <c r="B111" s="3" t="s">
        <v>656</v>
      </c>
      <c r="C111" s="3" t="s">
        <v>657</v>
      </c>
      <c r="D111" s="4">
        <v>64681</v>
      </c>
      <c r="E111" s="3"/>
      <c r="F111" s="4">
        <v>27.85</v>
      </c>
      <c r="G111">
        <f t="shared" si="1"/>
        <v>65.050000000000011</v>
      </c>
      <c r="H111" s="4">
        <v>7.1</v>
      </c>
    </row>
    <row r="112" spans="1:8" ht="48">
      <c r="A112" s="2"/>
      <c r="B112" s="3" t="s">
        <v>658</v>
      </c>
      <c r="C112" s="3" t="s">
        <v>659</v>
      </c>
      <c r="D112" s="4">
        <v>99824</v>
      </c>
      <c r="E112" s="3"/>
      <c r="F112" s="4">
        <v>15.75</v>
      </c>
      <c r="G112">
        <f t="shared" si="1"/>
        <v>65.960000000000008</v>
      </c>
      <c r="H112" s="4">
        <v>18.29</v>
      </c>
    </row>
    <row r="113" spans="1:8" ht="32">
      <c r="A113" s="2"/>
      <c r="B113" s="3" t="s">
        <v>660</v>
      </c>
      <c r="C113" s="3" t="s">
        <v>661</v>
      </c>
      <c r="D113" s="4">
        <v>512617</v>
      </c>
      <c r="E113" s="3"/>
      <c r="F113" s="4">
        <v>15.58</v>
      </c>
      <c r="G113">
        <f t="shared" si="1"/>
        <v>60.74</v>
      </c>
      <c r="H113" s="4">
        <v>23.68</v>
      </c>
    </row>
    <row r="114" spans="1:8" ht="17">
      <c r="A114" s="2"/>
      <c r="B114" s="3" t="s">
        <v>662</v>
      </c>
      <c r="C114" s="3" t="s">
        <v>663</v>
      </c>
      <c r="D114" s="4">
        <v>76712</v>
      </c>
      <c r="E114" s="3"/>
      <c r="F114" s="4">
        <v>23.58</v>
      </c>
      <c r="G114">
        <f t="shared" si="1"/>
        <v>68.61</v>
      </c>
      <c r="H114" s="4">
        <v>7.81</v>
      </c>
    </row>
    <row r="115" spans="1:8" ht="17">
      <c r="A115" s="2"/>
      <c r="B115" s="3" t="s">
        <v>664</v>
      </c>
      <c r="C115" s="3" t="s">
        <v>665</v>
      </c>
      <c r="D115" s="4">
        <v>95361</v>
      </c>
      <c r="E115" s="3"/>
      <c r="F115" s="4">
        <v>16.73</v>
      </c>
      <c r="G115">
        <f t="shared" si="1"/>
        <v>70.929999999999993</v>
      </c>
      <c r="H115" s="4">
        <v>12.34</v>
      </c>
    </row>
    <row r="116" spans="1:8" ht="48">
      <c r="A116" s="2"/>
      <c r="B116" s="3" t="s">
        <v>666</v>
      </c>
      <c r="C116" s="3" t="s">
        <v>667</v>
      </c>
      <c r="D116" s="4">
        <v>469488</v>
      </c>
      <c r="E116" s="3"/>
      <c r="F116" s="4">
        <v>14.42</v>
      </c>
      <c r="G116">
        <f t="shared" si="1"/>
        <v>60.36</v>
      </c>
      <c r="H116" s="4">
        <v>25.22</v>
      </c>
    </row>
    <row r="117" spans="1:8" ht="32">
      <c r="A117" s="2"/>
      <c r="B117" s="3" t="s">
        <v>668</v>
      </c>
      <c r="C117" s="3" t="s">
        <v>669</v>
      </c>
      <c r="D117" s="4">
        <v>131491</v>
      </c>
      <c r="E117" s="3"/>
      <c r="F117" s="4">
        <v>14.86</v>
      </c>
      <c r="G117">
        <f t="shared" si="1"/>
        <v>67.8</v>
      </c>
      <c r="H117" s="4">
        <v>17.34</v>
      </c>
    </row>
    <row r="118" spans="1:8" ht="48">
      <c r="A118" s="2"/>
      <c r="B118" s="3" t="s">
        <v>670</v>
      </c>
      <c r="C118" s="3" t="s">
        <v>671</v>
      </c>
      <c r="D118" s="4">
        <v>620480</v>
      </c>
      <c r="E118" s="3"/>
      <c r="F118" s="4">
        <v>18.36</v>
      </c>
      <c r="G118">
        <f t="shared" si="1"/>
        <v>59.64</v>
      </c>
      <c r="H118" s="4">
        <v>22</v>
      </c>
    </row>
    <row r="119" spans="1:8" ht="48">
      <c r="A119" s="2"/>
      <c r="B119" s="3" t="s">
        <v>672</v>
      </c>
      <c r="C119" s="3" t="s">
        <v>673</v>
      </c>
      <c r="D119" s="4">
        <v>255563</v>
      </c>
      <c r="E119" s="3"/>
      <c r="F119" s="4">
        <v>12.79</v>
      </c>
      <c r="G119">
        <f t="shared" si="1"/>
        <v>68.62</v>
      </c>
      <c r="H119" s="4">
        <v>18.59</v>
      </c>
    </row>
    <row r="120" spans="1:8" ht="32">
      <c r="A120" s="2"/>
      <c r="B120" s="3" t="s">
        <v>674</v>
      </c>
      <c r="C120" s="3" t="s">
        <v>675</v>
      </c>
      <c r="D120" s="4">
        <v>461485</v>
      </c>
      <c r="E120" s="3"/>
      <c r="F120" s="4">
        <v>15.88</v>
      </c>
      <c r="G120">
        <f t="shared" si="1"/>
        <v>61.430000000000007</v>
      </c>
      <c r="H120" s="4">
        <v>22.69</v>
      </c>
    </row>
    <row r="121" spans="1:8" ht="32">
      <c r="A121" s="2"/>
      <c r="B121" s="3" t="s">
        <v>676</v>
      </c>
      <c r="C121" s="3" t="s">
        <v>677</v>
      </c>
      <c r="D121" s="4">
        <v>430344</v>
      </c>
      <c r="E121" s="3"/>
      <c r="F121" s="4">
        <v>15.44</v>
      </c>
      <c r="G121">
        <f t="shared" si="1"/>
        <v>61.38</v>
      </c>
      <c r="H121" s="4">
        <v>23.18</v>
      </c>
    </row>
    <row r="122" spans="1:8" ht="32">
      <c r="A122" s="2"/>
      <c r="B122" s="3" t="s">
        <v>678</v>
      </c>
      <c r="C122" s="3" t="s">
        <v>679</v>
      </c>
      <c r="D122" s="4">
        <v>420023</v>
      </c>
      <c r="E122" s="3"/>
      <c r="F122" s="4">
        <v>14.2</v>
      </c>
      <c r="G122">
        <f t="shared" si="1"/>
        <v>61.629999999999995</v>
      </c>
      <c r="H122" s="4">
        <v>24.17</v>
      </c>
    </row>
    <row r="123" spans="1:8" ht="17">
      <c r="A123" s="2"/>
      <c r="B123" s="3" t="s">
        <v>680</v>
      </c>
      <c r="C123" s="3" t="s">
        <v>681</v>
      </c>
      <c r="D123" s="4">
        <v>955041</v>
      </c>
      <c r="E123" s="3"/>
      <c r="F123" s="4">
        <v>20.6</v>
      </c>
      <c r="G123">
        <f t="shared" si="1"/>
        <v>68.360000000000014</v>
      </c>
      <c r="H123" s="4">
        <v>11.04</v>
      </c>
    </row>
    <row r="124" spans="1:8" ht="32">
      <c r="A124" s="2"/>
      <c r="B124" s="3" t="s">
        <v>682</v>
      </c>
      <c r="C124" s="3" t="s">
        <v>683</v>
      </c>
      <c r="D124" s="4">
        <v>845579</v>
      </c>
      <c r="E124" s="3"/>
      <c r="F124" s="4">
        <v>15.76</v>
      </c>
      <c r="G124">
        <f t="shared" si="1"/>
        <v>63.169999999999995</v>
      </c>
      <c r="H124" s="4">
        <v>21.07</v>
      </c>
    </row>
    <row r="125" spans="1:8" ht="48">
      <c r="A125" s="2"/>
      <c r="B125" s="3" t="s">
        <v>684</v>
      </c>
      <c r="C125" s="3" t="s">
        <v>685</v>
      </c>
      <c r="D125" s="4">
        <v>2308631</v>
      </c>
      <c r="E125" s="3"/>
      <c r="F125" s="4">
        <v>16.75</v>
      </c>
      <c r="G125">
        <f t="shared" si="1"/>
        <v>60.629999999999995</v>
      </c>
      <c r="H125" s="4">
        <v>22.62</v>
      </c>
    </row>
    <row r="126" spans="1:8" ht="48">
      <c r="A126" s="2"/>
      <c r="B126" s="3" t="s">
        <v>686</v>
      </c>
      <c r="C126" s="3" t="s">
        <v>687</v>
      </c>
      <c r="D126" s="4">
        <v>301865</v>
      </c>
      <c r="E126" s="3"/>
      <c r="F126" s="4">
        <v>34.69</v>
      </c>
      <c r="G126">
        <f t="shared" si="1"/>
        <v>58.1</v>
      </c>
      <c r="H126" s="4">
        <v>7.21</v>
      </c>
    </row>
    <row r="127" spans="1:8" ht="48">
      <c r="A127" s="2"/>
      <c r="B127" s="3" t="s">
        <v>688</v>
      </c>
      <c r="C127" s="3" t="s">
        <v>689</v>
      </c>
      <c r="D127" s="4">
        <v>5385422</v>
      </c>
      <c r="E127" s="3"/>
      <c r="F127" s="4">
        <v>17.29</v>
      </c>
      <c r="G127">
        <f t="shared" si="1"/>
        <v>64.75</v>
      </c>
      <c r="H127" s="4">
        <v>17.96</v>
      </c>
    </row>
    <row r="128" spans="1:8" ht="32">
      <c r="A128" s="2"/>
      <c r="B128" s="3" t="s">
        <v>690</v>
      </c>
      <c r="C128" s="3" t="s">
        <v>691</v>
      </c>
      <c r="D128" s="4">
        <v>521875</v>
      </c>
      <c r="E128" s="3"/>
      <c r="F128" s="4">
        <v>17.079999999999998</v>
      </c>
      <c r="G128">
        <f t="shared" si="1"/>
        <v>63.46</v>
      </c>
      <c r="H128" s="4">
        <v>19.46</v>
      </c>
    </row>
    <row r="129" spans="1:8" ht="48">
      <c r="A129" s="2"/>
      <c r="B129" s="3" t="s">
        <v>692</v>
      </c>
      <c r="C129" s="3" t="s">
        <v>693</v>
      </c>
      <c r="D129" s="4">
        <v>2814196</v>
      </c>
      <c r="E129" s="3"/>
      <c r="F129" s="4">
        <v>15.52</v>
      </c>
      <c r="G129">
        <f t="shared" si="1"/>
        <v>64.63</v>
      </c>
      <c r="H129" s="4">
        <v>19.850000000000001</v>
      </c>
    </row>
    <row r="130" spans="1:8" ht="32">
      <c r="A130" s="2"/>
      <c r="B130" s="3" t="s">
        <v>694</v>
      </c>
      <c r="C130" s="3" t="s">
        <v>695</v>
      </c>
      <c r="D130" s="3">
        <v>53378</v>
      </c>
      <c r="E130" s="3"/>
      <c r="F130" s="4">
        <v>21.69</v>
      </c>
      <c r="G130">
        <f t="shared" si="1"/>
        <v>68.540000000000006</v>
      </c>
      <c r="H130" s="4">
        <v>9.77</v>
      </c>
    </row>
    <row r="131" spans="1:8" ht="17">
      <c r="A131" s="2"/>
      <c r="B131" s="3" t="s">
        <v>696</v>
      </c>
      <c r="C131" s="3" t="s">
        <v>697</v>
      </c>
      <c r="D131" s="4">
        <v>602973</v>
      </c>
      <c r="E131" s="3"/>
      <c r="F131" s="4">
        <v>12.48</v>
      </c>
      <c r="G131">
        <f t="shared" ref="G131:G149" si="2">100-F131-H131</f>
        <v>67.789999999999992</v>
      </c>
      <c r="H131" s="4">
        <v>19.73</v>
      </c>
    </row>
    <row r="132" spans="1:8" ht="17">
      <c r="A132" s="2"/>
      <c r="B132" s="3" t="s">
        <v>698</v>
      </c>
      <c r="C132" s="3" t="s">
        <v>699</v>
      </c>
      <c r="D132" s="4">
        <v>707537</v>
      </c>
      <c r="E132" s="3"/>
      <c r="F132" s="4">
        <v>19.39</v>
      </c>
      <c r="G132">
        <f t="shared" si="2"/>
        <v>62.349999999999994</v>
      </c>
      <c r="H132" s="4">
        <v>18.260000000000002</v>
      </c>
    </row>
    <row r="133" spans="1:8" ht="32">
      <c r="A133" s="2"/>
      <c r="B133" s="3" t="s">
        <v>700</v>
      </c>
      <c r="C133" s="3" t="s">
        <v>701</v>
      </c>
      <c r="D133" s="4">
        <v>710056</v>
      </c>
      <c r="E133" s="3"/>
      <c r="F133" s="4">
        <v>12.5</v>
      </c>
      <c r="G133">
        <f t="shared" si="2"/>
        <v>68.680000000000007</v>
      </c>
      <c r="H133" s="4">
        <v>18.82</v>
      </c>
    </row>
    <row r="134" spans="1:8" ht="32">
      <c r="A134" s="2"/>
      <c r="B134" s="3" t="s">
        <v>702</v>
      </c>
      <c r="C134" s="3" t="s">
        <v>703</v>
      </c>
      <c r="D134" s="4">
        <v>800371</v>
      </c>
      <c r="E134" s="3"/>
      <c r="F134" s="4">
        <v>14.68</v>
      </c>
      <c r="G134">
        <f t="shared" si="2"/>
        <v>68.16</v>
      </c>
      <c r="H134" s="4">
        <v>17.16</v>
      </c>
    </row>
    <row r="135" spans="1:8" ht="32">
      <c r="A135" s="2"/>
      <c r="B135" s="3" t="s">
        <v>704</v>
      </c>
      <c r="C135" s="3" t="s">
        <v>705</v>
      </c>
      <c r="D135" s="4">
        <v>58068</v>
      </c>
      <c r="E135" s="3"/>
      <c r="F135" s="4">
        <v>14.7</v>
      </c>
      <c r="G135">
        <f t="shared" si="2"/>
        <v>69.349999999999994</v>
      </c>
      <c r="H135" s="4">
        <v>15.95</v>
      </c>
    </row>
    <row r="136" spans="1:8" ht="32">
      <c r="A136" s="2"/>
      <c r="B136" s="3" t="s">
        <v>706</v>
      </c>
      <c r="C136" s="3" t="s">
        <v>707</v>
      </c>
      <c r="D136" s="4">
        <v>170063</v>
      </c>
      <c r="E136" s="3"/>
      <c r="F136" s="4">
        <v>38.4</v>
      </c>
      <c r="G136">
        <f t="shared" si="2"/>
        <v>55.83</v>
      </c>
      <c r="H136" s="4">
        <v>5.77</v>
      </c>
    </row>
    <row r="137" spans="1:8" ht="48">
      <c r="A137" s="2"/>
      <c r="B137" s="3" t="s">
        <v>708</v>
      </c>
      <c r="C137" s="3" t="s">
        <v>709</v>
      </c>
      <c r="D137" s="4">
        <v>327904</v>
      </c>
      <c r="E137" s="3"/>
      <c r="F137" s="4">
        <v>19.68</v>
      </c>
      <c r="G137">
        <f t="shared" si="2"/>
        <v>63.16</v>
      </c>
      <c r="H137" s="4">
        <v>17.16</v>
      </c>
    </row>
    <row r="138" spans="1:8" ht="32">
      <c r="A138" s="2"/>
      <c r="B138" s="3" t="s">
        <v>710</v>
      </c>
      <c r="C138" s="3" t="s">
        <v>711</v>
      </c>
      <c r="D138" s="4">
        <v>622667</v>
      </c>
      <c r="E138" s="3"/>
      <c r="F138" s="4">
        <v>13.9</v>
      </c>
      <c r="G138">
        <f t="shared" si="2"/>
        <v>62.05</v>
      </c>
      <c r="H138" s="4">
        <v>24.05</v>
      </c>
    </row>
    <row r="139" spans="1:8" ht="17">
      <c r="A139" s="2"/>
      <c r="B139" s="3" t="s">
        <v>712</v>
      </c>
      <c r="C139" s="3" t="s">
        <v>713</v>
      </c>
      <c r="D139" s="4">
        <v>80467</v>
      </c>
      <c r="E139" s="3"/>
      <c r="F139" s="4">
        <v>26.75</v>
      </c>
      <c r="G139">
        <f t="shared" si="2"/>
        <v>65.53</v>
      </c>
      <c r="H139" s="4">
        <v>7.72</v>
      </c>
    </row>
    <row r="140" spans="1:8" ht="32">
      <c r="A140" s="2"/>
      <c r="B140" s="3" t="s">
        <v>714</v>
      </c>
      <c r="C140" s="3" t="s">
        <v>715</v>
      </c>
      <c r="D140" s="4">
        <v>568900</v>
      </c>
      <c r="E140" s="3"/>
      <c r="F140" s="4">
        <v>16.649999999999999</v>
      </c>
      <c r="G140">
        <f t="shared" si="2"/>
        <v>62.849999999999994</v>
      </c>
      <c r="H140" s="4">
        <v>20.5</v>
      </c>
    </row>
    <row r="141" spans="1:8" ht="48">
      <c r="A141" s="2"/>
      <c r="B141" s="3" t="s">
        <v>716</v>
      </c>
      <c r="C141" s="3" t="s">
        <v>717</v>
      </c>
      <c r="D141" s="4">
        <v>1434603</v>
      </c>
      <c r="E141" s="3">
        <v>623541</v>
      </c>
      <c r="F141" s="4">
        <v>15.39</v>
      </c>
      <c r="G141">
        <f t="shared" si="2"/>
        <v>67.599999999999994</v>
      </c>
      <c r="H141" s="4">
        <v>17.010000000000002</v>
      </c>
    </row>
    <row r="142" spans="1:8" ht="32">
      <c r="A142" s="2"/>
      <c r="B142" s="3" t="s">
        <v>718</v>
      </c>
      <c r="C142" s="3" t="s">
        <v>719</v>
      </c>
      <c r="D142" s="4">
        <v>51162</v>
      </c>
      <c r="E142" s="3"/>
      <c r="F142" s="4">
        <v>19.399999999999999</v>
      </c>
      <c r="G142">
        <f t="shared" si="2"/>
        <v>73.309999999999988</v>
      </c>
      <c r="H142" s="4">
        <v>7.29</v>
      </c>
    </row>
    <row r="143" spans="1:8" ht="32">
      <c r="A143" s="2"/>
      <c r="B143" s="3" t="s">
        <v>720</v>
      </c>
      <c r="C143" s="3" t="s">
        <v>721</v>
      </c>
      <c r="D143" s="4">
        <v>240149</v>
      </c>
      <c r="E143" s="3"/>
      <c r="F143" s="4">
        <v>33.520000000000003</v>
      </c>
      <c r="G143">
        <f t="shared" si="2"/>
        <v>58.97999999999999</v>
      </c>
      <c r="H143" s="4">
        <v>7.5</v>
      </c>
    </row>
    <row r="144" spans="1:8" ht="32">
      <c r="A144" s="2"/>
      <c r="B144" s="3" t="s">
        <v>722</v>
      </c>
      <c r="C144" s="3" t="s">
        <v>723</v>
      </c>
      <c r="D144" s="4">
        <v>156387</v>
      </c>
      <c r="E144" s="3"/>
      <c r="F144" s="4">
        <v>13.59</v>
      </c>
      <c r="G144">
        <f t="shared" si="2"/>
        <v>67.59</v>
      </c>
      <c r="H144" s="4">
        <v>18.82</v>
      </c>
    </row>
    <row r="145" spans="1:8" ht="32">
      <c r="A145" s="2"/>
      <c r="B145" s="3" t="s">
        <v>724</v>
      </c>
      <c r="C145" s="3" t="s">
        <v>725</v>
      </c>
      <c r="D145" s="4">
        <v>167990</v>
      </c>
      <c r="E145" s="3"/>
      <c r="F145" s="4">
        <v>11.52</v>
      </c>
      <c r="G145">
        <f t="shared" si="2"/>
        <v>66.650000000000006</v>
      </c>
      <c r="H145" s="4">
        <v>21.83</v>
      </c>
    </row>
    <row r="146" spans="1:8" ht="32">
      <c r="A146" s="2"/>
      <c r="B146" s="3" t="s">
        <v>726</v>
      </c>
      <c r="C146" s="3" t="s">
        <v>727</v>
      </c>
      <c r="D146" s="4">
        <v>58390</v>
      </c>
      <c r="E146" s="3"/>
      <c r="F146" s="4">
        <v>14.51</v>
      </c>
      <c r="G146">
        <f t="shared" si="2"/>
        <v>74.02</v>
      </c>
      <c r="H146" s="4">
        <v>11.47</v>
      </c>
    </row>
    <row r="147" spans="1:8" ht="48">
      <c r="A147" s="2"/>
      <c r="B147" s="3" t="s">
        <v>728</v>
      </c>
      <c r="C147" s="3" t="s">
        <v>729</v>
      </c>
      <c r="D147" s="4">
        <v>188251</v>
      </c>
      <c r="E147" s="3"/>
      <c r="F147" s="4">
        <v>27.84</v>
      </c>
      <c r="G147">
        <f t="shared" si="2"/>
        <v>62.33</v>
      </c>
      <c r="H147" s="4">
        <v>9.83</v>
      </c>
    </row>
    <row r="148" spans="1:8" ht="17">
      <c r="A148" s="2"/>
      <c r="B148" s="3" t="s">
        <v>730</v>
      </c>
      <c r="C148" s="3" t="s">
        <v>731</v>
      </c>
      <c r="D148" s="4">
        <v>380893</v>
      </c>
      <c r="E148" s="3"/>
      <c r="F148" s="4">
        <v>19.53</v>
      </c>
      <c r="G148">
        <f t="shared" si="2"/>
        <v>63.82</v>
      </c>
      <c r="H148" s="4">
        <v>16.649999999999999</v>
      </c>
    </row>
    <row r="149" spans="1:8" ht="32">
      <c r="A149" s="2"/>
      <c r="B149" s="3" t="s">
        <v>732</v>
      </c>
      <c r="C149" s="3" t="s">
        <v>733</v>
      </c>
      <c r="D149" s="4">
        <v>44564</v>
      </c>
      <c r="E149" s="3"/>
      <c r="F149" s="4">
        <v>15.28</v>
      </c>
      <c r="G149">
        <f t="shared" si="2"/>
        <v>73.28</v>
      </c>
      <c r="H149" s="4">
        <v>11.44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2D69-577A-5D42-BB9B-60E83AEC14AE}">
  <dimension ref="A1:O2"/>
  <sheetViews>
    <sheetView workbookViewId="0">
      <selection activeCell="G14" sqref="G14"/>
    </sheetView>
  </sheetViews>
  <sheetFormatPr baseColWidth="10" defaultRowHeight="16"/>
  <sheetData>
    <row r="1" spans="1:15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5" ht="48">
      <c r="A2" s="2" t="s">
        <v>734</v>
      </c>
      <c r="B2" s="3" t="s">
        <v>735</v>
      </c>
      <c r="C2" s="3" t="s">
        <v>736</v>
      </c>
      <c r="D2" s="4">
        <v>13866009</v>
      </c>
      <c r="E2" s="11"/>
      <c r="F2">
        <v>13.47</v>
      </c>
      <c r="G2">
        <v>71.77</v>
      </c>
      <c r="H2">
        <v>14.75</v>
      </c>
      <c r="I2">
        <v>2575</v>
      </c>
      <c r="J2">
        <v>885</v>
      </c>
      <c r="L2">
        <v>74</v>
      </c>
      <c r="M2">
        <v>530</v>
      </c>
      <c r="N2">
        <v>604</v>
      </c>
      <c r="O2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BD5F-9480-2C49-B499-2304223B62B5}">
  <dimension ref="A1:H100"/>
  <sheetViews>
    <sheetView topLeftCell="A52" workbookViewId="0">
      <selection activeCell="G3" sqref="G3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737</v>
      </c>
      <c r="B2" s="3" t="s">
        <v>738</v>
      </c>
      <c r="C2" s="3" t="s">
        <v>739</v>
      </c>
      <c r="D2" s="4">
        <v>687385</v>
      </c>
      <c r="E2" s="3"/>
      <c r="F2" s="4">
        <v>18.48</v>
      </c>
      <c r="G2">
        <f>100-F2-H2</f>
        <v>64.239999999999995</v>
      </c>
      <c r="H2" s="4">
        <v>17.28</v>
      </c>
    </row>
    <row r="3" spans="1:8" ht="32">
      <c r="A3" s="2"/>
      <c r="B3" s="3" t="s">
        <v>740</v>
      </c>
      <c r="C3" s="3" t="s">
        <v>741</v>
      </c>
      <c r="D3" s="3"/>
      <c r="E3" s="3"/>
    </row>
    <row r="4" spans="1:8" ht="48">
      <c r="A4" s="2"/>
      <c r="B4" s="3" t="s">
        <v>742</v>
      </c>
      <c r="C4" s="3" t="s">
        <v>743</v>
      </c>
      <c r="D4" s="4">
        <v>2193518</v>
      </c>
      <c r="E4" s="3">
        <v>1002395</v>
      </c>
      <c r="F4">
        <v>17.350000000000001</v>
      </c>
      <c r="G4">
        <f t="shared" ref="G4:G66" si="0">100-F4-H4</f>
        <v>67.14</v>
      </c>
      <c r="H4">
        <v>15.51</v>
      </c>
    </row>
    <row r="5" spans="1:8" ht="32">
      <c r="A5" s="2"/>
      <c r="B5" s="3" t="s">
        <v>744</v>
      </c>
      <c r="C5" s="3" t="s">
        <v>745</v>
      </c>
      <c r="D5" s="4">
        <v>346053</v>
      </c>
      <c r="E5" s="3"/>
      <c r="F5">
        <v>19.54</v>
      </c>
      <c r="G5">
        <f t="shared" si="0"/>
        <v>63.260000000000005</v>
      </c>
      <c r="H5">
        <v>17.2</v>
      </c>
    </row>
    <row r="6" spans="1:8" ht="32">
      <c r="A6" s="2"/>
      <c r="B6" s="3" t="s">
        <v>746</v>
      </c>
      <c r="C6" s="3" t="s">
        <v>747</v>
      </c>
      <c r="D6" s="4">
        <v>806314</v>
      </c>
      <c r="E6" s="3"/>
      <c r="F6" s="4">
        <v>19.34</v>
      </c>
      <c r="G6">
        <f t="shared" si="0"/>
        <v>63.539999999999992</v>
      </c>
      <c r="H6" s="4">
        <v>17.12</v>
      </c>
    </row>
    <row r="7" spans="1:8" ht="48">
      <c r="A7" s="2"/>
      <c r="B7" s="3" t="s">
        <v>748</v>
      </c>
      <c r="C7" s="3" t="s">
        <v>749</v>
      </c>
      <c r="D7" s="13">
        <v>11018365</v>
      </c>
      <c r="E7" s="17">
        <v>3431746</v>
      </c>
      <c r="F7" s="4">
        <v>23.46</v>
      </c>
      <c r="G7">
        <f t="shared" si="0"/>
        <v>62.419999999999995</v>
      </c>
      <c r="H7" s="4">
        <v>14.12</v>
      </c>
    </row>
    <row r="8" spans="1:8" ht="32">
      <c r="A8" s="2"/>
      <c r="B8" s="3" t="s">
        <v>750</v>
      </c>
      <c r="C8" s="3" t="s">
        <v>751</v>
      </c>
      <c r="D8" s="4">
        <v>586024</v>
      </c>
      <c r="E8" s="3"/>
      <c r="F8" s="4">
        <v>21.04</v>
      </c>
      <c r="G8">
        <f t="shared" si="0"/>
        <v>63.330000000000005</v>
      </c>
      <c r="H8" s="4">
        <v>15.63</v>
      </c>
    </row>
    <row r="9" spans="1:8" ht="17">
      <c r="A9" s="2"/>
      <c r="B9" s="3" t="s">
        <v>752</v>
      </c>
      <c r="C9" s="3" t="s">
        <v>753</v>
      </c>
      <c r="D9" s="4">
        <v>794529</v>
      </c>
      <c r="E9" s="3"/>
      <c r="F9" s="4">
        <v>24.24</v>
      </c>
      <c r="G9">
        <f t="shared" si="0"/>
        <v>62.580000000000005</v>
      </c>
      <c r="H9" s="4">
        <v>13.18</v>
      </c>
    </row>
    <row r="10" spans="1:8" ht="32">
      <c r="A10" s="2"/>
      <c r="B10" s="3" t="s">
        <v>754</v>
      </c>
      <c r="C10" s="3" t="s">
        <v>755</v>
      </c>
      <c r="D10" s="4">
        <v>473421</v>
      </c>
      <c r="E10" s="3"/>
      <c r="F10" s="4">
        <v>18.899999999999999</v>
      </c>
      <c r="G10">
        <f t="shared" si="0"/>
        <v>64.91</v>
      </c>
      <c r="H10" s="4">
        <v>16.190000000000001</v>
      </c>
    </row>
    <row r="11" spans="1:8" ht="17">
      <c r="A11" s="2"/>
      <c r="B11" s="3" t="s">
        <v>756</v>
      </c>
      <c r="C11" s="3" t="s">
        <v>757</v>
      </c>
      <c r="D11" s="3">
        <v>559166</v>
      </c>
      <c r="E11" s="3"/>
      <c r="F11" s="4">
        <v>21.66</v>
      </c>
      <c r="G11">
        <f t="shared" si="0"/>
        <v>62.14</v>
      </c>
      <c r="H11" s="4">
        <v>16.2</v>
      </c>
    </row>
    <row r="12" spans="1:8" ht="17">
      <c r="A12" s="2"/>
      <c r="B12" s="3" t="s">
        <v>758</v>
      </c>
      <c r="C12" s="3" t="s">
        <v>759</v>
      </c>
      <c r="D12" s="4">
        <v>464078</v>
      </c>
      <c r="E12" s="3"/>
      <c r="G12">
        <f t="shared" si="0"/>
        <v>100</v>
      </c>
    </row>
    <row r="13" spans="1:8" ht="32">
      <c r="A13" s="2"/>
      <c r="B13" s="3" t="s">
        <v>760</v>
      </c>
      <c r="C13" s="3" t="s">
        <v>761</v>
      </c>
      <c r="D13" s="4">
        <v>443600</v>
      </c>
      <c r="E13" s="3"/>
      <c r="F13" s="4">
        <v>15.08</v>
      </c>
      <c r="G13">
        <f t="shared" si="0"/>
        <v>64.960000000000008</v>
      </c>
      <c r="H13" s="4">
        <v>19.96</v>
      </c>
    </row>
    <row r="14" spans="1:8" ht="32">
      <c r="A14" s="2"/>
      <c r="B14" s="3" t="s">
        <v>762</v>
      </c>
      <c r="C14" s="3" t="s">
        <v>763</v>
      </c>
      <c r="D14" s="4">
        <v>1104391</v>
      </c>
      <c r="E14" s="3"/>
      <c r="F14" s="4">
        <v>25.59</v>
      </c>
      <c r="G14">
        <f t="shared" si="0"/>
        <v>59.459999999999994</v>
      </c>
      <c r="H14" s="4">
        <v>14.95</v>
      </c>
    </row>
    <row r="15" spans="1:8" ht="32">
      <c r="A15" s="2"/>
      <c r="B15" s="3" t="s">
        <v>764</v>
      </c>
      <c r="C15" s="3" t="s">
        <v>765</v>
      </c>
      <c r="D15" s="4">
        <v>719354</v>
      </c>
      <c r="E15" s="3"/>
      <c r="F15" s="4">
        <v>25.76</v>
      </c>
      <c r="G15">
        <f t="shared" si="0"/>
        <v>60.48</v>
      </c>
      <c r="H15" s="4">
        <v>13.76</v>
      </c>
    </row>
    <row r="16" spans="1:8">
      <c r="A16" s="2"/>
      <c r="B16" s="3" t="s">
        <v>766</v>
      </c>
      <c r="C16" s="3" t="s">
        <v>767</v>
      </c>
      <c r="D16" s="3">
        <v>238189</v>
      </c>
      <c r="E16" s="3"/>
      <c r="F16">
        <v>14.27</v>
      </c>
      <c r="G16">
        <f t="shared" si="0"/>
        <v>65.040000000000006</v>
      </c>
      <c r="H16">
        <v>20.69</v>
      </c>
    </row>
    <row r="17" spans="1:8" ht="32">
      <c r="A17" s="2"/>
      <c r="B17" s="3" t="s">
        <v>768</v>
      </c>
      <c r="C17" s="3" t="s">
        <v>769</v>
      </c>
      <c r="D17" s="4">
        <v>1026555</v>
      </c>
      <c r="E17" s="3"/>
      <c r="F17" s="4">
        <v>23.19</v>
      </c>
      <c r="G17">
        <f t="shared" si="0"/>
        <v>60.92</v>
      </c>
      <c r="H17" s="4">
        <v>15.89</v>
      </c>
    </row>
    <row r="18" spans="1:8" ht="32">
      <c r="A18" s="2"/>
      <c r="B18" s="3" t="s">
        <v>770</v>
      </c>
      <c r="C18" s="3" t="s">
        <v>771</v>
      </c>
      <c r="D18" s="4">
        <v>508140</v>
      </c>
      <c r="E18" s="3"/>
      <c r="F18" s="4">
        <v>16.260000000000002</v>
      </c>
      <c r="G18">
        <f t="shared" si="0"/>
        <v>66.34</v>
      </c>
      <c r="H18" s="4">
        <v>17.399999999999999</v>
      </c>
    </row>
    <row r="19" spans="1:8" ht="32">
      <c r="A19" s="2"/>
      <c r="B19" s="3" t="s">
        <v>772</v>
      </c>
      <c r="C19" s="3" t="s">
        <v>773</v>
      </c>
      <c r="D19" s="4">
        <v>527311</v>
      </c>
      <c r="E19" s="3"/>
    </row>
    <row r="20" spans="1:8" ht="32">
      <c r="A20" s="2"/>
      <c r="B20" s="3" t="s">
        <v>774</v>
      </c>
      <c r="C20" s="3" t="s">
        <v>775</v>
      </c>
      <c r="D20" s="4">
        <v>700149</v>
      </c>
      <c r="E20" s="3"/>
      <c r="F20" s="4">
        <v>23.17</v>
      </c>
      <c r="G20">
        <f t="shared" si="0"/>
        <v>63.099999999999994</v>
      </c>
      <c r="H20" s="4">
        <v>13.73</v>
      </c>
    </row>
    <row r="21" spans="1:8" ht="32">
      <c r="A21" s="2"/>
      <c r="B21" s="3" t="s">
        <v>776</v>
      </c>
      <c r="C21" s="3" t="s">
        <v>777</v>
      </c>
      <c r="D21" s="4">
        <v>458112</v>
      </c>
      <c r="E21" s="3"/>
      <c r="F21" s="4">
        <v>20.49</v>
      </c>
      <c r="G21">
        <f t="shared" si="0"/>
        <v>63.040000000000006</v>
      </c>
      <c r="H21" s="4">
        <v>16.47</v>
      </c>
    </row>
    <row r="22" spans="1:8" ht="48">
      <c r="A22" s="2"/>
      <c r="B22" s="3" t="s">
        <v>778</v>
      </c>
      <c r="C22" s="3" t="s">
        <v>779</v>
      </c>
      <c r="D22" s="4">
        <v>2906548</v>
      </c>
      <c r="E22" s="3">
        <f>446193+518583</f>
        <v>964776</v>
      </c>
      <c r="F22" s="4">
        <v>11.82</v>
      </c>
      <c r="G22">
        <f t="shared" si="0"/>
        <v>68.92</v>
      </c>
      <c r="H22" s="4">
        <v>19.260000000000002</v>
      </c>
    </row>
    <row r="23" spans="1:8" ht="48">
      <c r="A23" s="2"/>
      <c r="B23" s="3" t="s">
        <v>780</v>
      </c>
      <c r="C23" s="3" t="s">
        <v>781</v>
      </c>
      <c r="D23" s="4">
        <v>473314</v>
      </c>
      <c r="E23" s="3"/>
      <c r="F23" s="4">
        <v>19.440000000000001</v>
      </c>
      <c r="G23">
        <f t="shared" si="0"/>
        <v>64.37</v>
      </c>
      <c r="H23" s="4">
        <v>16.190000000000001</v>
      </c>
    </row>
    <row r="24" spans="1:8" ht="32">
      <c r="A24" s="2"/>
      <c r="B24" s="3" t="s">
        <v>782</v>
      </c>
      <c r="C24" s="3" t="s">
        <v>783</v>
      </c>
      <c r="D24" s="4">
        <v>668520</v>
      </c>
      <c r="E24" s="3"/>
      <c r="F24" s="4">
        <v>17.82</v>
      </c>
      <c r="G24">
        <f t="shared" si="0"/>
        <v>65.62</v>
      </c>
      <c r="H24" s="4">
        <v>16.559999999999999</v>
      </c>
    </row>
    <row r="25" spans="1:8" ht="17">
      <c r="A25" s="2"/>
      <c r="B25" s="3" t="s">
        <v>784</v>
      </c>
      <c r="C25" s="3" t="s">
        <v>785</v>
      </c>
      <c r="D25" s="4">
        <v>840553</v>
      </c>
      <c r="E25" s="3"/>
      <c r="F25" s="4">
        <v>18.510000000000002</v>
      </c>
      <c r="G25">
        <f t="shared" si="0"/>
        <v>64.19</v>
      </c>
      <c r="H25" s="4">
        <v>17.3</v>
      </c>
    </row>
    <row r="26" spans="1:8" ht="32">
      <c r="A26" s="2"/>
      <c r="B26" s="3" t="s">
        <v>786</v>
      </c>
      <c r="C26" s="3" t="s">
        <v>787</v>
      </c>
      <c r="D26" s="4">
        <v>1163364</v>
      </c>
      <c r="E26" s="3"/>
      <c r="F26" s="4">
        <v>17.14</v>
      </c>
      <c r="G26">
        <f t="shared" si="0"/>
        <v>66.88</v>
      </c>
      <c r="H26" s="4">
        <v>15.98</v>
      </c>
    </row>
    <row r="27" spans="1:8" ht="17">
      <c r="A27" s="2"/>
      <c r="B27" s="3" t="s">
        <v>788</v>
      </c>
      <c r="C27" s="3" t="s">
        <v>789</v>
      </c>
      <c r="D27" s="4">
        <v>923923</v>
      </c>
      <c r="E27" s="3"/>
      <c r="F27" s="4">
        <v>26.46</v>
      </c>
      <c r="G27">
        <f t="shared" si="0"/>
        <v>59.319999999999993</v>
      </c>
      <c r="H27" s="4">
        <v>14.22</v>
      </c>
    </row>
    <row r="28" spans="1:8" ht="48">
      <c r="A28" s="2"/>
      <c r="B28" s="3" t="s">
        <v>790</v>
      </c>
      <c r="C28" s="3" t="s">
        <v>791</v>
      </c>
      <c r="D28" s="4">
        <v>419088</v>
      </c>
      <c r="E28" s="3"/>
      <c r="F28" s="4">
        <v>17.12</v>
      </c>
      <c r="G28">
        <f t="shared" si="0"/>
        <v>65.179999999999993</v>
      </c>
      <c r="H28" s="4">
        <v>17.7</v>
      </c>
    </row>
    <row r="29" spans="1:8" ht="17">
      <c r="A29" s="2"/>
      <c r="B29" s="3" t="s">
        <v>792</v>
      </c>
      <c r="C29" s="3" t="s">
        <v>793</v>
      </c>
      <c r="D29" s="4">
        <v>1191348</v>
      </c>
      <c r="E29" s="3"/>
      <c r="F29" s="4">
        <v>14.91</v>
      </c>
      <c r="G29">
        <f t="shared" si="0"/>
        <v>66.240000000000009</v>
      </c>
      <c r="H29" s="4">
        <v>18.850000000000001</v>
      </c>
    </row>
    <row r="30" spans="1:8" ht="32">
      <c r="A30" s="2"/>
      <c r="B30" s="3" t="s">
        <v>794</v>
      </c>
      <c r="C30" s="3" t="s">
        <v>795</v>
      </c>
      <c r="D30" s="4">
        <v>892276</v>
      </c>
      <c r="E30" s="3"/>
      <c r="F30" s="4">
        <v>22.88</v>
      </c>
      <c r="G30">
        <f t="shared" si="0"/>
        <v>61.13</v>
      </c>
      <c r="H30" s="4">
        <v>15.99</v>
      </c>
    </row>
    <row r="31" spans="1:8" ht="32">
      <c r="A31" s="2"/>
      <c r="B31" s="3" t="s">
        <v>796</v>
      </c>
      <c r="C31" s="3" t="s">
        <v>797</v>
      </c>
      <c r="D31" s="3"/>
      <c r="E31" s="3"/>
    </row>
    <row r="32" spans="1:8" ht="32">
      <c r="A32" s="2"/>
      <c r="B32" s="3" t="s">
        <v>798</v>
      </c>
      <c r="C32" s="3" t="s">
        <v>799</v>
      </c>
      <c r="D32" s="3">
        <v>521742</v>
      </c>
      <c r="E32" s="3"/>
      <c r="F32">
        <v>17.78</v>
      </c>
      <c r="G32">
        <f t="shared" si="0"/>
        <v>65.69</v>
      </c>
      <c r="H32">
        <v>16.53</v>
      </c>
    </row>
    <row r="33" spans="1:8" ht="32">
      <c r="A33" s="2"/>
      <c r="B33" s="3" t="s">
        <v>800</v>
      </c>
      <c r="C33" s="3" t="s">
        <v>801</v>
      </c>
      <c r="D33" s="4">
        <v>318105</v>
      </c>
      <c r="E33" s="3"/>
      <c r="F33" s="4">
        <v>24.07</v>
      </c>
      <c r="G33">
        <f t="shared" si="0"/>
        <v>63.280000000000008</v>
      </c>
      <c r="H33" s="4">
        <v>12.65</v>
      </c>
    </row>
    <row r="34" spans="1:8" ht="32">
      <c r="A34" s="2"/>
      <c r="B34" s="3" t="s">
        <v>802</v>
      </c>
      <c r="C34" s="3" t="s">
        <v>803</v>
      </c>
      <c r="D34" s="4">
        <v>613421</v>
      </c>
      <c r="E34" s="3"/>
      <c r="F34" s="4">
        <v>20.71</v>
      </c>
      <c r="G34">
        <f t="shared" si="0"/>
        <v>64.27</v>
      </c>
      <c r="H34" s="4">
        <v>15.02</v>
      </c>
    </row>
    <row r="35" spans="1:8" ht="48">
      <c r="A35" s="2"/>
      <c r="B35" s="3" t="s">
        <v>804</v>
      </c>
      <c r="C35" s="3" t="s">
        <v>805</v>
      </c>
      <c r="D35" s="4">
        <v>5611194</v>
      </c>
      <c r="E35" s="3">
        <v>1182104</v>
      </c>
      <c r="F35" s="4">
        <v>19.46</v>
      </c>
      <c r="G35">
        <f t="shared" si="0"/>
        <v>65.22</v>
      </c>
      <c r="H35" s="4">
        <v>15.32</v>
      </c>
    </row>
    <row r="36" spans="1:8" ht="32">
      <c r="A36" s="2"/>
      <c r="B36" s="3" t="s">
        <v>806</v>
      </c>
      <c r="C36" s="3" t="s">
        <v>807</v>
      </c>
      <c r="D36" s="4">
        <v>569975</v>
      </c>
      <c r="E36" s="3"/>
      <c r="F36" s="4">
        <v>17.37</v>
      </c>
      <c r="G36">
        <f t="shared" si="0"/>
        <v>64.61999999999999</v>
      </c>
      <c r="H36" s="4">
        <v>18.010000000000002</v>
      </c>
    </row>
    <row r="37" spans="1:8" ht="32">
      <c r="A37" s="2"/>
      <c r="B37" s="3" t="s">
        <v>808</v>
      </c>
      <c r="C37" s="3" t="s">
        <v>809</v>
      </c>
      <c r="D37" s="4">
        <v>595159</v>
      </c>
      <c r="E37" s="3"/>
      <c r="F37" s="4">
        <v>25.26</v>
      </c>
      <c r="G37">
        <f t="shared" si="0"/>
        <v>59.699999999999996</v>
      </c>
      <c r="H37" s="4">
        <v>15.04</v>
      </c>
    </row>
    <row r="38" spans="1:8" ht="32">
      <c r="A38" s="2"/>
      <c r="B38" s="3" t="s">
        <v>810</v>
      </c>
      <c r="C38" s="3" t="s">
        <v>811</v>
      </c>
      <c r="D38" s="4">
        <v>543127</v>
      </c>
      <c r="E38" s="3"/>
      <c r="G38">
        <f t="shared" si="0"/>
        <v>100</v>
      </c>
    </row>
    <row r="39" spans="1:8" ht="17">
      <c r="A39" s="2"/>
      <c r="B39" s="3" t="s">
        <v>812</v>
      </c>
      <c r="C39" s="3" t="s">
        <v>813</v>
      </c>
      <c r="D39" s="4">
        <v>1272698</v>
      </c>
      <c r="E39" s="3"/>
      <c r="F39" s="4">
        <v>20.16</v>
      </c>
      <c r="G39">
        <f t="shared" si="0"/>
        <v>65.39</v>
      </c>
      <c r="H39" s="4">
        <v>14.45</v>
      </c>
    </row>
    <row r="40" spans="1:8" ht="32">
      <c r="A40" s="2"/>
      <c r="B40" s="3" t="s">
        <v>814</v>
      </c>
      <c r="C40" s="3" t="s">
        <v>815</v>
      </c>
      <c r="D40" s="4">
        <v>432311</v>
      </c>
      <c r="E40" s="3"/>
      <c r="F40" s="4">
        <v>21.28</v>
      </c>
      <c r="G40">
        <f t="shared" si="0"/>
        <v>63.57</v>
      </c>
      <c r="H40" s="4">
        <v>15.15</v>
      </c>
    </row>
    <row r="41" spans="1:8" ht="48">
      <c r="A41" s="2"/>
      <c r="B41" s="3" t="s">
        <v>816</v>
      </c>
      <c r="C41" s="3" t="s">
        <v>817</v>
      </c>
      <c r="D41" s="4">
        <v>2968365</v>
      </c>
      <c r="E41" s="3">
        <v>1217484</v>
      </c>
      <c r="F41" s="4">
        <v>18.36</v>
      </c>
      <c r="G41">
        <f t="shared" si="0"/>
        <v>65.61</v>
      </c>
      <c r="H41" s="4">
        <v>16.03</v>
      </c>
    </row>
    <row r="42" spans="1:8" ht="32">
      <c r="A42" s="2"/>
      <c r="B42" s="3" t="s">
        <v>818</v>
      </c>
      <c r="C42" s="3" t="s">
        <v>819</v>
      </c>
      <c r="D42" s="4">
        <v>583799</v>
      </c>
      <c r="E42" s="3"/>
      <c r="F42" s="4">
        <v>17.940000000000001</v>
      </c>
      <c r="G42">
        <f t="shared" si="0"/>
        <v>65.2</v>
      </c>
      <c r="H42" s="4">
        <v>16.86</v>
      </c>
    </row>
    <row r="43" spans="1:8" ht="32">
      <c r="A43" s="2"/>
      <c r="B43" s="3" t="s">
        <v>820</v>
      </c>
      <c r="C43" s="3" t="s">
        <v>821</v>
      </c>
      <c r="D43" s="3">
        <v>564501</v>
      </c>
      <c r="E43" s="3"/>
      <c r="F43" s="4">
        <v>14.2</v>
      </c>
      <c r="G43">
        <f t="shared" si="0"/>
        <v>66.179999999999993</v>
      </c>
      <c r="H43" s="4">
        <v>19.62</v>
      </c>
    </row>
    <row r="44" spans="1:8" ht="17">
      <c r="A44" s="2"/>
      <c r="B44" s="3" t="s">
        <v>822</v>
      </c>
      <c r="C44" s="3" t="s">
        <v>823</v>
      </c>
      <c r="D44" s="4">
        <v>621971</v>
      </c>
      <c r="E44" s="3"/>
      <c r="F44" s="4">
        <v>17.43</v>
      </c>
      <c r="G44">
        <f t="shared" si="0"/>
        <v>67.069999999999993</v>
      </c>
      <c r="H44" s="4">
        <v>15.5</v>
      </c>
    </row>
    <row r="45" spans="1:8" ht="17">
      <c r="A45" s="2"/>
      <c r="B45" s="3" t="s">
        <v>824</v>
      </c>
      <c r="C45" s="3" t="s">
        <v>825</v>
      </c>
      <c r="D45" s="4">
        <v>1384282</v>
      </c>
      <c r="E45" s="3"/>
      <c r="F45" s="4">
        <v>25.84</v>
      </c>
      <c r="G45">
        <f t="shared" si="0"/>
        <v>60.019999999999996</v>
      </c>
      <c r="H45" s="4">
        <v>14.14</v>
      </c>
    </row>
    <row r="46" spans="1:8" ht="48">
      <c r="A46" s="2"/>
      <c r="B46" s="3" t="s">
        <v>826</v>
      </c>
      <c r="C46" s="3" t="s">
        <v>827</v>
      </c>
      <c r="D46" s="3">
        <v>3855601</v>
      </c>
      <c r="E46" s="3">
        <f>D46-1574648</f>
        <v>2280953</v>
      </c>
      <c r="F46" s="4">
        <v>22.48</v>
      </c>
      <c r="G46">
        <f t="shared" si="0"/>
        <v>63.819999999999993</v>
      </c>
      <c r="H46" s="4">
        <v>13.7</v>
      </c>
    </row>
    <row r="47" spans="1:8">
      <c r="A47" s="2"/>
      <c r="B47" s="3" t="s">
        <v>828</v>
      </c>
      <c r="C47" s="3" t="s">
        <v>829</v>
      </c>
      <c r="D47" s="3">
        <v>435405</v>
      </c>
      <c r="E47" s="3"/>
    </row>
    <row r="48" spans="1:8" ht="32">
      <c r="A48" s="2"/>
      <c r="B48" s="3" t="s">
        <v>830</v>
      </c>
      <c r="C48" s="3" t="s">
        <v>831</v>
      </c>
      <c r="D48" s="4">
        <v>489479</v>
      </c>
      <c r="E48" s="3"/>
      <c r="F48" s="4">
        <v>14.35</v>
      </c>
      <c r="G48">
        <f t="shared" si="0"/>
        <v>66.540000000000006</v>
      </c>
      <c r="H48" s="4">
        <v>19.11</v>
      </c>
    </row>
    <row r="49" spans="1:8" ht="32">
      <c r="A49" s="2"/>
      <c r="B49" s="3" t="s">
        <v>832</v>
      </c>
      <c r="C49" s="3" t="s">
        <v>833</v>
      </c>
      <c r="D49" s="4">
        <v>730683</v>
      </c>
      <c r="E49" s="3"/>
      <c r="F49" s="4">
        <v>25.17</v>
      </c>
      <c r="G49">
        <f t="shared" si="0"/>
        <v>60.43</v>
      </c>
      <c r="H49" s="4">
        <v>14.4</v>
      </c>
    </row>
    <row r="50" spans="1:8" ht="32">
      <c r="A50" s="2"/>
      <c r="B50" s="3" t="s">
        <v>834</v>
      </c>
      <c r="C50" s="3" t="s">
        <v>835</v>
      </c>
      <c r="D50" s="4">
        <v>353721</v>
      </c>
      <c r="E50" s="3"/>
      <c r="F50" s="4">
        <v>19.95</v>
      </c>
      <c r="G50">
        <f t="shared" si="0"/>
        <v>63.72</v>
      </c>
      <c r="H50" s="4">
        <v>16.329999999999998</v>
      </c>
    </row>
    <row r="51" spans="1:8" ht="32">
      <c r="A51" s="2"/>
      <c r="B51" s="3" t="s">
        <v>836</v>
      </c>
      <c r="C51" s="3" t="s">
        <v>837</v>
      </c>
      <c r="D51" s="4">
        <v>687544</v>
      </c>
      <c r="E51" s="3"/>
      <c r="F51" s="4">
        <v>21.49</v>
      </c>
      <c r="G51">
        <f t="shared" si="0"/>
        <v>64.02000000000001</v>
      </c>
      <c r="H51" s="4">
        <v>14.49</v>
      </c>
    </row>
    <row r="52" spans="1:8" ht="32">
      <c r="A52" s="2"/>
      <c r="B52" s="3" t="s">
        <v>838</v>
      </c>
      <c r="C52" s="3" t="s">
        <v>839</v>
      </c>
      <c r="D52" s="4">
        <v>806390</v>
      </c>
      <c r="E52" s="3"/>
      <c r="F52" s="4">
        <v>21.92</v>
      </c>
      <c r="G52">
        <f t="shared" si="0"/>
        <v>61.05</v>
      </c>
      <c r="H52" s="4">
        <v>17.03</v>
      </c>
    </row>
    <row r="53" spans="1:8" ht="32">
      <c r="A53" s="2"/>
      <c r="B53" s="3" t="s">
        <v>840</v>
      </c>
      <c r="C53" s="3" t="s">
        <v>841</v>
      </c>
      <c r="D53" s="4">
        <v>967570</v>
      </c>
      <c r="E53" s="3"/>
      <c r="F53" s="4">
        <v>20.75</v>
      </c>
      <c r="G53">
        <f t="shared" si="0"/>
        <v>61.760000000000005</v>
      </c>
      <c r="H53" s="4">
        <v>17.489999999999998</v>
      </c>
    </row>
    <row r="54" spans="1:8" ht="32">
      <c r="A54" s="2"/>
      <c r="B54" s="3" t="s">
        <v>842</v>
      </c>
      <c r="C54" s="3" t="s">
        <v>843</v>
      </c>
      <c r="D54" s="4">
        <v>515158</v>
      </c>
      <c r="E54" s="3"/>
      <c r="F54" s="4">
        <v>15.53</v>
      </c>
      <c r="G54">
        <f t="shared" si="0"/>
        <v>67.319999999999993</v>
      </c>
      <c r="H54" s="4">
        <v>17.149999999999999</v>
      </c>
    </row>
    <row r="55" spans="1:8" ht="32">
      <c r="A55" s="2"/>
      <c r="B55" s="3" t="s">
        <v>844</v>
      </c>
      <c r="C55" s="3" t="s">
        <v>845</v>
      </c>
      <c r="D55" s="4">
        <v>542895</v>
      </c>
      <c r="E55" s="3"/>
      <c r="F55" s="4">
        <v>21.08</v>
      </c>
      <c r="G55">
        <f t="shared" si="0"/>
        <v>62.66</v>
      </c>
      <c r="H55" s="4">
        <v>16.260000000000002</v>
      </c>
    </row>
    <row r="56" spans="1:8" ht="48">
      <c r="A56" s="2"/>
      <c r="B56" s="3" t="s">
        <v>846</v>
      </c>
      <c r="C56" s="3" t="s">
        <v>847</v>
      </c>
      <c r="D56" s="4">
        <v>5472217</v>
      </c>
      <c r="E56" s="3">
        <f>799971+675161</f>
        <v>1475132</v>
      </c>
      <c r="F56" s="4">
        <v>17.37</v>
      </c>
      <c r="G56">
        <f t="shared" si="0"/>
        <v>67.009999999999991</v>
      </c>
      <c r="H56" s="4">
        <v>15.62</v>
      </c>
    </row>
    <row r="57" spans="1:8" ht="48">
      <c r="A57" s="2"/>
      <c r="B57" s="3" t="s">
        <v>848</v>
      </c>
      <c r="C57" s="3" t="s">
        <v>849</v>
      </c>
      <c r="D57" s="3">
        <v>9202432</v>
      </c>
      <c r="E57" s="3">
        <f>D57-323072-527311</f>
        <v>8352049</v>
      </c>
      <c r="F57" s="4">
        <v>16.440000000000001</v>
      </c>
      <c r="G57">
        <f t="shared" si="0"/>
        <v>69.490000000000009</v>
      </c>
      <c r="H57" s="4">
        <v>14.07</v>
      </c>
    </row>
    <row r="58" spans="1:8" ht="48">
      <c r="A58" s="2"/>
      <c r="B58" s="3" t="s">
        <v>850</v>
      </c>
      <c r="C58" s="3" t="s">
        <v>851</v>
      </c>
      <c r="D58" s="4">
        <v>8357897</v>
      </c>
      <c r="E58" s="3">
        <f>1075599+540662+334601+169772+119887</f>
        <v>2240521</v>
      </c>
      <c r="F58" s="4">
        <v>20.67</v>
      </c>
      <c r="G58">
        <f t="shared" si="0"/>
        <v>64.91</v>
      </c>
      <c r="H58" s="4">
        <v>14.42</v>
      </c>
    </row>
    <row r="59" spans="1:8" ht="32">
      <c r="A59" s="2"/>
      <c r="B59" s="3" t="s">
        <v>852</v>
      </c>
      <c r="C59" s="3" t="s">
        <v>853</v>
      </c>
      <c r="D59" s="3">
        <v>401826</v>
      </c>
      <c r="E59" s="3"/>
      <c r="F59" s="4">
        <v>19.37</v>
      </c>
      <c r="G59">
        <f t="shared" si="0"/>
        <v>64.02</v>
      </c>
      <c r="H59" s="4">
        <v>16.61</v>
      </c>
    </row>
    <row r="60" spans="1:8" ht="32">
      <c r="A60" s="2"/>
      <c r="B60" s="3" t="s">
        <v>854</v>
      </c>
      <c r="C60" s="3" t="s">
        <v>855</v>
      </c>
      <c r="D60" s="3">
        <v>582711</v>
      </c>
      <c r="E60" s="3"/>
    </row>
    <row r="61" spans="1:8" ht="48">
      <c r="A61" s="2"/>
      <c r="B61" s="3" t="s">
        <v>856</v>
      </c>
      <c r="C61" s="3" t="s">
        <v>857</v>
      </c>
      <c r="D61" s="3">
        <v>4704138</v>
      </c>
      <c r="E61" s="3">
        <f>614158+795837+410643+649160+353840+239306+278634+44893</f>
        <v>3386471</v>
      </c>
      <c r="F61" s="4">
        <v>14.89</v>
      </c>
      <c r="G61">
        <f t="shared" si="0"/>
        <v>68.61</v>
      </c>
      <c r="H61" s="4">
        <v>16.5</v>
      </c>
    </row>
    <row r="62" spans="1:8" ht="32">
      <c r="A62" s="2"/>
      <c r="B62" s="3" t="s">
        <v>858</v>
      </c>
      <c r="C62" s="3" t="s">
        <v>859</v>
      </c>
      <c r="D62" s="4">
        <v>1574648</v>
      </c>
      <c r="E62" s="3"/>
      <c r="F62" s="4">
        <v>20.98</v>
      </c>
      <c r="G62">
        <f t="shared" si="0"/>
        <v>64.84</v>
      </c>
      <c r="H62" s="4">
        <v>14.18</v>
      </c>
    </row>
    <row r="63" spans="1:8" ht="48">
      <c r="A63" s="2"/>
      <c r="B63" s="3" t="s">
        <v>860</v>
      </c>
      <c r="C63" s="3" t="s">
        <v>861</v>
      </c>
      <c r="D63" s="4">
        <v>3928568</v>
      </c>
      <c r="E63" s="3">
        <f>629552+334948+160898+63199+33526</f>
        <v>1222123</v>
      </c>
      <c r="F63" s="4">
        <v>18.11</v>
      </c>
      <c r="G63">
        <f t="shared" si="0"/>
        <v>65.91</v>
      </c>
      <c r="H63" s="4">
        <v>15.98</v>
      </c>
    </row>
    <row r="64" spans="1:8" ht="48">
      <c r="A64" s="2"/>
      <c r="B64" s="3" t="s">
        <v>862</v>
      </c>
      <c r="C64" s="3" t="s">
        <v>863</v>
      </c>
      <c r="D64" s="4">
        <v>9386705</v>
      </c>
      <c r="E64" s="3">
        <f>521368+334403+361737+475103+389041+136714+159288+134067</f>
        <v>2511721</v>
      </c>
      <c r="F64" s="4">
        <v>17.37</v>
      </c>
      <c r="G64">
        <f t="shared" si="0"/>
        <v>66.819999999999993</v>
      </c>
      <c r="H64" s="4">
        <v>15.81</v>
      </c>
    </row>
    <row r="65" spans="1:8" ht="48">
      <c r="A65" s="2"/>
      <c r="B65" s="3" t="s">
        <v>864</v>
      </c>
      <c r="C65" s="3" t="s">
        <v>865</v>
      </c>
      <c r="D65" s="3">
        <v>7102116</v>
      </c>
      <c r="E65" s="3">
        <f>877237+452553+444831+389494+434575+453286+91984+37984+9355</f>
        <v>3191299</v>
      </c>
      <c r="F65" s="4">
        <v>12.1</v>
      </c>
      <c r="G65">
        <f t="shared" si="0"/>
        <v>69.78</v>
      </c>
      <c r="H65">
        <v>18.12</v>
      </c>
    </row>
    <row r="66" spans="1:8" ht="32">
      <c r="A66" s="2"/>
      <c r="B66" s="3" t="s">
        <v>866</v>
      </c>
      <c r="C66" s="3" t="s">
        <v>867</v>
      </c>
      <c r="D66" s="4">
        <v>488014</v>
      </c>
      <c r="E66" s="3"/>
      <c r="F66" s="4">
        <v>18.190000000000001</v>
      </c>
      <c r="G66">
        <f t="shared" si="0"/>
        <v>65.48</v>
      </c>
      <c r="H66" s="4">
        <v>16.329999999999998</v>
      </c>
    </row>
    <row r="67" spans="1:8" ht="48">
      <c r="A67" s="2"/>
      <c r="B67" s="3" t="s">
        <v>868</v>
      </c>
      <c r="C67" s="3" t="s">
        <v>869</v>
      </c>
      <c r="D67" s="3">
        <v>5952128</v>
      </c>
      <c r="E67" s="3">
        <f>1008594+517641+209157+149421+121733</f>
        <v>2006546</v>
      </c>
      <c r="F67" s="4">
        <v>23.47</v>
      </c>
      <c r="G67">
        <f t="shared" ref="G67:G99" si="1">100-F67-H67</f>
        <v>62.56</v>
      </c>
      <c r="H67">
        <v>13.97</v>
      </c>
    </row>
    <row r="68" spans="1:8" ht="32">
      <c r="A68" s="2"/>
      <c r="B68" s="3" t="s">
        <v>870</v>
      </c>
      <c r="C68" s="3" t="s">
        <v>871</v>
      </c>
      <c r="D68" s="4">
        <v>894115</v>
      </c>
      <c r="E68" s="3"/>
      <c r="F68" s="4">
        <v>15.58</v>
      </c>
      <c r="G68">
        <f t="shared" si="1"/>
        <v>67.710000000000008</v>
      </c>
      <c r="H68" s="4">
        <v>16.71</v>
      </c>
    </row>
    <row r="69" spans="1:8" ht="32">
      <c r="A69" s="2"/>
      <c r="B69" s="3" t="s">
        <v>872</v>
      </c>
      <c r="C69" s="3" t="s">
        <v>873</v>
      </c>
      <c r="D69" s="4">
        <v>987820</v>
      </c>
      <c r="E69" s="3"/>
      <c r="F69" s="4">
        <v>16.59</v>
      </c>
      <c r="G69">
        <f t="shared" si="1"/>
        <v>69.489999999999995</v>
      </c>
      <c r="H69" s="4">
        <v>13.92</v>
      </c>
    </row>
    <row r="70" spans="1:8" ht="32">
      <c r="A70" s="2"/>
      <c r="B70" s="3" t="s">
        <v>874</v>
      </c>
      <c r="C70" s="3" t="s">
        <v>875</v>
      </c>
      <c r="D70" s="4">
        <v>517641</v>
      </c>
      <c r="E70" s="3"/>
      <c r="F70" s="4">
        <v>21.53</v>
      </c>
      <c r="G70">
        <f t="shared" si="1"/>
        <v>63</v>
      </c>
      <c r="H70" s="4">
        <v>15.47</v>
      </c>
    </row>
    <row r="71" spans="1:8" ht="32">
      <c r="A71" s="2"/>
      <c r="B71" s="3" t="s">
        <v>876</v>
      </c>
      <c r="C71" s="3" t="s">
        <v>877</v>
      </c>
      <c r="D71" s="4">
        <v>714211</v>
      </c>
      <c r="E71" s="3"/>
      <c r="F71" s="4">
        <v>9.9600000000000009</v>
      </c>
      <c r="G71">
        <f t="shared" si="1"/>
        <v>67.94</v>
      </c>
      <c r="H71" s="4">
        <v>22.1</v>
      </c>
    </row>
    <row r="72" spans="1:8" ht="32">
      <c r="A72" s="2"/>
      <c r="B72" s="3" t="s">
        <v>878</v>
      </c>
      <c r="C72" s="3" t="s">
        <v>879</v>
      </c>
      <c r="D72" s="4">
        <v>841035</v>
      </c>
      <c r="E72" s="3"/>
      <c r="F72" s="4">
        <v>18.690000000000001</v>
      </c>
      <c r="G72">
        <f t="shared" si="1"/>
        <v>62.17</v>
      </c>
      <c r="H72" s="4">
        <v>19.14</v>
      </c>
    </row>
    <row r="73" spans="1:8" ht="17">
      <c r="A73" s="2"/>
      <c r="B73" s="3" t="s">
        <v>880</v>
      </c>
      <c r="C73" s="3" t="s">
        <v>881</v>
      </c>
      <c r="D73" s="4">
        <v>973252</v>
      </c>
      <c r="E73" s="3"/>
      <c r="F73" s="4">
        <v>21.5</v>
      </c>
      <c r="G73">
        <f t="shared" si="1"/>
        <v>61.629999999999995</v>
      </c>
      <c r="H73" s="4">
        <v>16.87</v>
      </c>
    </row>
    <row r="74" spans="1:8" ht="32">
      <c r="A74" s="2"/>
      <c r="B74" s="3" t="s">
        <v>882</v>
      </c>
      <c r="C74" s="3" t="s">
        <v>883</v>
      </c>
      <c r="D74" s="4">
        <v>930370</v>
      </c>
      <c r="E74" s="3"/>
      <c r="F74" s="4">
        <v>26.45</v>
      </c>
      <c r="G74">
        <f t="shared" si="1"/>
        <v>59.4</v>
      </c>
      <c r="H74" s="4">
        <v>14.15</v>
      </c>
    </row>
    <row r="75" spans="1:8" ht="17">
      <c r="A75" s="2"/>
      <c r="B75" s="3" t="s">
        <v>884</v>
      </c>
      <c r="C75" s="3" t="s">
        <v>885</v>
      </c>
      <c r="D75" s="4">
        <v>824708</v>
      </c>
      <c r="E75" s="3"/>
    </row>
    <row r="76" spans="1:8" ht="48">
      <c r="A76" s="2"/>
      <c r="B76" s="3" t="s">
        <v>886</v>
      </c>
      <c r="C76" s="3" t="s">
        <v>887</v>
      </c>
      <c r="D76" s="3" t="s">
        <v>888</v>
      </c>
      <c r="E76" s="3"/>
    </row>
    <row r="77" spans="1:8" ht="17">
      <c r="A77" s="2"/>
      <c r="B77" s="3" t="s">
        <v>889</v>
      </c>
      <c r="C77" s="3" t="s">
        <v>890</v>
      </c>
      <c r="D77" s="4">
        <v>720103</v>
      </c>
      <c r="E77" s="3"/>
      <c r="F77" s="4">
        <v>14.41</v>
      </c>
      <c r="G77">
        <f t="shared" si="1"/>
        <v>67.710000000000008</v>
      </c>
      <c r="H77" s="4">
        <v>17.88</v>
      </c>
    </row>
    <row r="78" spans="1:8" ht="17">
      <c r="A78" s="2"/>
      <c r="B78" s="3" t="s">
        <v>891</v>
      </c>
      <c r="C78" s="3" t="s">
        <v>892</v>
      </c>
      <c r="D78" s="4">
        <v>794986</v>
      </c>
      <c r="E78" s="3"/>
      <c r="F78" s="4">
        <v>12.31</v>
      </c>
      <c r="G78">
        <f t="shared" si="1"/>
        <v>69.25</v>
      </c>
      <c r="H78" s="4">
        <v>18.440000000000001</v>
      </c>
    </row>
    <row r="79" spans="1:8" ht="48">
      <c r="A79" s="2"/>
      <c r="B79" s="3" t="s">
        <v>893</v>
      </c>
      <c r="C79" s="3" t="s">
        <v>894</v>
      </c>
      <c r="D79" s="4">
        <v>8795939</v>
      </c>
      <c r="E79" s="3">
        <f>1098707+540016+412353+185162</f>
        <v>2236238</v>
      </c>
      <c r="F79" s="4">
        <v>25.1</v>
      </c>
      <c r="G79">
        <f t="shared" si="1"/>
        <v>60.650000000000006</v>
      </c>
      <c r="H79" s="4">
        <v>14.25</v>
      </c>
    </row>
    <row r="80" spans="1:8" ht="32">
      <c r="A80" s="2"/>
      <c r="B80" s="3" t="s">
        <v>895</v>
      </c>
      <c r="C80" s="3" t="s">
        <v>896</v>
      </c>
      <c r="D80" s="4">
        <v>485252</v>
      </c>
      <c r="E80" s="3"/>
      <c r="F80" s="4">
        <v>20.54</v>
      </c>
      <c r="G80">
        <f t="shared" si="1"/>
        <v>62.02000000000001</v>
      </c>
      <c r="H80" s="4">
        <v>17.440000000000001</v>
      </c>
    </row>
    <row r="81" spans="1:8" ht="32">
      <c r="A81" s="2" t="s">
        <v>897</v>
      </c>
      <c r="B81" s="3" t="s">
        <v>898</v>
      </c>
      <c r="C81" s="3" t="s">
        <v>899</v>
      </c>
      <c r="D81" s="3">
        <v>434575</v>
      </c>
      <c r="E81" s="3"/>
      <c r="G81">
        <f t="shared" si="1"/>
        <v>100</v>
      </c>
    </row>
    <row r="82" spans="1:8" ht="32">
      <c r="A82" s="2"/>
      <c r="B82" s="3" t="s">
        <v>900</v>
      </c>
      <c r="C82" s="3" t="s">
        <v>901</v>
      </c>
      <c r="D82" s="4">
        <v>1078178</v>
      </c>
      <c r="E82" s="3"/>
      <c r="F82" s="4">
        <v>16.440000000000001</v>
      </c>
      <c r="G82">
        <f t="shared" si="1"/>
        <v>66.849999999999994</v>
      </c>
      <c r="H82" s="4">
        <v>16.71</v>
      </c>
    </row>
    <row r="83" spans="1:8" ht="32">
      <c r="A83" s="2"/>
      <c r="B83" s="3" t="s">
        <v>902</v>
      </c>
      <c r="C83" s="3" t="s">
        <v>903</v>
      </c>
      <c r="D83" s="4">
        <v>798403</v>
      </c>
      <c r="E83" s="3"/>
      <c r="F83" s="4">
        <v>23.96</v>
      </c>
      <c r="G83">
        <f t="shared" si="1"/>
        <v>61.469999999999992</v>
      </c>
      <c r="H83" s="4">
        <v>14.57</v>
      </c>
    </row>
    <row r="84" spans="1:8" ht="32">
      <c r="A84" s="2"/>
      <c r="B84" s="3" t="s">
        <v>904</v>
      </c>
      <c r="C84" s="3" t="s">
        <v>905</v>
      </c>
      <c r="D84" s="4">
        <v>1166559</v>
      </c>
      <c r="E84" s="3"/>
      <c r="F84" s="4">
        <v>19.559999999999999</v>
      </c>
      <c r="G84">
        <f t="shared" si="1"/>
        <v>65.89</v>
      </c>
      <c r="H84" s="4">
        <v>14.55</v>
      </c>
    </row>
    <row r="85" spans="1:8" ht="32">
      <c r="A85" s="2"/>
      <c r="B85" s="3" t="s">
        <v>906</v>
      </c>
      <c r="C85" s="3" t="s">
        <v>907</v>
      </c>
      <c r="D85" s="4">
        <v>774517</v>
      </c>
      <c r="E85" s="3"/>
      <c r="F85" s="4">
        <v>17.04</v>
      </c>
      <c r="G85">
        <f t="shared" si="1"/>
        <v>67.150000000000006</v>
      </c>
      <c r="H85" s="4">
        <v>15.81</v>
      </c>
    </row>
    <row r="86" spans="1:8" ht="32">
      <c r="A86" s="2"/>
      <c r="B86" s="3" t="s">
        <v>908</v>
      </c>
      <c r="C86" s="3" t="s">
        <v>909</v>
      </c>
      <c r="D86" s="4">
        <v>1120854</v>
      </c>
      <c r="E86" s="3"/>
      <c r="F86" s="4">
        <v>23.78</v>
      </c>
      <c r="G86">
        <f t="shared" si="1"/>
        <v>60.78</v>
      </c>
      <c r="H86" s="4">
        <v>15.44</v>
      </c>
    </row>
    <row r="87" spans="1:8" ht="32">
      <c r="A87" s="2"/>
      <c r="B87" s="3" t="s">
        <v>910</v>
      </c>
      <c r="C87" s="3" t="s">
        <v>911</v>
      </c>
      <c r="D87" s="4">
        <v>885156</v>
      </c>
      <c r="E87" s="3"/>
      <c r="F87" s="4">
        <v>24.88</v>
      </c>
      <c r="G87">
        <f t="shared" si="1"/>
        <v>60.930000000000007</v>
      </c>
      <c r="H87" s="4">
        <v>14.19</v>
      </c>
    </row>
    <row r="88" spans="1:8" ht="32">
      <c r="A88" s="2"/>
      <c r="B88" s="3" t="s">
        <v>912</v>
      </c>
      <c r="C88" s="3" t="s">
        <v>913</v>
      </c>
      <c r="D88" s="4">
        <v>747972</v>
      </c>
      <c r="E88" s="3"/>
      <c r="F88" s="4">
        <v>25.67</v>
      </c>
      <c r="G88">
        <f t="shared" si="1"/>
        <v>59.4</v>
      </c>
      <c r="H88" s="4">
        <v>14.93</v>
      </c>
    </row>
    <row r="89" spans="1:8" ht="32">
      <c r="A89" s="2"/>
      <c r="B89" s="3" t="s">
        <v>914</v>
      </c>
      <c r="C89" s="3" t="s">
        <v>915</v>
      </c>
      <c r="D89" s="4">
        <v>634144</v>
      </c>
      <c r="E89" s="3"/>
      <c r="F89" s="4">
        <v>22.02</v>
      </c>
      <c r="G89">
        <f t="shared" si="1"/>
        <v>62.980000000000004</v>
      </c>
      <c r="H89" s="4">
        <v>15</v>
      </c>
    </row>
    <row r="90" spans="1:8" ht="48">
      <c r="A90" s="2" t="s">
        <v>916</v>
      </c>
      <c r="B90" s="3" t="s">
        <v>917</v>
      </c>
      <c r="C90" s="3" t="s">
        <v>918</v>
      </c>
      <c r="D90" s="3"/>
      <c r="E90" s="3"/>
    </row>
    <row r="91" spans="1:8" ht="48">
      <c r="A91" s="2"/>
      <c r="B91" s="3" t="s">
        <v>919</v>
      </c>
      <c r="C91" s="3" t="s">
        <v>920</v>
      </c>
      <c r="D91" s="4">
        <v>421502</v>
      </c>
      <c r="E91" s="3"/>
      <c r="F91" s="4">
        <v>19.88</v>
      </c>
      <c r="G91">
        <f t="shared" si="1"/>
        <v>64.31</v>
      </c>
      <c r="H91" s="4">
        <v>15.81</v>
      </c>
    </row>
    <row r="92" spans="1:8" ht="32">
      <c r="A92" s="2"/>
      <c r="B92" s="3" t="s">
        <v>921</v>
      </c>
      <c r="C92" s="3" t="s">
        <v>922</v>
      </c>
      <c r="D92" s="4">
        <v>700083</v>
      </c>
      <c r="E92" s="3"/>
      <c r="F92" s="4">
        <v>21.83</v>
      </c>
      <c r="G92">
        <f t="shared" si="1"/>
        <v>62.11</v>
      </c>
      <c r="H92" s="4">
        <v>16.059999999999999</v>
      </c>
    </row>
    <row r="93" spans="1:8" ht="48">
      <c r="A93" s="2"/>
      <c r="B93" s="3" t="s">
        <v>923</v>
      </c>
      <c r="C93" s="3" t="s">
        <v>924</v>
      </c>
      <c r="D93" s="3">
        <v>10071722</v>
      </c>
      <c r="E93" s="3"/>
      <c r="F93" s="4">
        <v>15.41</v>
      </c>
      <c r="G93">
        <f t="shared" si="1"/>
        <v>70.39</v>
      </c>
      <c r="H93" s="18">
        <v>14.2</v>
      </c>
    </row>
    <row r="94" spans="1:8" ht="32">
      <c r="A94" s="2"/>
      <c r="B94" s="3" t="s">
        <v>925</v>
      </c>
      <c r="C94" s="3" t="s">
        <v>926</v>
      </c>
      <c r="D94" s="4">
        <v>960882</v>
      </c>
      <c r="E94" s="3"/>
      <c r="F94" s="4">
        <v>16.489999999999998</v>
      </c>
      <c r="G94">
        <f t="shared" si="1"/>
        <v>66.91</v>
      </c>
      <c r="H94" s="4">
        <v>16.600000000000001</v>
      </c>
    </row>
    <row r="95" spans="1:8" ht="32">
      <c r="A95" s="2"/>
      <c r="B95" s="3" t="s">
        <v>927</v>
      </c>
      <c r="C95" s="3" t="s">
        <v>928</v>
      </c>
      <c r="D95" s="4">
        <v>455193</v>
      </c>
      <c r="E95" s="3"/>
      <c r="F95" s="4">
        <v>20.88</v>
      </c>
      <c r="G95">
        <f t="shared" si="1"/>
        <v>61.960000000000008</v>
      </c>
      <c r="H95" s="4">
        <v>17.16</v>
      </c>
    </row>
    <row r="96" spans="1:8" ht="17">
      <c r="A96" s="2"/>
      <c r="B96" s="3" t="s">
        <v>929</v>
      </c>
      <c r="C96" s="3" t="s">
        <v>930</v>
      </c>
      <c r="D96" s="4">
        <v>877393</v>
      </c>
      <c r="E96" s="3"/>
      <c r="F96" s="4">
        <v>17.16</v>
      </c>
      <c r="G96">
        <f t="shared" si="1"/>
        <v>66.28</v>
      </c>
      <c r="H96" s="4">
        <v>16.559999999999999</v>
      </c>
    </row>
    <row r="97" spans="1:8" ht="32">
      <c r="A97" s="2"/>
      <c r="B97" s="3" t="s">
        <v>931</v>
      </c>
      <c r="C97" s="3" t="s">
        <v>932</v>
      </c>
      <c r="D97" s="4">
        <v>313130</v>
      </c>
      <c r="E97" s="3"/>
      <c r="F97" s="4">
        <v>14.76</v>
      </c>
      <c r="G97">
        <f t="shared" si="1"/>
        <v>65.06</v>
      </c>
      <c r="H97" s="4">
        <v>20.18</v>
      </c>
    </row>
    <row r="98" spans="1:8" ht="32">
      <c r="A98" s="2"/>
      <c r="B98" s="3" t="s">
        <v>933</v>
      </c>
      <c r="C98" s="3" t="s">
        <v>934</v>
      </c>
      <c r="D98" s="4">
        <v>420010</v>
      </c>
      <c r="E98" s="3"/>
      <c r="F98" s="4">
        <v>20.89</v>
      </c>
      <c r="G98">
        <f t="shared" si="1"/>
        <v>63.519999999999996</v>
      </c>
      <c r="H98" s="4">
        <v>15.59</v>
      </c>
    </row>
    <row r="99" spans="1:8" ht="17">
      <c r="A99" s="2"/>
      <c r="B99" s="3" t="s">
        <v>935</v>
      </c>
      <c r="C99" s="3" t="s">
        <v>936</v>
      </c>
      <c r="D99" s="4">
        <v>576375</v>
      </c>
      <c r="E99" s="3"/>
      <c r="F99" s="4">
        <v>17.47</v>
      </c>
      <c r="G99">
        <f t="shared" si="1"/>
        <v>65.510000000000005</v>
      </c>
      <c r="H99" s="4">
        <v>17.02</v>
      </c>
    </row>
    <row r="100" spans="1:8" ht="32">
      <c r="A100" s="2"/>
      <c r="B100" s="3" t="s">
        <v>937</v>
      </c>
      <c r="C100" s="3" t="s">
        <v>938</v>
      </c>
      <c r="D100" s="4">
        <v>729880</v>
      </c>
      <c r="E1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464F-2F70-7B4D-938E-EDBBC9EBD152}">
  <dimension ref="A1:H108"/>
  <sheetViews>
    <sheetView workbookViewId="0">
      <selection activeCell="B1" sqref="B1:B1048576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2">
      <c r="A2" s="2" t="s">
        <v>939</v>
      </c>
      <c r="B2" s="3" t="s">
        <v>940</v>
      </c>
      <c r="C2" s="3" t="s">
        <v>941</v>
      </c>
      <c r="D2" s="4">
        <v>361956</v>
      </c>
      <c r="E2" s="3"/>
      <c r="F2">
        <v>16.440000000000001</v>
      </c>
      <c r="G2">
        <f>100-F2-H2</f>
        <v>67.83</v>
      </c>
      <c r="H2">
        <v>15.73</v>
      </c>
    </row>
    <row r="3" spans="1:8" ht="32">
      <c r="A3" s="2"/>
      <c r="B3" s="3" t="s">
        <v>942</v>
      </c>
      <c r="C3" s="3" t="s">
        <v>943</v>
      </c>
      <c r="D3" s="4">
        <v>138498</v>
      </c>
      <c r="E3" s="3"/>
      <c r="F3">
        <v>19.89</v>
      </c>
      <c r="G3">
        <v>69.92</v>
      </c>
      <c r="H3">
        <v>10.19</v>
      </c>
    </row>
    <row r="4" spans="1:8" ht="17">
      <c r="A4" s="2"/>
      <c r="B4" s="3" t="s">
        <v>944</v>
      </c>
      <c r="C4" s="3" t="s">
        <v>945</v>
      </c>
      <c r="D4" s="4">
        <v>394713</v>
      </c>
      <c r="E4" s="3"/>
      <c r="F4">
        <v>26.64</v>
      </c>
      <c r="G4">
        <f>100-$F$606-$H$606</f>
        <v>100</v>
      </c>
      <c r="H4">
        <v>12.04</v>
      </c>
    </row>
    <row r="5" spans="1:8" ht="48">
      <c r="A5" s="2"/>
      <c r="B5" s="3" t="s">
        <v>946</v>
      </c>
      <c r="C5" s="3" t="s">
        <v>947</v>
      </c>
      <c r="D5" s="4">
        <v>3976481</v>
      </c>
      <c r="E5" s="3">
        <f>959198</f>
        <v>959198</v>
      </c>
      <c r="F5">
        <v>17.350000000000001</v>
      </c>
      <c r="G5">
        <f>100-F5-H5</f>
        <v>70.48</v>
      </c>
      <c r="H5">
        <v>12.17</v>
      </c>
    </row>
    <row r="6" spans="1:8" ht="32">
      <c r="A6" s="2"/>
      <c r="B6" s="3" t="s">
        <v>948</v>
      </c>
      <c r="C6" s="3" t="s">
        <v>949</v>
      </c>
      <c r="D6" s="3">
        <v>482559</v>
      </c>
      <c r="E6" s="3"/>
      <c r="F6">
        <v>15.26</v>
      </c>
      <c r="G6">
        <f>100-F6-H6</f>
        <v>69.489999999999995</v>
      </c>
      <c r="H6">
        <v>15.25</v>
      </c>
    </row>
    <row r="7" spans="1:8" ht="32">
      <c r="A7" s="2"/>
      <c r="B7" s="3" t="s">
        <v>950</v>
      </c>
      <c r="C7" s="3" t="s">
        <v>951</v>
      </c>
      <c r="D7" s="4">
        <v>206892</v>
      </c>
      <c r="E7" s="3"/>
      <c r="F7">
        <v>18.47</v>
      </c>
      <c r="G7">
        <f t="shared" ref="G7:G25" si="0">100-F7-H7</f>
        <v>71.17</v>
      </c>
      <c r="H7">
        <v>10.36</v>
      </c>
    </row>
    <row r="8" spans="1:8" ht="32">
      <c r="A8" s="2"/>
      <c r="B8" s="3" t="s">
        <v>952</v>
      </c>
      <c r="C8" s="3" t="s">
        <v>953</v>
      </c>
      <c r="D8" s="4">
        <v>216178</v>
      </c>
      <c r="E8" s="3"/>
      <c r="F8">
        <v>14.98</v>
      </c>
      <c r="G8">
        <f t="shared" si="0"/>
        <v>65.11</v>
      </c>
      <c r="H8">
        <v>19.91</v>
      </c>
    </row>
    <row r="9" spans="1:8" ht="32">
      <c r="A9" s="2"/>
      <c r="B9" s="3" t="s">
        <v>954</v>
      </c>
      <c r="C9" s="3" t="s">
        <v>955</v>
      </c>
      <c r="D9" s="4">
        <v>100220</v>
      </c>
      <c r="E9" s="3"/>
      <c r="F9">
        <v>15.01</v>
      </c>
      <c r="G9">
        <f t="shared" si="0"/>
        <v>68.27</v>
      </c>
      <c r="H9">
        <v>16.72</v>
      </c>
    </row>
    <row r="10" spans="1:8" ht="32">
      <c r="A10" s="2"/>
      <c r="B10" s="3" t="s">
        <v>956</v>
      </c>
      <c r="C10" s="3" t="s">
        <v>957</v>
      </c>
      <c r="D10" s="4">
        <v>95313</v>
      </c>
      <c r="E10" s="3"/>
      <c r="F10">
        <v>19.100000000000001</v>
      </c>
      <c r="G10">
        <f t="shared" si="0"/>
        <v>69.070000000000007</v>
      </c>
      <c r="H10">
        <v>11.83</v>
      </c>
    </row>
    <row r="11" spans="1:8" ht="32">
      <c r="A11" s="2"/>
      <c r="B11" s="3" t="s">
        <v>958</v>
      </c>
      <c r="C11" s="3" t="s">
        <v>959</v>
      </c>
      <c r="D11" s="4">
        <v>226768</v>
      </c>
      <c r="E11" s="3"/>
      <c r="F11">
        <v>18.59</v>
      </c>
      <c r="G11">
        <f t="shared" si="0"/>
        <v>68.929999999999993</v>
      </c>
      <c r="H11">
        <v>12.48</v>
      </c>
    </row>
    <row r="12" spans="1:8" ht="17">
      <c r="A12" s="2"/>
      <c r="B12" s="3" t="s">
        <v>960</v>
      </c>
      <c r="C12" s="3" t="s">
        <v>961</v>
      </c>
      <c r="D12" s="4">
        <v>432095</v>
      </c>
      <c r="E12" s="3"/>
      <c r="F12">
        <v>20</v>
      </c>
      <c r="G12">
        <f t="shared" si="0"/>
        <v>68.37</v>
      </c>
      <c r="H12">
        <v>11.63</v>
      </c>
    </row>
    <row r="13" spans="1:8" ht="17">
      <c r="A13" s="2"/>
      <c r="B13" s="3" t="s">
        <v>962</v>
      </c>
      <c r="C13" s="3" t="s">
        <v>963</v>
      </c>
      <c r="D13" s="4">
        <v>178870</v>
      </c>
      <c r="E13" s="3"/>
      <c r="F13">
        <v>15.77</v>
      </c>
      <c r="G13">
        <f t="shared" si="0"/>
        <v>67.080000000000013</v>
      </c>
      <c r="H13">
        <v>17.149999999999999</v>
      </c>
    </row>
    <row r="14" spans="1:8" ht="17">
      <c r="A14" s="2"/>
      <c r="B14" s="3" t="s">
        <v>964</v>
      </c>
      <c r="C14" s="3" t="s">
        <v>965</v>
      </c>
      <c r="D14" s="4">
        <v>257854</v>
      </c>
      <c r="E14" s="3"/>
      <c r="F14">
        <v>15.13</v>
      </c>
      <c r="G14">
        <f t="shared" si="0"/>
        <v>71.97</v>
      </c>
      <c r="H14">
        <v>12.9</v>
      </c>
    </row>
    <row r="15" spans="1:8" ht="32">
      <c r="A15" s="2"/>
      <c r="B15" s="3" t="s">
        <v>966</v>
      </c>
      <c r="C15" s="3" t="s">
        <v>967</v>
      </c>
      <c r="D15" s="4">
        <v>144218</v>
      </c>
      <c r="E15" s="3"/>
      <c r="F15">
        <v>18.920000000000002</v>
      </c>
      <c r="G15">
        <f t="shared" si="0"/>
        <v>69.34</v>
      </c>
      <c r="H15">
        <v>11.74</v>
      </c>
    </row>
    <row r="16" spans="1:8" ht="32">
      <c r="A16" s="2"/>
      <c r="B16" s="3" t="s">
        <v>968</v>
      </c>
      <c r="C16" s="3" t="s">
        <v>969</v>
      </c>
      <c r="D16" s="3">
        <v>73382</v>
      </c>
      <c r="E16" s="3"/>
      <c r="F16">
        <v>13.58</v>
      </c>
      <c r="G16">
        <f t="shared" si="0"/>
        <v>67.650000000000006</v>
      </c>
      <c r="H16">
        <v>18.77</v>
      </c>
    </row>
    <row r="17" spans="1:8" ht="17">
      <c r="A17" s="2"/>
      <c r="B17" s="3" t="s">
        <v>970</v>
      </c>
      <c r="C17" s="3" t="s">
        <v>971</v>
      </c>
      <c r="D17" s="4">
        <v>183484</v>
      </c>
      <c r="E17" s="3"/>
      <c r="F17">
        <v>17.21</v>
      </c>
      <c r="G17">
        <f t="shared" si="0"/>
        <v>68.329999999999984</v>
      </c>
      <c r="H17">
        <v>14.46</v>
      </c>
    </row>
    <row r="18" spans="1:8" ht="32">
      <c r="A18" s="2"/>
      <c r="B18" s="3" t="s">
        <v>972</v>
      </c>
      <c r="C18" s="3" t="s">
        <v>973</v>
      </c>
      <c r="D18" s="4">
        <v>413922</v>
      </c>
      <c r="E18" s="3"/>
      <c r="F18">
        <v>14.73</v>
      </c>
      <c r="G18">
        <f t="shared" si="0"/>
        <v>67.27</v>
      </c>
      <c r="H18">
        <v>18</v>
      </c>
    </row>
    <row r="19" spans="1:8" ht="17">
      <c r="A19" s="2"/>
      <c r="B19" s="3" t="s">
        <v>974</v>
      </c>
      <c r="C19" s="3" t="s">
        <v>975</v>
      </c>
      <c r="D19" s="4">
        <v>210757</v>
      </c>
      <c r="E19" s="3"/>
      <c r="F19">
        <v>17.239999999999998</v>
      </c>
      <c r="G19">
        <f t="shared" si="0"/>
        <v>72.62</v>
      </c>
      <c r="H19">
        <v>10.14</v>
      </c>
    </row>
    <row r="20" spans="1:8" ht="17">
      <c r="A20" s="2"/>
      <c r="B20" s="3" t="s">
        <v>976</v>
      </c>
      <c r="C20" s="3" t="s">
        <v>977</v>
      </c>
      <c r="D20" s="4">
        <v>79816</v>
      </c>
      <c r="E20" s="3"/>
      <c r="F20">
        <v>16.989999999999998</v>
      </c>
      <c r="G20">
        <f t="shared" si="0"/>
        <v>71.7</v>
      </c>
      <c r="H20">
        <v>11.31</v>
      </c>
    </row>
    <row r="21" spans="1:8" ht="32">
      <c r="A21" s="2"/>
      <c r="B21" s="3" t="s">
        <v>978</v>
      </c>
      <c r="C21" s="3" t="s">
        <v>979</v>
      </c>
      <c r="D21" s="4">
        <v>88212</v>
      </c>
      <c r="E21" s="3"/>
      <c r="F21">
        <v>14.63</v>
      </c>
      <c r="G21">
        <f t="shared" si="0"/>
        <v>68.540000000000006</v>
      </c>
      <c r="H21">
        <v>16.829999999999998</v>
      </c>
    </row>
    <row r="22" spans="1:8" ht="32">
      <c r="A22" s="2"/>
      <c r="B22" s="3" t="s">
        <v>980</v>
      </c>
      <c r="C22" s="3" t="s">
        <v>981</v>
      </c>
      <c r="D22" s="4">
        <v>87374</v>
      </c>
      <c r="E22" s="3"/>
      <c r="F22">
        <v>16.59</v>
      </c>
      <c r="G22">
        <f t="shared" si="0"/>
        <v>70.209999999999994</v>
      </c>
      <c r="H22">
        <v>13.2</v>
      </c>
    </row>
    <row r="23" spans="1:8" ht="48">
      <c r="A23" s="2"/>
      <c r="B23" s="3" t="s">
        <v>982</v>
      </c>
      <c r="C23" s="3" t="s">
        <v>983</v>
      </c>
      <c r="D23" s="4">
        <v>3398431</v>
      </c>
      <c r="E23" s="3">
        <f>456355</f>
        <v>456355</v>
      </c>
      <c r="F23">
        <v>19.43</v>
      </c>
      <c r="G23">
        <f t="shared" si="0"/>
        <v>68.949999999999989</v>
      </c>
      <c r="H23">
        <v>11.62</v>
      </c>
    </row>
    <row r="24" spans="1:8" ht="32">
      <c r="A24" s="2"/>
      <c r="B24" s="3" t="s">
        <v>984</v>
      </c>
      <c r="C24" s="3" t="s">
        <v>985</v>
      </c>
      <c r="D24" s="4">
        <v>121617</v>
      </c>
      <c r="E24" s="3"/>
      <c r="F24">
        <v>14.78</v>
      </c>
      <c r="G24">
        <f t="shared" si="0"/>
        <v>71.08</v>
      </c>
      <c r="H24">
        <v>14.14</v>
      </c>
    </row>
    <row r="25" spans="1:8" ht="32">
      <c r="A25" s="2"/>
      <c r="B25" s="3" t="s">
        <v>986</v>
      </c>
      <c r="C25" s="3" t="s">
        <v>987</v>
      </c>
      <c r="D25" s="4">
        <v>197772</v>
      </c>
      <c r="E25" s="3"/>
      <c r="F25">
        <v>15.87</v>
      </c>
      <c r="G25">
        <f t="shared" si="0"/>
        <v>63.669999999999995</v>
      </c>
      <c r="H25">
        <v>20.46</v>
      </c>
    </row>
    <row r="26" spans="1:8" ht="32">
      <c r="A26" s="2"/>
      <c r="B26" s="3" t="s">
        <v>988</v>
      </c>
      <c r="C26" s="3" t="s">
        <v>989</v>
      </c>
      <c r="D26" s="4">
        <v>240109</v>
      </c>
      <c r="E26" s="3"/>
    </row>
    <row r="27" spans="1:8" ht="17">
      <c r="A27" s="2"/>
      <c r="B27" s="3" t="s">
        <v>990</v>
      </c>
      <c r="C27" s="3" t="s">
        <v>991</v>
      </c>
      <c r="D27" s="4">
        <v>287938</v>
      </c>
      <c r="E27" s="3"/>
      <c r="F27">
        <v>17.670000000000002</v>
      </c>
      <c r="G27">
        <f>100-F27-H27</f>
        <v>66.08</v>
      </c>
      <c r="H27">
        <v>16.25</v>
      </c>
    </row>
    <row r="28" spans="1:8" ht="33">
      <c r="A28" s="2" t="s">
        <v>992</v>
      </c>
      <c r="B28" s="3" t="s">
        <v>993</v>
      </c>
      <c r="C28" s="3" t="s">
        <v>994</v>
      </c>
      <c r="D28" s="4">
        <v>151087</v>
      </c>
      <c r="E28" s="3"/>
      <c r="F28" s="19">
        <v>13.49</v>
      </c>
      <c r="H28" s="19">
        <v>16.61</v>
      </c>
    </row>
    <row r="29" spans="1:8" ht="48">
      <c r="A29" s="2"/>
      <c r="B29" s="3" t="s">
        <v>995</v>
      </c>
      <c r="C29" s="3" t="s">
        <v>996</v>
      </c>
      <c r="D29" s="3">
        <v>3105591</v>
      </c>
      <c r="E29" s="3">
        <f>88664+1105699+684753+151087</f>
        <v>2030203</v>
      </c>
      <c r="F29">
        <v>14.79</v>
      </c>
      <c r="G29">
        <f>100-F29-H29</f>
        <v>71.140000000000015</v>
      </c>
      <c r="H29">
        <v>14.07</v>
      </c>
    </row>
    <row r="30" spans="1:8" ht="32">
      <c r="A30" s="2"/>
      <c r="B30" s="3" t="s">
        <v>997</v>
      </c>
      <c r="C30" s="3" t="s">
        <v>998</v>
      </c>
      <c r="D30" s="3">
        <v>52166</v>
      </c>
      <c r="E30" s="3"/>
      <c r="F30">
        <v>15.35</v>
      </c>
      <c r="G30">
        <f>100-F30-H30</f>
        <v>72.06</v>
      </c>
      <c r="H30">
        <v>12.59</v>
      </c>
    </row>
    <row r="31" spans="1:8" ht="32">
      <c r="A31" s="2"/>
      <c r="B31" s="3" t="s">
        <v>999</v>
      </c>
      <c r="C31" s="3" t="s">
        <v>1000</v>
      </c>
      <c r="D31" s="3">
        <v>160691</v>
      </c>
      <c r="E31" s="3"/>
    </row>
    <row r="32" spans="1:8" ht="48">
      <c r="A32" s="2"/>
      <c r="B32" s="3" t="s">
        <v>1001</v>
      </c>
      <c r="C32" s="3" t="s">
        <v>1002</v>
      </c>
      <c r="D32" s="4">
        <v>5304061</v>
      </c>
      <c r="E32" s="3">
        <f>1357242+594238+779479+530499+951238+316445</f>
        <v>4529141</v>
      </c>
      <c r="F32">
        <v>15.55</v>
      </c>
      <c r="G32">
        <v>73.81</v>
      </c>
      <c r="H32">
        <v>10.64</v>
      </c>
    </row>
    <row r="33" spans="1:8" ht="32">
      <c r="A33" s="2"/>
      <c r="B33" s="3" t="s">
        <v>1003</v>
      </c>
      <c r="C33" s="3" t="s">
        <v>1004</v>
      </c>
      <c r="D33" s="4">
        <v>322099</v>
      </c>
      <c r="E33" s="3"/>
      <c r="F33">
        <v>13.77</v>
      </c>
      <c r="G33">
        <f>100-F33-H33</f>
        <v>72.490000000000009</v>
      </c>
      <c r="H33">
        <v>13.74</v>
      </c>
    </row>
    <row r="34" spans="1:8" ht="32">
      <c r="A34" s="2"/>
      <c r="B34" s="3" t="s">
        <v>1005</v>
      </c>
      <c r="C34" s="3" t="s">
        <v>1006</v>
      </c>
      <c r="D34" s="4">
        <v>91208</v>
      </c>
      <c r="E34" s="3"/>
      <c r="F34">
        <v>17.12</v>
      </c>
      <c r="G34">
        <f>100-F34-H34</f>
        <v>68.259999999999991</v>
      </c>
      <c r="H34">
        <v>14.62</v>
      </c>
    </row>
    <row r="35" spans="1:8" ht="17">
      <c r="A35" s="2"/>
      <c r="B35" s="3" t="s">
        <v>1007</v>
      </c>
      <c r="C35" s="3" t="s">
        <v>1008</v>
      </c>
      <c r="D35" s="4">
        <v>477289</v>
      </c>
      <c r="E35" s="3"/>
      <c r="F35">
        <v>19.63</v>
      </c>
      <c r="G35">
        <f t="shared" ref="G35:G93" si="1">100-F35-H35</f>
        <v>69.7</v>
      </c>
      <c r="H35">
        <v>10.67</v>
      </c>
    </row>
    <row r="36" spans="1:8" ht="32">
      <c r="A36" s="2"/>
      <c r="B36" s="3" t="s">
        <v>1009</v>
      </c>
      <c r="C36" s="3" t="s">
        <v>1010</v>
      </c>
      <c r="D36" s="4">
        <v>136470</v>
      </c>
      <c r="E36" s="3"/>
      <c r="F36">
        <v>16.440000000000001</v>
      </c>
      <c r="G36">
        <f t="shared" si="1"/>
        <v>69.680000000000007</v>
      </c>
      <c r="H36">
        <v>13.88</v>
      </c>
    </row>
    <row r="37" spans="1:8" ht="32">
      <c r="A37" s="2"/>
      <c r="B37" s="3" t="s">
        <v>1011</v>
      </c>
      <c r="C37" s="3" t="s">
        <v>1012</v>
      </c>
      <c r="D37" s="4">
        <v>75574</v>
      </c>
      <c r="E37" s="3"/>
      <c r="F37">
        <v>16.88</v>
      </c>
      <c r="G37">
        <f t="shared" si="1"/>
        <v>71.430000000000007</v>
      </c>
      <c r="H37">
        <v>11.69</v>
      </c>
    </row>
    <row r="38" spans="1:8" ht="32">
      <c r="A38" s="2"/>
      <c r="B38" s="3" t="s">
        <v>1013</v>
      </c>
      <c r="C38" s="3" t="s">
        <v>1014</v>
      </c>
      <c r="D38" s="4">
        <v>193997</v>
      </c>
      <c r="E38" s="3"/>
      <c r="F38">
        <v>16.190000000000001</v>
      </c>
      <c r="G38">
        <f t="shared" si="1"/>
        <v>66.040000000000006</v>
      </c>
      <c r="H38">
        <v>17.77</v>
      </c>
    </row>
    <row r="39" spans="1:8" ht="32">
      <c r="A39" s="2"/>
      <c r="B39" s="3" t="s">
        <v>1015</v>
      </c>
      <c r="C39" s="3" t="s">
        <v>1016</v>
      </c>
      <c r="D39" s="4">
        <v>200352</v>
      </c>
      <c r="E39" s="3"/>
      <c r="F39" s="4">
        <v>12.73</v>
      </c>
      <c r="H39" s="4">
        <v>15.94</v>
      </c>
    </row>
    <row r="40" spans="1:8" ht="32">
      <c r="A40" s="2"/>
      <c r="B40" s="3" t="s">
        <v>1017</v>
      </c>
      <c r="C40" s="3" t="s">
        <v>1018</v>
      </c>
      <c r="D40" s="4">
        <v>253756</v>
      </c>
      <c r="E40" s="3"/>
      <c r="F40">
        <v>12.73</v>
      </c>
      <c r="G40">
        <f t="shared" si="1"/>
        <v>71.78</v>
      </c>
      <c r="H40">
        <v>15.49</v>
      </c>
    </row>
    <row r="41" spans="1:8" ht="32">
      <c r="A41" s="2"/>
      <c r="B41" s="3" t="s">
        <v>1019</v>
      </c>
      <c r="C41" s="3" t="s">
        <v>1020</v>
      </c>
      <c r="D41" s="4">
        <v>199505</v>
      </c>
      <c r="E41" s="3"/>
      <c r="F41">
        <v>15.62</v>
      </c>
      <c r="G41">
        <f t="shared" si="1"/>
        <v>69.41</v>
      </c>
      <c r="H41">
        <v>14.97</v>
      </c>
    </row>
    <row r="42" spans="1:8" ht="17">
      <c r="A42" s="2"/>
      <c r="B42" s="3" t="s">
        <v>1021</v>
      </c>
      <c r="C42" s="3" t="s">
        <v>1022</v>
      </c>
      <c r="D42" s="4">
        <v>148315</v>
      </c>
      <c r="E42" s="3"/>
      <c r="F42">
        <v>19.16</v>
      </c>
      <c r="G42">
        <f t="shared" si="1"/>
        <v>68.100000000000009</v>
      </c>
      <c r="H42">
        <v>12.74</v>
      </c>
    </row>
    <row r="43" spans="1:8" ht="32">
      <c r="A43" s="2"/>
      <c r="B43" s="3" t="s">
        <v>1023</v>
      </c>
      <c r="C43" s="3" t="s">
        <v>1024</v>
      </c>
      <c r="D43" s="4">
        <v>69324</v>
      </c>
      <c r="E43" s="3"/>
      <c r="F43">
        <v>13.83</v>
      </c>
      <c r="G43">
        <f t="shared" si="1"/>
        <v>70.84</v>
      </c>
      <c r="H43">
        <v>15.33</v>
      </c>
    </row>
    <row r="44" spans="1:8" ht="32">
      <c r="A44" s="2"/>
      <c r="B44" s="3" t="s">
        <v>1025</v>
      </c>
      <c r="C44" s="3" t="s">
        <v>1026</v>
      </c>
      <c r="D44" s="4">
        <v>117943</v>
      </c>
      <c r="E44" s="3"/>
    </row>
    <row r="45" spans="1:8" ht="32">
      <c r="A45" s="2"/>
      <c r="B45" s="3" t="s">
        <v>1027</v>
      </c>
      <c r="C45" s="3" t="s">
        <v>1028</v>
      </c>
      <c r="D45" s="4">
        <v>144519</v>
      </c>
      <c r="E45" s="3"/>
      <c r="F45">
        <v>18.04</v>
      </c>
      <c r="G45">
        <f t="shared" si="1"/>
        <v>68.510000000000005</v>
      </c>
      <c r="H45">
        <v>13.45</v>
      </c>
    </row>
    <row r="46" spans="1:8" ht="32">
      <c r="A46" s="2"/>
      <c r="B46" s="3" t="s">
        <v>1029</v>
      </c>
      <c r="C46" s="3" t="s">
        <v>1030</v>
      </c>
      <c r="D46" s="4">
        <v>306228</v>
      </c>
      <c r="E46" s="3"/>
      <c r="F46">
        <v>14.88</v>
      </c>
      <c r="G46">
        <f t="shared" si="1"/>
        <v>70.72</v>
      </c>
      <c r="H46">
        <v>14.4</v>
      </c>
    </row>
    <row r="47" spans="1:8" ht="32">
      <c r="A47" s="2"/>
      <c r="B47" s="3" t="s">
        <v>1031</v>
      </c>
      <c r="C47" s="3" t="s">
        <v>1032</v>
      </c>
      <c r="D47" s="4">
        <v>450697</v>
      </c>
      <c r="E47" s="3"/>
      <c r="F47">
        <v>19.79</v>
      </c>
      <c r="G47">
        <f t="shared" si="1"/>
        <v>66.02000000000001</v>
      </c>
      <c r="H47">
        <v>14.19</v>
      </c>
    </row>
    <row r="48" spans="1:8" ht="32">
      <c r="A48" s="2"/>
      <c r="B48" s="3" t="s">
        <v>1033</v>
      </c>
      <c r="C48" s="3" t="s">
        <v>1034</v>
      </c>
      <c r="D48" s="4">
        <v>205080</v>
      </c>
      <c r="E48" s="3"/>
      <c r="F48">
        <v>15.06</v>
      </c>
      <c r="G48">
        <f t="shared" si="1"/>
        <v>68.179999999999993</v>
      </c>
      <c r="H48">
        <v>16.760000000000002</v>
      </c>
    </row>
    <row r="49" spans="1:8" ht="32">
      <c r="A49" s="2"/>
      <c r="B49" s="3" t="s">
        <v>1035</v>
      </c>
      <c r="C49" s="3" t="s">
        <v>1036</v>
      </c>
      <c r="D49" s="4">
        <v>115927</v>
      </c>
      <c r="E49" s="3"/>
      <c r="F49">
        <v>13.56</v>
      </c>
      <c r="G49">
        <f t="shared" si="1"/>
        <v>69.62</v>
      </c>
      <c r="H49">
        <v>16.82</v>
      </c>
    </row>
    <row r="50" spans="1:8" ht="32">
      <c r="A50" s="2"/>
      <c r="B50" s="3" t="s">
        <v>1037</v>
      </c>
      <c r="C50" s="3" t="s">
        <v>1038</v>
      </c>
      <c r="D50" s="4">
        <v>154253</v>
      </c>
      <c r="E50" s="3"/>
      <c r="F50">
        <v>15.58</v>
      </c>
      <c r="G50">
        <f t="shared" si="1"/>
        <v>69.13</v>
      </c>
      <c r="H50">
        <v>15.29</v>
      </c>
    </row>
    <row r="51" spans="1:8" ht="17">
      <c r="A51" s="2"/>
      <c r="B51" s="3" t="s">
        <v>1039</v>
      </c>
      <c r="C51" s="3" t="s">
        <v>1040</v>
      </c>
      <c r="D51" s="4">
        <v>243970</v>
      </c>
      <c r="E51" s="3"/>
      <c r="F51">
        <v>15.15</v>
      </c>
      <c r="G51">
        <f t="shared" si="1"/>
        <v>68.63</v>
      </c>
      <c r="H51">
        <v>16.22</v>
      </c>
    </row>
    <row r="52" spans="1:8" ht="48">
      <c r="A52" s="2"/>
      <c r="B52" s="3" t="s">
        <v>1041</v>
      </c>
      <c r="C52" s="3" t="s">
        <v>1042</v>
      </c>
      <c r="D52" s="4">
        <v>2689668</v>
      </c>
      <c r="E52" s="3">
        <f>577089+17050</f>
        <v>594139</v>
      </c>
      <c r="F52">
        <v>15.93</v>
      </c>
      <c r="G52">
        <f t="shared" si="1"/>
        <v>68.139999999999986</v>
      </c>
      <c r="H52">
        <v>15.93</v>
      </c>
    </row>
    <row r="53" spans="1:8" ht="32">
      <c r="A53" s="2"/>
      <c r="B53" s="3" t="s">
        <v>1043</v>
      </c>
      <c r="C53" s="3" t="s">
        <v>1044</v>
      </c>
      <c r="D53" s="3">
        <v>348470</v>
      </c>
      <c r="E53" s="3"/>
      <c r="F53">
        <v>16.79</v>
      </c>
      <c r="G53">
        <f>100-F53-H53</f>
        <v>72.240000000000009</v>
      </c>
      <c r="H53">
        <v>10.97</v>
      </c>
    </row>
    <row r="54" spans="1:8" ht="32">
      <c r="A54" s="2"/>
      <c r="B54" s="3" t="s">
        <v>1045</v>
      </c>
      <c r="C54" s="3" t="s">
        <v>1046</v>
      </c>
      <c r="D54" s="4">
        <v>372580</v>
      </c>
      <c r="E54" s="3"/>
      <c r="F54">
        <v>19.079999999999998</v>
      </c>
      <c r="G54">
        <f t="shared" si="1"/>
        <v>67.08</v>
      </c>
      <c r="H54">
        <v>13.84</v>
      </c>
    </row>
    <row r="55" spans="1:8" ht="32">
      <c r="A55" s="2"/>
      <c r="B55" s="3" t="s">
        <v>1047</v>
      </c>
      <c r="C55" s="3" t="s">
        <v>1048</v>
      </c>
      <c r="D55" s="4">
        <v>282230</v>
      </c>
      <c r="E55" s="3"/>
      <c r="F55">
        <v>17.2</v>
      </c>
      <c r="G55">
        <f t="shared" si="1"/>
        <v>68.289999999999992</v>
      </c>
      <c r="H55">
        <v>14.51</v>
      </c>
    </row>
    <row r="56" spans="1:8" ht="32">
      <c r="A56" s="2"/>
      <c r="B56" s="3" t="s">
        <v>1049</v>
      </c>
      <c r="C56" s="3" t="s">
        <v>1050</v>
      </c>
      <c r="D56" s="3">
        <v>112692</v>
      </c>
      <c r="E56" s="3"/>
      <c r="F56">
        <v>18.57</v>
      </c>
      <c r="G56">
        <f t="shared" si="1"/>
        <v>69.100000000000009</v>
      </c>
      <c r="H56">
        <v>12.33</v>
      </c>
    </row>
    <row r="57" spans="1:8" ht="32">
      <c r="A57" s="2"/>
      <c r="B57" s="3" t="s">
        <v>1051</v>
      </c>
      <c r="C57" s="3" t="s">
        <v>1052</v>
      </c>
      <c r="D57" s="4">
        <v>190861</v>
      </c>
      <c r="E57" s="3"/>
      <c r="F57">
        <v>14.58</v>
      </c>
      <c r="G57">
        <f t="shared" si="1"/>
        <v>67.290000000000006</v>
      </c>
      <c r="H57">
        <v>18.13</v>
      </c>
    </row>
    <row r="58" spans="1:8" ht="48">
      <c r="A58" s="2"/>
      <c r="B58" s="3" t="s">
        <v>1053</v>
      </c>
      <c r="C58" s="3" t="s">
        <v>1054</v>
      </c>
      <c r="D58" s="4">
        <v>3379498</v>
      </c>
      <c r="E58" s="3">
        <f>904518+322099</f>
        <v>1226617</v>
      </c>
      <c r="F58">
        <v>16.420000000000002</v>
      </c>
      <c r="G58">
        <f t="shared" si="1"/>
        <v>70.59</v>
      </c>
      <c r="H58">
        <v>12.99</v>
      </c>
    </row>
    <row r="59" spans="1:8" ht="32">
      <c r="A59" s="2"/>
      <c r="B59" s="3" t="s">
        <v>1055</v>
      </c>
      <c r="C59" s="3" t="s">
        <v>1056</v>
      </c>
      <c r="D59" s="3">
        <v>2194545</v>
      </c>
      <c r="E59" s="3">
        <v>574665</v>
      </c>
      <c r="F59">
        <v>13.74</v>
      </c>
      <c r="G59">
        <f>100-F59-H59</f>
        <v>72.350000000000009</v>
      </c>
      <c r="H59">
        <v>13.91</v>
      </c>
    </row>
    <row r="60" spans="1:8" ht="32">
      <c r="A60" s="2"/>
      <c r="B60" s="3" t="s">
        <v>1057</v>
      </c>
      <c r="C60" s="3" t="s">
        <v>1058</v>
      </c>
      <c r="D60" s="3">
        <v>216595</v>
      </c>
      <c r="E60" s="3"/>
      <c r="F60">
        <v>16.850000000000001</v>
      </c>
      <c r="G60">
        <f t="shared" si="1"/>
        <v>70.400000000000006</v>
      </c>
      <c r="H60">
        <v>12.75</v>
      </c>
    </row>
    <row r="61" spans="1:8" ht="48">
      <c r="A61" s="2"/>
      <c r="B61" s="3" t="s">
        <v>1059</v>
      </c>
      <c r="C61" s="3" t="s">
        <v>1060</v>
      </c>
      <c r="D61" s="4">
        <v>1593444</v>
      </c>
      <c r="E61" s="3">
        <f>565075+148212</f>
        <v>713287</v>
      </c>
      <c r="F61">
        <v>17.2</v>
      </c>
      <c r="G61">
        <f t="shared" si="1"/>
        <v>70.289999999999992</v>
      </c>
      <c r="H61">
        <v>12.51</v>
      </c>
    </row>
    <row r="62" spans="1:8" ht="32">
      <c r="A62" s="2"/>
      <c r="B62" s="3" t="s">
        <v>1061</v>
      </c>
      <c r="C62" s="3" t="s">
        <v>1062</v>
      </c>
      <c r="D62" s="4">
        <v>287969</v>
      </c>
      <c r="E62" s="3"/>
      <c r="F62">
        <v>20.45</v>
      </c>
      <c r="G62">
        <f t="shared" si="1"/>
        <v>69.61</v>
      </c>
      <c r="H62">
        <v>9.94</v>
      </c>
    </row>
    <row r="63" spans="1:8" ht="32">
      <c r="A63" s="2"/>
      <c r="B63" s="3" t="s">
        <v>1063</v>
      </c>
      <c r="C63" s="3" t="s">
        <v>1064</v>
      </c>
      <c r="D63" s="4">
        <v>111714</v>
      </c>
      <c r="E63" s="3"/>
      <c r="F63">
        <v>17.89</v>
      </c>
      <c r="G63">
        <f t="shared" si="1"/>
        <v>67.760000000000005</v>
      </c>
      <c r="H63">
        <v>14.35</v>
      </c>
    </row>
    <row r="64" spans="1:8" ht="32">
      <c r="A64" s="2"/>
      <c r="B64" s="3" t="s">
        <v>1065</v>
      </c>
      <c r="C64" s="3" t="s">
        <v>1066</v>
      </c>
      <c r="D64" s="4">
        <v>155386</v>
      </c>
      <c r="E64" s="3"/>
      <c r="F64">
        <v>15.78</v>
      </c>
      <c r="G64">
        <f t="shared" si="1"/>
        <v>67.31</v>
      </c>
      <c r="H64">
        <v>16.91</v>
      </c>
    </row>
    <row r="65" spans="1:8" ht="32">
      <c r="A65" s="2"/>
      <c r="B65" s="3" t="s">
        <v>1067</v>
      </c>
      <c r="C65" s="3" t="s">
        <v>1068</v>
      </c>
      <c r="D65" s="4">
        <v>49946</v>
      </c>
      <c r="E65" s="3"/>
      <c r="F65">
        <v>17.600000000000001</v>
      </c>
      <c r="G65">
        <f t="shared" si="1"/>
        <v>70.210000000000008</v>
      </c>
      <c r="H65">
        <v>12.19</v>
      </c>
    </row>
    <row r="66" spans="1:8">
      <c r="A66" s="2"/>
      <c r="B66" s="3" t="s">
        <v>1069</v>
      </c>
      <c r="C66" s="3" t="s">
        <v>1070</v>
      </c>
      <c r="D66" s="3">
        <v>394935</v>
      </c>
      <c r="E66" s="3"/>
      <c r="F66">
        <v>16.57</v>
      </c>
      <c r="G66">
        <f t="shared" si="1"/>
        <v>69.02000000000001</v>
      </c>
      <c r="H66">
        <v>14.41</v>
      </c>
    </row>
    <row r="67" spans="1:8" ht="32">
      <c r="A67" s="2"/>
      <c r="B67" s="3" t="s">
        <v>1071</v>
      </c>
      <c r="C67" s="3" t="s">
        <v>1072</v>
      </c>
      <c r="D67" s="4">
        <v>104627</v>
      </c>
      <c r="E67" s="3"/>
      <c r="F67">
        <v>18.72</v>
      </c>
      <c r="G67">
        <f t="shared" si="1"/>
        <v>68.13</v>
      </c>
      <c r="H67">
        <v>13.15</v>
      </c>
    </row>
    <row r="68" spans="1:8" ht="32">
      <c r="A68" s="2"/>
      <c r="B68" s="3" t="s">
        <v>1073</v>
      </c>
      <c r="C68" s="3" t="s">
        <v>1074</v>
      </c>
      <c r="D68" s="4">
        <v>407647</v>
      </c>
      <c r="E68" s="3"/>
      <c r="F68">
        <v>18.32</v>
      </c>
      <c r="G68">
        <f t="shared" si="1"/>
        <v>68.960000000000008</v>
      </c>
      <c r="H68">
        <v>12.72</v>
      </c>
    </row>
    <row r="69" spans="1:8" ht="17">
      <c r="A69" s="2"/>
      <c r="B69" s="3" t="s">
        <v>1075</v>
      </c>
      <c r="C69" s="3" t="s">
        <v>1076</v>
      </c>
      <c r="D69" s="4">
        <v>138578</v>
      </c>
      <c r="E69" s="3"/>
    </row>
    <row r="70" spans="1:8" ht="32">
      <c r="A70" s="2"/>
      <c r="B70" s="3" t="s">
        <v>1077</v>
      </c>
      <c r="C70" s="3" t="s">
        <v>1078</v>
      </c>
      <c r="D70" s="4">
        <v>196528</v>
      </c>
      <c r="E70" s="3"/>
      <c r="F70">
        <v>11.41</v>
      </c>
      <c r="G70">
        <f t="shared" si="1"/>
        <v>73.41</v>
      </c>
      <c r="H70">
        <v>15.18</v>
      </c>
    </row>
    <row r="71" spans="1:8" ht="32">
      <c r="A71" s="2"/>
      <c r="B71" s="3" t="s">
        <v>1079</v>
      </c>
      <c r="C71" s="3" t="s">
        <v>1080</v>
      </c>
      <c r="D71" s="4">
        <v>149975</v>
      </c>
      <c r="E71" s="3"/>
      <c r="F71">
        <v>15.84</v>
      </c>
      <c r="G71">
        <f t="shared" si="1"/>
        <v>71.87</v>
      </c>
      <c r="H71">
        <v>12.29</v>
      </c>
    </row>
    <row r="72" spans="1:8" ht="32">
      <c r="A72" s="2"/>
      <c r="B72" s="3" t="s">
        <v>1081</v>
      </c>
      <c r="C72" s="3" t="s">
        <v>1082</v>
      </c>
      <c r="D72" s="3">
        <v>123505</v>
      </c>
      <c r="E72" s="3"/>
      <c r="F72">
        <v>15.63</v>
      </c>
      <c r="G72">
        <f t="shared" si="1"/>
        <v>67.760000000000005</v>
      </c>
      <c r="H72">
        <v>16.61</v>
      </c>
    </row>
    <row r="73" spans="1:8" ht="17">
      <c r="A73" s="2"/>
      <c r="B73" s="3" t="s">
        <v>1083</v>
      </c>
      <c r="C73" s="3" t="s">
        <v>1084</v>
      </c>
      <c r="D73" s="4">
        <v>392561</v>
      </c>
      <c r="E73" s="3"/>
      <c r="F73">
        <v>18.21</v>
      </c>
      <c r="G73">
        <f t="shared" si="1"/>
        <v>69.77</v>
      </c>
      <c r="H73">
        <v>12.02</v>
      </c>
    </row>
    <row r="74" spans="1:8" ht="32">
      <c r="A74" s="2"/>
      <c r="B74" s="3" t="s">
        <v>1085</v>
      </c>
      <c r="C74" s="3" t="s">
        <v>1086</v>
      </c>
      <c r="D74" s="4">
        <v>414999</v>
      </c>
      <c r="E74" s="3"/>
      <c r="F74">
        <v>12.52</v>
      </c>
      <c r="G74">
        <f t="shared" si="1"/>
        <v>71.330000000000013</v>
      </c>
      <c r="H74">
        <v>16.149999999999999</v>
      </c>
    </row>
    <row r="75" spans="1:8" ht="32">
      <c r="A75" s="2"/>
      <c r="B75" s="3" t="s">
        <v>1087</v>
      </c>
      <c r="C75" s="3" t="s">
        <v>1088</v>
      </c>
      <c r="D75" s="3">
        <v>637812</v>
      </c>
      <c r="E75" s="3"/>
      <c r="F75">
        <v>19.09</v>
      </c>
      <c r="G75">
        <f t="shared" si="1"/>
        <v>68.88</v>
      </c>
      <c r="H75">
        <v>12.03</v>
      </c>
    </row>
    <row r="76" spans="1:8" ht="32">
      <c r="A76" s="2"/>
      <c r="B76" s="3" t="s">
        <v>1089</v>
      </c>
      <c r="C76" s="3" t="s">
        <v>1090</v>
      </c>
      <c r="D76" s="4">
        <v>237749</v>
      </c>
      <c r="E76" s="3"/>
    </row>
    <row r="77" spans="1:8" ht="32">
      <c r="A77" s="2"/>
      <c r="B77" s="3" t="s">
        <v>1091</v>
      </c>
      <c r="C77" s="3" t="s">
        <v>1092</v>
      </c>
      <c r="D77" s="3">
        <v>98833</v>
      </c>
      <c r="E77" s="3"/>
      <c r="F77">
        <v>14.91</v>
      </c>
      <c r="G77">
        <f t="shared" si="1"/>
        <v>69.210000000000008</v>
      </c>
      <c r="H77">
        <v>15.88</v>
      </c>
    </row>
    <row r="78" spans="1:8" ht="32">
      <c r="A78" s="2"/>
      <c r="B78" s="3" t="s">
        <v>1093</v>
      </c>
      <c r="C78" s="3" t="s">
        <v>1094</v>
      </c>
      <c r="D78" s="4">
        <v>344472</v>
      </c>
      <c r="E78" s="3"/>
      <c r="F78">
        <v>15.97</v>
      </c>
      <c r="G78">
        <f t="shared" si="1"/>
        <v>70.98</v>
      </c>
      <c r="H78">
        <v>13.05</v>
      </c>
    </row>
    <row r="79" spans="1:8" ht="32">
      <c r="A79" s="2"/>
      <c r="B79" s="3" t="s">
        <v>1095</v>
      </c>
      <c r="C79" s="3" t="s">
        <v>1096</v>
      </c>
      <c r="D79" s="4">
        <v>219256</v>
      </c>
      <c r="E79" s="3"/>
    </row>
    <row r="80" spans="1:8" ht="32">
      <c r="A80" s="2"/>
      <c r="B80" s="3" t="s">
        <v>1097</v>
      </c>
      <c r="C80" s="3" t="s">
        <v>1098</v>
      </c>
      <c r="D80" s="4">
        <v>212771</v>
      </c>
      <c r="E80" s="3"/>
      <c r="F80">
        <v>18.73</v>
      </c>
      <c r="G80">
        <f t="shared" si="1"/>
        <v>66.459999999999994</v>
      </c>
      <c r="H80">
        <v>14.81</v>
      </c>
    </row>
    <row r="81" spans="1:8" ht="32">
      <c r="A81" s="2"/>
      <c r="B81" s="3" t="s">
        <v>1099</v>
      </c>
      <c r="C81" s="3" t="s">
        <v>1100</v>
      </c>
      <c r="D81" s="4">
        <v>246491</v>
      </c>
      <c r="E81" s="3"/>
      <c r="F81">
        <v>19.11</v>
      </c>
      <c r="G81">
        <f t="shared" si="1"/>
        <v>69.67</v>
      </c>
      <c r="H81">
        <v>11.22</v>
      </c>
    </row>
    <row r="82" spans="1:8" ht="17">
      <c r="A82" s="2"/>
      <c r="B82" s="3" t="s">
        <v>1101</v>
      </c>
      <c r="C82" s="3" t="s">
        <v>1102</v>
      </c>
      <c r="D82" s="4">
        <v>281049</v>
      </c>
      <c r="E82" s="3"/>
      <c r="F82">
        <v>16.760000000000002</v>
      </c>
      <c r="G82">
        <f t="shared" si="1"/>
        <v>68.899999999999991</v>
      </c>
      <c r="H82">
        <v>14.34</v>
      </c>
    </row>
    <row r="83" spans="1:8" ht="32">
      <c r="A83" s="2"/>
      <c r="B83" s="3" t="s">
        <v>1103</v>
      </c>
      <c r="C83" s="3" t="s">
        <v>1104</v>
      </c>
      <c r="D83" s="4">
        <v>96808</v>
      </c>
      <c r="E83" s="3"/>
    </row>
    <row r="84" spans="1:8" ht="32">
      <c r="A84" s="2"/>
      <c r="B84" s="3" t="s">
        <v>1105</v>
      </c>
      <c r="C84" s="3" t="s">
        <v>1106</v>
      </c>
      <c r="D84" s="4">
        <v>254535</v>
      </c>
      <c r="E84" s="3"/>
      <c r="F84">
        <v>16.25</v>
      </c>
      <c r="G84">
        <f t="shared" si="1"/>
        <v>69.069999999999993</v>
      </c>
      <c r="H84">
        <v>14.68</v>
      </c>
    </row>
    <row r="85" spans="1:8" ht="32">
      <c r="A85" s="2"/>
      <c r="B85" s="3" t="s">
        <v>1107</v>
      </c>
      <c r="C85" s="3" t="s">
        <v>1108</v>
      </c>
      <c r="D85" s="4">
        <v>75757</v>
      </c>
      <c r="E85" s="3"/>
      <c r="F85">
        <v>13.46</v>
      </c>
      <c r="G85">
        <f t="shared" si="1"/>
        <v>68.899999999999991</v>
      </c>
      <c r="H85">
        <v>17.64</v>
      </c>
    </row>
    <row r="86" spans="1:8" ht="32">
      <c r="A86" s="2"/>
      <c r="B86" s="3" t="s">
        <v>1109</v>
      </c>
      <c r="C86" s="3" t="s">
        <v>1110</v>
      </c>
      <c r="D86" s="4">
        <v>316114</v>
      </c>
      <c r="E86" s="3"/>
      <c r="F86">
        <v>18.48</v>
      </c>
      <c r="G86">
        <f t="shared" si="1"/>
        <v>68.08</v>
      </c>
      <c r="H86">
        <v>13.44</v>
      </c>
    </row>
    <row r="87" spans="1:8" ht="32">
      <c r="A87" s="2"/>
      <c r="B87" s="3" t="s">
        <v>1111</v>
      </c>
      <c r="C87" s="3" t="s">
        <v>1112</v>
      </c>
      <c r="D87" s="4">
        <v>250409</v>
      </c>
      <c r="E87" s="3"/>
      <c r="F87">
        <v>19.559999999999999</v>
      </c>
      <c r="G87">
        <f t="shared" si="1"/>
        <v>66.179999999999993</v>
      </c>
      <c r="H87">
        <v>14.26</v>
      </c>
    </row>
    <row r="88" spans="1:8" ht="32">
      <c r="A88" s="2"/>
      <c r="B88" s="3" t="s">
        <v>1113</v>
      </c>
      <c r="C88" s="3" t="s">
        <v>1114</v>
      </c>
      <c r="D88" s="4">
        <v>226871</v>
      </c>
      <c r="E88" s="3"/>
      <c r="F88">
        <v>17.059999999999999</v>
      </c>
      <c r="G88">
        <f t="shared" si="1"/>
        <v>67.97</v>
      </c>
      <c r="H88">
        <v>14.97</v>
      </c>
    </row>
    <row r="89" spans="1:8" ht="32">
      <c r="A89" s="2"/>
      <c r="B89" s="3" t="s">
        <v>1115</v>
      </c>
      <c r="C89" s="3" t="s">
        <v>1116</v>
      </c>
      <c r="D89" s="4">
        <v>264181</v>
      </c>
      <c r="E89" s="3"/>
      <c r="F89">
        <v>16.079999999999998</v>
      </c>
      <c r="G89">
        <f t="shared" si="1"/>
        <v>69.290000000000006</v>
      </c>
      <c r="H89">
        <v>14.63</v>
      </c>
    </row>
    <row r="90" spans="1:8" ht="32">
      <c r="A90" s="2"/>
      <c r="B90" s="3" t="s">
        <v>1117</v>
      </c>
      <c r="C90" s="3" t="s">
        <v>1118</v>
      </c>
      <c r="D90" s="4">
        <v>342889</v>
      </c>
      <c r="E90" s="3"/>
      <c r="F90">
        <v>14.12</v>
      </c>
      <c r="G90">
        <f t="shared" si="1"/>
        <v>70.989999999999995</v>
      </c>
      <c r="H90">
        <v>14.89</v>
      </c>
    </row>
    <row r="91" spans="1:8" ht="17">
      <c r="A91" s="2"/>
      <c r="B91" s="3" t="s">
        <v>1119</v>
      </c>
      <c r="C91" s="3" t="s">
        <v>1120</v>
      </c>
      <c r="D91" s="4">
        <v>95679</v>
      </c>
      <c r="E91" s="3"/>
      <c r="F91">
        <v>17.510000000000002</v>
      </c>
      <c r="G91">
        <f t="shared" si="1"/>
        <v>72.039999999999992</v>
      </c>
      <c r="H91">
        <v>10.45</v>
      </c>
    </row>
    <row r="92" spans="1:8" ht="32">
      <c r="A92" s="2"/>
      <c r="B92" s="3" t="s">
        <v>1121</v>
      </c>
      <c r="C92" s="3" t="s">
        <v>1122</v>
      </c>
      <c r="D92" s="4">
        <v>260081</v>
      </c>
      <c r="E92" s="3"/>
      <c r="F92">
        <v>16.04</v>
      </c>
      <c r="G92">
        <f t="shared" si="1"/>
        <v>71.13000000000001</v>
      </c>
      <c r="H92">
        <v>12.83</v>
      </c>
    </row>
    <row r="93" spans="1:8" ht="32">
      <c r="A93" s="2"/>
      <c r="B93" s="3" t="s">
        <v>1123</v>
      </c>
      <c r="C93" s="3" t="s">
        <v>1124</v>
      </c>
      <c r="D93" s="4">
        <v>425553</v>
      </c>
      <c r="E93" s="3"/>
      <c r="F93">
        <v>17.190000000000001</v>
      </c>
      <c r="G93">
        <f t="shared" si="1"/>
        <v>68.12</v>
      </c>
      <c r="H93">
        <v>14.69</v>
      </c>
    </row>
    <row r="94" spans="1:8" ht="48">
      <c r="A94" s="2"/>
      <c r="B94" s="3" t="s">
        <v>1125</v>
      </c>
      <c r="C94" s="3" t="s">
        <v>1126</v>
      </c>
      <c r="D94" s="3">
        <v>4774508</v>
      </c>
      <c r="E94" s="3">
        <f>928334</f>
        <v>928334</v>
      </c>
      <c r="F94">
        <v>16.809999999999999</v>
      </c>
      <c r="G94">
        <v>69.489999999999995</v>
      </c>
      <c r="H94">
        <v>13.7</v>
      </c>
    </row>
    <row r="95" spans="1:8" ht="32">
      <c r="A95" s="2"/>
      <c r="B95" s="3" t="s">
        <v>1127</v>
      </c>
      <c r="C95" s="3" t="s">
        <v>1128</v>
      </c>
      <c r="D95" s="4">
        <v>298690</v>
      </c>
      <c r="E95" s="3"/>
      <c r="F95">
        <v>16.670000000000002</v>
      </c>
      <c r="H95">
        <v>14.23</v>
      </c>
    </row>
    <row r="96" spans="1:8" ht="48">
      <c r="A96" s="2" t="s">
        <v>1129</v>
      </c>
      <c r="B96" s="3" t="s">
        <v>1130</v>
      </c>
      <c r="C96" s="3" t="s">
        <v>1131</v>
      </c>
      <c r="D96" s="3"/>
      <c r="E96" s="3"/>
    </row>
    <row r="97" spans="1:8" ht="48">
      <c r="A97" s="2"/>
      <c r="B97" s="3" t="s">
        <v>1132</v>
      </c>
      <c r="C97" s="3" t="s">
        <v>1133</v>
      </c>
      <c r="D97" s="4">
        <v>3180884</v>
      </c>
      <c r="E97" s="3">
        <f>895280+319660+253756+219256</f>
        <v>1687952</v>
      </c>
      <c r="F97">
        <v>17.55</v>
      </c>
      <c r="G97">
        <v>63.29</v>
      </c>
      <c r="H97">
        <f>100-F97-G97</f>
        <v>19.160000000000004</v>
      </c>
    </row>
    <row r="98" spans="1:8" ht="32">
      <c r="A98" s="2"/>
      <c r="B98" s="3" t="s">
        <v>1134</v>
      </c>
      <c r="C98" s="3" t="s">
        <v>1135</v>
      </c>
      <c r="D98" s="4">
        <v>355269</v>
      </c>
      <c r="E98" s="3"/>
      <c r="F98">
        <v>16.89</v>
      </c>
      <c r="G98">
        <f>100-F98-H98</f>
        <v>68.84</v>
      </c>
      <c r="H98">
        <v>14.27</v>
      </c>
    </row>
    <row r="99" spans="1:8" ht="32">
      <c r="A99" s="2"/>
      <c r="B99" s="3" t="s">
        <v>1136</v>
      </c>
      <c r="C99" s="3" t="s">
        <v>1137</v>
      </c>
      <c r="D99" s="4">
        <v>350474</v>
      </c>
      <c r="E99" s="3"/>
      <c r="F99">
        <v>11.14</v>
      </c>
      <c r="G99">
        <f t="shared" ref="G99:G108" si="2">100-F99-H99</f>
        <v>73.150000000000006</v>
      </c>
      <c r="H99">
        <v>15.71</v>
      </c>
    </row>
    <row r="100" spans="1:8" ht="48">
      <c r="A100" s="2"/>
      <c r="B100" s="3" t="s">
        <v>1138</v>
      </c>
      <c r="C100" s="3" t="s">
        <v>1139</v>
      </c>
      <c r="D100" s="4">
        <v>128483</v>
      </c>
      <c r="E100" s="3"/>
      <c r="F100">
        <v>13.76</v>
      </c>
      <c r="G100">
        <f t="shared" si="2"/>
        <v>70.33</v>
      </c>
      <c r="H100">
        <v>15.91</v>
      </c>
    </row>
    <row r="101" spans="1:8" ht="48">
      <c r="A101" s="2"/>
      <c r="B101" s="3" t="s">
        <v>1140</v>
      </c>
      <c r="C101" s="3" t="s">
        <v>1141</v>
      </c>
      <c r="D101" s="3">
        <v>1318505</v>
      </c>
      <c r="E101" s="3">
        <v>225443</v>
      </c>
      <c r="F101">
        <v>14.4</v>
      </c>
      <c r="G101">
        <f t="shared" si="2"/>
        <v>71.489999999999995</v>
      </c>
      <c r="H101">
        <v>14.11</v>
      </c>
    </row>
    <row r="102" spans="1:8" ht="32">
      <c r="A102" s="2"/>
      <c r="B102" s="3" t="s">
        <v>1142</v>
      </c>
      <c r="C102" s="3" t="s">
        <v>1143</v>
      </c>
      <c r="D102" s="4">
        <v>191981</v>
      </c>
      <c r="E102" s="3"/>
      <c r="F102" s="20">
        <v>14.24</v>
      </c>
      <c r="H102" s="20">
        <v>18.52</v>
      </c>
    </row>
    <row r="103" spans="1:8" ht="48">
      <c r="A103" s="2"/>
      <c r="B103" s="3" t="s">
        <v>1144</v>
      </c>
      <c r="C103" s="3" t="s">
        <v>1145</v>
      </c>
      <c r="D103" s="4">
        <v>204825</v>
      </c>
      <c r="E103" s="3"/>
      <c r="F103">
        <v>14.7</v>
      </c>
      <c r="G103">
        <f t="shared" si="2"/>
        <v>69.58</v>
      </c>
      <c r="H103">
        <v>15.72</v>
      </c>
    </row>
    <row r="104" spans="1:8" ht="32">
      <c r="A104" s="2"/>
      <c r="B104" s="3" t="s">
        <v>1146</v>
      </c>
      <c r="C104" s="3" t="s">
        <v>1147</v>
      </c>
      <c r="D104" s="3">
        <v>91394</v>
      </c>
      <c r="E104" s="3"/>
      <c r="F104">
        <v>18.18</v>
      </c>
      <c r="G104">
        <f t="shared" si="2"/>
        <v>69.28</v>
      </c>
      <c r="H104">
        <v>12.54</v>
      </c>
    </row>
    <row r="105" spans="1:8" ht="17">
      <c r="A105" s="2"/>
      <c r="B105" s="3" t="s">
        <v>1148</v>
      </c>
      <c r="C105" s="3" t="s">
        <v>1149</v>
      </c>
      <c r="D105" s="4">
        <v>272987</v>
      </c>
      <c r="E105" s="3"/>
      <c r="F105">
        <v>18.309999999999999</v>
      </c>
      <c r="G105">
        <f t="shared" si="2"/>
        <v>70.62</v>
      </c>
      <c r="H105">
        <v>11.07</v>
      </c>
    </row>
    <row r="106" spans="1:8" ht="32">
      <c r="A106" s="2"/>
      <c r="B106" s="3" t="s">
        <v>1150</v>
      </c>
      <c r="C106" s="3" t="s">
        <v>1151</v>
      </c>
      <c r="D106" s="4">
        <v>119277</v>
      </c>
      <c r="E106" s="3"/>
      <c r="F106">
        <v>16.59</v>
      </c>
      <c r="G106">
        <f t="shared" si="2"/>
        <v>67.849999999999994</v>
      </c>
      <c r="H106">
        <v>15.56</v>
      </c>
    </row>
    <row r="107" spans="1:8" ht="32">
      <c r="A107" s="2"/>
      <c r="B107" s="3" t="s">
        <v>1152</v>
      </c>
      <c r="C107" s="3" t="s">
        <v>1153</v>
      </c>
      <c r="D107" s="4">
        <v>453054</v>
      </c>
      <c r="E107" s="3"/>
      <c r="F107">
        <v>13.92</v>
      </c>
      <c r="G107">
        <f t="shared" si="2"/>
        <v>70.89</v>
      </c>
      <c r="H107">
        <v>15.19</v>
      </c>
    </row>
    <row r="108" spans="1:8" ht="32">
      <c r="A108" s="2"/>
      <c r="B108" s="3" t="s">
        <v>1154</v>
      </c>
      <c r="C108" s="3" t="s">
        <v>1155</v>
      </c>
      <c r="D108" s="4">
        <v>134186</v>
      </c>
      <c r="E108" s="3"/>
      <c r="F108">
        <v>17.329999999999998</v>
      </c>
      <c r="G108">
        <f t="shared" si="2"/>
        <v>67.63</v>
      </c>
      <c r="H108">
        <v>15.04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535-DD4F-B54D-AE7D-885E34416925}">
  <dimension ref="A1:H55"/>
  <sheetViews>
    <sheetView workbookViewId="0">
      <selection activeCell="G3" sqref="G3"/>
    </sheetView>
  </sheetViews>
  <sheetFormatPr baseColWidth="10" defaultRowHeight="16"/>
  <sheetData>
    <row r="1" spans="1:8" ht="6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7">
      <c r="A2" s="2" t="s">
        <v>1156</v>
      </c>
      <c r="B2" s="3" t="s">
        <v>1157</v>
      </c>
      <c r="C2" s="3" t="s">
        <v>1158</v>
      </c>
      <c r="D2" s="4">
        <v>888410</v>
      </c>
      <c r="E2" s="3"/>
      <c r="F2" s="4">
        <v>9.7899999999999991</v>
      </c>
      <c r="G2">
        <f>100-F2-H2</f>
        <v>63.930000000000007</v>
      </c>
      <c r="H2" s="4">
        <v>26.28</v>
      </c>
    </row>
    <row r="3" spans="1:8" ht="32">
      <c r="A3" s="2"/>
      <c r="B3" s="3" t="s">
        <v>1159</v>
      </c>
      <c r="C3" s="3" t="s">
        <v>1160</v>
      </c>
      <c r="D3" s="4">
        <v>1047357</v>
      </c>
      <c r="E3" s="3"/>
    </row>
    <row r="4" spans="1:8" ht="48">
      <c r="A4" s="2"/>
      <c r="B4" s="3" t="s">
        <v>1161</v>
      </c>
      <c r="C4" s="3" t="s">
        <v>1162</v>
      </c>
      <c r="D4" s="4">
        <v>935200</v>
      </c>
      <c r="E4" s="3"/>
      <c r="F4" s="4">
        <v>22.3</v>
      </c>
      <c r="G4">
        <f t="shared" ref="G4:G55" si="0">100-F4-H4</f>
        <v>60.61</v>
      </c>
      <c r="H4" s="4">
        <v>17.09</v>
      </c>
    </row>
    <row r="5" spans="1:8" ht="32">
      <c r="A5" s="2"/>
      <c r="B5" s="3" t="s">
        <v>1163</v>
      </c>
      <c r="C5" s="3" t="s">
        <v>1164</v>
      </c>
      <c r="D5" s="4">
        <v>988900</v>
      </c>
      <c r="E5" s="3"/>
      <c r="F5" s="4">
        <v>12.29</v>
      </c>
      <c r="G5">
        <f t="shared" si="0"/>
        <v>70.38000000000001</v>
      </c>
      <c r="H5" s="4">
        <v>17.329999999999998</v>
      </c>
    </row>
    <row r="6" spans="1:8" ht="32">
      <c r="A6" s="2"/>
      <c r="B6" s="3" t="s">
        <v>1165</v>
      </c>
      <c r="C6" s="3" t="s">
        <v>1166</v>
      </c>
      <c r="D6" s="4">
        <v>532571</v>
      </c>
      <c r="E6" s="3"/>
    </row>
    <row r="7" spans="1:8" ht="17">
      <c r="A7" s="2"/>
      <c r="B7" s="3" t="s">
        <v>1167</v>
      </c>
      <c r="C7" s="3" t="s">
        <v>1168</v>
      </c>
      <c r="D7" s="4">
        <v>1128204</v>
      </c>
      <c r="E7" s="3"/>
      <c r="F7" s="4">
        <v>13.79</v>
      </c>
      <c r="G7">
        <f t="shared" si="0"/>
        <v>60.680000000000007</v>
      </c>
      <c r="H7" s="4">
        <v>25.53</v>
      </c>
    </row>
    <row r="8" spans="1:8" ht="48">
      <c r="A8" s="2" t="s">
        <v>1169</v>
      </c>
      <c r="B8" s="3" t="s">
        <v>1170</v>
      </c>
      <c r="C8" s="3" t="s">
        <v>1171</v>
      </c>
      <c r="D8" s="4">
        <v>9314685</v>
      </c>
      <c r="E8" s="12">
        <v>9314685</v>
      </c>
      <c r="F8" s="4">
        <v>12.75</v>
      </c>
      <c r="G8">
        <f t="shared" si="0"/>
        <v>73.55</v>
      </c>
      <c r="H8" s="4">
        <v>13.7</v>
      </c>
    </row>
    <row r="9" spans="1:8" ht="48">
      <c r="A9" s="2"/>
      <c r="B9" s="3" t="s">
        <v>1172</v>
      </c>
      <c r="C9" s="3" t="s">
        <v>1173</v>
      </c>
      <c r="D9" s="4">
        <v>7726635</v>
      </c>
      <c r="E9" s="3">
        <f>1183740+332273+1258739+991782</f>
        <v>3766534</v>
      </c>
      <c r="F9" s="4">
        <v>10.9</v>
      </c>
      <c r="G9">
        <f t="shared" si="0"/>
        <v>66.429999999999993</v>
      </c>
      <c r="H9" s="4">
        <v>22.67</v>
      </c>
    </row>
    <row r="10" spans="1:8" ht="17">
      <c r="A10" s="2"/>
      <c r="B10" s="3" t="s">
        <v>1174</v>
      </c>
      <c r="C10" s="3" t="s">
        <v>1175</v>
      </c>
      <c r="D10" s="4">
        <v>639266</v>
      </c>
      <c r="E10" s="3"/>
      <c r="F10" s="4">
        <v>11.67</v>
      </c>
      <c r="G10">
        <f t="shared" si="0"/>
        <v>69.38</v>
      </c>
      <c r="H10" s="4">
        <v>18.95</v>
      </c>
    </row>
    <row r="11" spans="1:8" ht="17">
      <c r="A11" s="2"/>
      <c r="B11" s="3" t="s">
        <v>1176</v>
      </c>
      <c r="C11" s="3" t="s">
        <v>1177</v>
      </c>
      <c r="D11" s="4">
        <v>967313</v>
      </c>
      <c r="E11" s="3"/>
      <c r="F11" s="4">
        <v>9.4499999999999993</v>
      </c>
      <c r="G11">
        <f t="shared" si="0"/>
        <v>64.569999999999993</v>
      </c>
      <c r="H11" s="4">
        <v>25.98</v>
      </c>
    </row>
    <row r="12" spans="1:8" ht="32">
      <c r="A12" s="2"/>
      <c r="B12" s="3" t="s">
        <v>1178</v>
      </c>
      <c r="C12" s="3" t="s">
        <v>1179</v>
      </c>
      <c r="D12" s="4">
        <v>459156</v>
      </c>
      <c r="E12" s="3"/>
      <c r="F12" s="4">
        <v>21.23</v>
      </c>
      <c r="G12">
        <f t="shared" si="0"/>
        <v>62.059999999999995</v>
      </c>
      <c r="H12" s="4">
        <v>16.71</v>
      </c>
    </row>
    <row r="13" spans="1:8" ht="17">
      <c r="A13" s="2"/>
      <c r="B13" s="3" t="s">
        <v>1180</v>
      </c>
      <c r="C13" s="3" t="s">
        <v>1181</v>
      </c>
      <c r="D13" s="4">
        <v>831113</v>
      </c>
      <c r="E13" s="3"/>
      <c r="F13" s="4">
        <v>12.16</v>
      </c>
      <c r="G13">
        <f t="shared" si="0"/>
        <v>71.77000000000001</v>
      </c>
      <c r="H13" s="4">
        <v>16.07</v>
      </c>
    </row>
    <row r="14" spans="1:8" ht="32">
      <c r="A14" s="2"/>
      <c r="B14" s="3" t="s">
        <v>1182</v>
      </c>
      <c r="C14" s="3" t="s">
        <v>1183</v>
      </c>
      <c r="D14" s="4">
        <v>880006</v>
      </c>
      <c r="E14" s="3"/>
      <c r="F14" s="4">
        <v>8.33</v>
      </c>
      <c r="G14">
        <f t="shared" si="0"/>
        <v>61.69</v>
      </c>
      <c r="H14" s="4">
        <v>29.98</v>
      </c>
    </row>
    <row r="15" spans="1:8" ht="17">
      <c r="A15" s="2"/>
      <c r="B15" s="3" t="s">
        <v>1184</v>
      </c>
      <c r="C15" s="3" t="s">
        <v>1185</v>
      </c>
      <c r="D15" s="4">
        <v>1238448</v>
      </c>
      <c r="E15" s="3"/>
      <c r="F15" s="4">
        <v>12.28</v>
      </c>
      <c r="G15">
        <f t="shared" si="0"/>
        <v>63.879999999999995</v>
      </c>
      <c r="H15" s="4">
        <v>23.84</v>
      </c>
    </row>
    <row r="16" spans="1:8" ht="17">
      <c r="A16" s="2"/>
      <c r="B16" s="3" t="s">
        <v>1186</v>
      </c>
      <c r="C16" s="3" t="s">
        <v>1187</v>
      </c>
      <c r="D16" s="4">
        <v>1285785</v>
      </c>
      <c r="E16" s="3"/>
      <c r="F16" s="4">
        <v>11.82</v>
      </c>
      <c r="G16">
        <f t="shared" si="0"/>
        <v>68.73</v>
      </c>
      <c r="H16" s="4">
        <v>19.45</v>
      </c>
    </row>
    <row r="17" spans="1:8" ht="32">
      <c r="A17" s="2"/>
      <c r="B17" s="3" t="s">
        <v>1188</v>
      </c>
      <c r="C17" s="3" t="s">
        <v>1189</v>
      </c>
      <c r="D17" s="4">
        <v>682219</v>
      </c>
      <c r="E17" s="3"/>
    </row>
    <row r="18" spans="1:8" ht="48">
      <c r="A18" s="2"/>
      <c r="B18" s="3" t="s">
        <v>1190</v>
      </c>
      <c r="C18" s="3" t="s">
        <v>1191</v>
      </c>
      <c r="D18" s="3">
        <v>4986192</v>
      </c>
      <c r="E18" s="3">
        <f>845147+588520+189245</f>
        <v>1622912</v>
      </c>
      <c r="F18">
        <v>23.48</v>
      </c>
      <c r="G18">
        <f t="shared" si="0"/>
        <v>62.959999999999994</v>
      </c>
      <c r="H18">
        <v>13.56</v>
      </c>
    </row>
    <row r="19" spans="1:8" ht="32">
      <c r="A19" s="2"/>
      <c r="B19" s="3" t="s">
        <v>1192</v>
      </c>
      <c r="C19" s="3" t="s">
        <v>1193</v>
      </c>
      <c r="D19" s="4">
        <v>759403</v>
      </c>
      <c r="E19" s="3"/>
      <c r="F19" s="4">
        <v>13.89</v>
      </c>
      <c r="G19">
        <f t="shared" si="0"/>
        <v>65.81</v>
      </c>
      <c r="H19" s="4">
        <v>20.3</v>
      </c>
    </row>
    <row r="20" spans="1:8" ht="48">
      <c r="A20" s="2"/>
      <c r="B20" s="3" t="s">
        <v>1194</v>
      </c>
      <c r="C20" s="3" t="s">
        <v>1195</v>
      </c>
      <c r="D20" s="4">
        <v>5278121</v>
      </c>
      <c r="E20" s="3">
        <f>D20-785092</f>
        <v>4493029</v>
      </c>
      <c r="F20" s="4">
        <v>13.26</v>
      </c>
      <c r="G20">
        <f t="shared" si="0"/>
        <v>71.86</v>
      </c>
      <c r="H20" s="4">
        <v>14.88</v>
      </c>
    </row>
    <row r="21" spans="1:8" ht="32">
      <c r="A21" s="2"/>
      <c r="B21" s="3" t="s">
        <v>1196</v>
      </c>
      <c r="C21" s="3" t="s">
        <v>1197</v>
      </c>
      <c r="D21" s="4">
        <v>1677050</v>
      </c>
      <c r="E21" s="3"/>
      <c r="F21" s="4">
        <v>11.04</v>
      </c>
      <c r="G21">
        <f t="shared" si="0"/>
        <v>72.98</v>
      </c>
      <c r="H21" s="4">
        <v>15.98</v>
      </c>
    </row>
    <row r="22" spans="1:8" ht="32">
      <c r="A22" s="2"/>
      <c r="B22" s="3" t="s">
        <v>1198</v>
      </c>
      <c r="C22" s="3" t="s">
        <v>1199</v>
      </c>
      <c r="D22" s="4">
        <v>609346</v>
      </c>
      <c r="E22" s="3"/>
      <c r="F22" s="4">
        <v>13.44</v>
      </c>
      <c r="G22">
        <f t="shared" si="0"/>
        <v>63.930000000000007</v>
      </c>
      <c r="H22" s="4">
        <v>22.63</v>
      </c>
    </row>
    <row r="23" spans="1:8" ht="32">
      <c r="A23" s="2"/>
      <c r="B23" s="3" t="s">
        <v>1200</v>
      </c>
      <c r="C23" s="3" t="s">
        <v>1201</v>
      </c>
      <c r="D23" s="4">
        <v>1432044</v>
      </c>
      <c r="E23" s="3"/>
      <c r="F23" s="4">
        <v>13.72</v>
      </c>
      <c r="G23">
        <f t="shared" si="0"/>
        <v>71.569999999999993</v>
      </c>
      <c r="H23" s="4">
        <v>14.71</v>
      </c>
    </row>
    <row r="24" spans="1:8" ht="48">
      <c r="A24" s="2"/>
      <c r="B24" s="3" t="s">
        <v>1202</v>
      </c>
      <c r="C24" s="3" t="s">
        <v>1203</v>
      </c>
      <c r="D24" s="4">
        <v>9083790</v>
      </c>
      <c r="E24" s="3">
        <f>425143+471566+453555+619784+1237760+381407</f>
        <v>3589215</v>
      </c>
      <c r="F24" s="4">
        <v>22.36</v>
      </c>
      <c r="G24">
        <f t="shared" si="0"/>
        <v>62.92</v>
      </c>
      <c r="H24" s="4">
        <v>14.72</v>
      </c>
    </row>
    <row r="25" spans="1:8" ht="32">
      <c r="A25" s="2"/>
      <c r="B25" s="3" t="s">
        <v>1204</v>
      </c>
      <c r="C25" s="3" t="s">
        <v>1205</v>
      </c>
      <c r="D25" s="4">
        <v>315462</v>
      </c>
      <c r="E25" s="3"/>
      <c r="F25" s="4">
        <v>12</v>
      </c>
      <c r="G25">
        <f t="shared" si="0"/>
        <v>69.27</v>
      </c>
      <c r="H25" s="4">
        <v>18.73</v>
      </c>
    </row>
    <row r="26" spans="1:8" ht="48">
      <c r="A26" s="2"/>
      <c r="B26" s="3" t="s">
        <v>1206</v>
      </c>
      <c r="C26" s="3" t="s">
        <v>1207</v>
      </c>
      <c r="D26" s="4">
        <v>4559797</v>
      </c>
      <c r="E26" s="12">
        <v>2635435</v>
      </c>
      <c r="F26" s="4">
        <v>11.57</v>
      </c>
      <c r="G26">
        <f t="shared" si="0"/>
        <v>68.440000000000012</v>
      </c>
      <c r="H26" s="4">
        <v>19.989999999999998</v>
      </c>
    </row>
    <row r="27" spans="1:8" ht="32">
      <c r="A27" s="2"/>
      <c r="B27" s="3" t="s">
        <v>1208</v>
      </c>
      <c r="C27" s="3" t="s">
        <v>1209</v>
      </c>
      <c r="D27" s="4">
        <v>969922</v>
      </c>
      <c r="E27" s="3"/>
      <c r="F27" s="4">
        <v>25.05</v>
      </c>
      <c r="G27">
        <f t="shared" si="0"/>
        <v>60.760000000000005</v>
      </c>
      <c r="H27" s="4">
        <v>14.19</v>
      </c>
    </row>
    <row r="28" spans="1:8" ht="48">
      <c r="A28" s="2"/>
      <c r="B28" s="3" t="s">
        <v>1210</v>
      </c>
      <c r="C28" s="3" t="s">
        <v>1211</v>
      </c>
      <c r="D28" s="4">
        <v>7462135</v>
      </c>
      <c r="E28" s="3">
        <f>D28-1779515-1285785</f>
        <v>4396835</v>
      </c>
      <c r="F28" s="4">
        <v>12.96</v>
      </c>
      <c r="G28">
        <f t="shared" si="0"/>
        <v>72.389999999999986</v>
      </c>
      <c r="H28" s="4">
        <v>14.65</v>
      </c>
    </row>
    <row r="29" spans="1:8" ht="32">
      <c r="A29" s="2"/>
      <c r="B29" s="3" t="s">
        <v>1212</v>
      </c>
      <c r="C29" s="3" t="s">
        <v>1213</v>
      </c>
      <c r="D29" s="4">
        <v>2092496</v>
      </c>
      <c r="E29" s="3"/>
      <c r="F29" s="4">
        <v>15.29</v>
      </c>
      <c r="G29">
        <f t="shared" si="0"/>
        <v>75.920000000000016</v>
      </c>
      <c r="H29" s="4">
        <v>8.7899999999999991</v>
      </c>
    </row>
    <row r="30" spans="1:8" ht="17">
      <c r="A30" s="2"/>
      <c r="B30" s="3" t="s">
        <v>1214</v>
      </c>
      <c r="C30" s="3" t="s">
        <v>1215</v>
      </c>
      <c r="D30" s="4">
        <v>1779515</v>
      </c>
      <c r="E30" s="3"/>
      <c r="F30" s="4">
        <v>12.8</v>
      </c>
      <c r="G30">
        <f t="shared" si="0"/>
        <v>72.650000000000006</v>
      </c>
      <c r="H30" s="4">
        <v>14.55</v>
      </c>
    </row>
    <row r="31" spans="1:8" ht="17">
      <c r="A31" s="2"/>
      <c r="B31" s="3" t="s">
        <v>1216</v>
      </c>
      <c r="C31" s="3" t="s">
        <v>1217</v>
      </c>
      <c r="D31" s="4">
        <v>1038337</v>
      </c>
      <c r="E31" s="3"/>
      <c r="F31" s="4">
        <v>23.54</v>
      </c>
      <c r="G31">
        <f t="shared" si="0"/>
        <v>61.150000000000006</v>
      </c>
      <c r="H31" s="4">
        <v>15.31</v>
      </c>
    </row>
    <row r="32" spans="1:8" ht="32">
      <c r="A32" s="2"/>
      <c r="B32" s="3" t="s">
        <v>1218</v>
      </c>
      <c r="C32" s="3" t="s">
        <v>1219</v>
      </c>
      <c r="D32" s="4">
        <v>1674978</v>
      </c>
      <c r="E32" s="3"/>
      <c r="F32" s="4">
        <v>24.2</v>
      </c>
      <c r="G32">
        <f t="shared" si="0"/>
        <v>62.43</v>
      </c>
      <c r="H32" s="4">
        <v>13.37</v>
      </c>
    </row>
    <row r="33" spans="1:8" ht="32">
      <c r="A33" s="2"/>
      <c r="B33" s="3" t="s">
        <v>1220</v>
      </c>
      <c r="C33" s="3" t="s">
        <v>1221</v>
      </c>
      <c r="D33" s="4">
        <v>858740</v>
      </c>
      <c r="E33" s="3"/>
      <c r="F33" s="4">
        <v>24.62</v>
      </c>
      <c r="G33">
        <f t="shared" si="0"/>
        <v>61.129999999999995</v>
      </c>
      <c r="H33" s="4">
        <v>14.25</v>
      </c>
    </row>
    <row r="34" spans="1:8" ht="32">
      <c r="A34" s="2"/>
      <c r="B34" s="3" t="s">
        <v>1222</v>
      </c>
      <c r="C34" s="3" t="s">
        <v>1223</v>
      </c>
      <c r="D34" s="4">
        <v>829562</v>
      </c>
      <c r="E34" s="3"/>
      <c r="F34" s="4">
        <v>22.79</v>
      </c>
      <c r="G34">
        <f t="shared" si="0"/>
        <v>62.010000000000005</v>
      </c>
      <c r="H34" s="4">
        <v>15.2</v>
      </c>
    </row>
    <row r="35" spans="1:8" ht="22">
      <c r="A35" s="2"/>
      <c r="B35" s="3" t="s">
        <v>1224</v>
      </c>
      <c r="C35" s="3" t="s">
        <v>1225</v>
      </c>
      <c r="D35" s="4">
        <v>994445</v>
      </c>
      <c r="E35" s="11"/>
      <c r="F35" s="4">
        <v>11.99</v>
      </c>
      <c r="G35">
        <f t="shared" si="0"/>
        <v>65.34</v>
      </c>
      <c r="H35" s="4">
        <v>22.67</v>
      </c>
    </row>
    <row r="36" spans="1:8" ht="64">
      <c r="A36" s="2"/>
      <c r="B36" s="3" t="s">
        <v>1226</v>
      </c>
      <c r="C36" s="3" t="s">
        <v>1227</v>
      </c>
      <c r="D36" s="4">
        <v>4512762</v>
      </c>
      <c r="E36" s="12">
        <f>577016+258590+668408+222691</f>
        <v>1726705</v>
      </c>
      <c r="F36" s="4">
        <v>12.36</v>
      </c>
      <c r="G36">
        <f t="shared" si="0"/>
        <v>65.63</v>
      </c>
      <c r="H36" s="4">
        <v>22.01</v>
      </c>
    </row>
    <row r="37" spans="1:8" ht="33">
      <c r="A37" s="2" t="s">
        <v>1228</v>
      </c>
      <c r="B37" s="3" t="s">
        <v>1229</v>
      </c>
      <c r="C37" s="3" t="s">
        <v>1230</v>
      </c>
      <c r="D37" s="4">
        <v>874334</v>
      </c>
      <c r="E37" s="3"/>
      <c r="F37" s="4">
        <v>9.58</v>
      </c>
      <c r="G37">
        <f t="shared" si="0"/>
        <v>65.58</v>
      </c>
      <c r="H37" s="4">
        <v>24.84</v>
      </c>
    </row>
    <row r="38" spans="1:8" ht="17">
      <c r="A38" s="2" t="s">
        <v>1231</v>
      </c>
      <c r="B38" s="3" t="s">
        <v>1232</v>
      </c>
      <c r="C38" s="3" t="s">
        <v>1233</v>
      </c>
      <c r="D38" s="4">
        <v>991782</v>
      </c>
      <c r="E38" s="3"/>
      <c r="F38" s="4">
        <v>10.91</v>
      </c>
      <c r="G38">
        <f t="shared" si="0"/>
        <v>66.040000000000006</v>
      </c>
      <c r="H38" s="4">
        <v>23.05</v>
      </c>
    </row>
    <row r="39" spans="1:8" ht="32">
      <c r="A39" s="2"/>
      <c r="B39" s="3" t="s">
        <v>1234</v>
      </c>
      <c r="C39" s="3" t="s">
        <v>1235</v>
      </c>
      <c r="D39" s="4">
        <v>829699</v>
      </c>
      <c r="E39" s="3"/>
      <c r="F39" s="4">
        <v>20.3</v>
      </c>
      <c r="G39">
        <f t="shared" si="0"/>
        <v>62.7</v>
      </c>
      <c r="H39" s="4">
        <v>17</v>
      </c>
    </row>
    <row r="40" spans="1:8" ht="48">
      <c r="A40" s="2"/>
      <c r="B40" s="3" t="s">
        <v>1236</v>
      </c>
      <c r="C40" s="3" t="s">
        <v>1237</v>
      </c>
      <c r="D40" s="4">
        <v>4556230</v>
      </c>
      <c r="E40" s="3">
        <f>785272+748791+594524+285097+416180</f>
        <v>2829864</v>
      </c>
      <c r="F40" s="4">
        <v>17.7</v>
      </c>
      <c r="G40">
        <f t="shared" si="0"/>
        <v>65.88</v>
      </c>
      <c r="H40" s="4">
        <v>16.420000000000002</v>
      </c>
    </row>
    <row r="41" spans="1:8" ht="17">
      <c r="A41" s="2"/>
      <c r="B41" s="3" t="s">
        <v>1238</v>
      </c>
      <c r="C41" s="3" t="s">
        <v>1239</v>
      </c>
      <c r="D41" s="4">
        <v>785092</v>
      </c>
      <c r="E41" s="3"/>
      <c r="F41" s="4">
        <v>13.26</v>
      </c>
      <c r="G41">
        <f t="shared" si="0"/>
        <v>71.86</v>
      </c>
      <c r="H41" s="4">
        <v>14.88</v>
      </c>
    </row>
    <row r="42" spans="1:8" ht="32">
      <c r="A42" s="2"/>
      <c r="B42" s="3" t="s">
        <v>1240</v>
      </c>
      <c r="C42" s="3" t="s">
        <v>1241</v>
      </c>
      <c r="D42" s="4">
        <v>820084</v>
      </c>
      <c r="E42" s="3"/>
      <c r="F42" s="4">
        <v>20.36</v>
      </c>
      <c r="G42">
        <f t="shared" si="0"/>
        <v>60.650000000000006</v>
      </c>
      <c r="H42" s="4">
        <v>18.989999999999998</v>
      </c>
    </row>
    <row r="43" spans="1:8" ht="32">
      <c r="A43" s="2"/>
      <c r="B43" s="3" t="s">
        <v>1242</v>
      </c>
      <c r="C43" s="3" t="s">
        <v>1243</v>
      </c>
      <c r="D43" s="4">
        <v>725047</v>
      </c>
      <c r="E43" s="3"/>
    </row>
    <row r="44" spans="1:8" ht="32">
      <c r="A44" s="2"/>
      <c r="B44" s="3" t="s">
        <v>1244</v>
      </c>
      <c r="C44" s="3" t="s">
        <v>1245</v>
      </c>
      <c r="D44" s="4">
        <v>612345</v>
      </c>
      <c r="E44" s="3"/>
    </row>
    <row r="45" spans="1:8" ht="48">
      <c r="A45" s="2"/>
      <c r="B45" s="3" t="s">
        <v>1246</v>
      </c>
      <c r="C45" s="3" t="s">
        <v>1247</v>
      </c>
      <c r="D45" s="4">
        <v>6709629</v>
      </c>
      <c r="E45" s="3">
        <f>798003+832584+645603+103004</f>
        <v>2379194</v>
      </c>
      <c r="F45">
        <v>15.03</v>
      </c>
      <c r="G45">
        <f t="shared" si="0"/>
        <v>65.09</v>
      </c>
      <c r="H45">
        <v>19.88</v>
      </c>
    </row>
    <row r="46" spans="1:8" ht="17">
      <c r="A46" s="2"/>
      <c r="B46" s="3" t="s">
        <v>1248</v>
      </c>
      <c r="C46" s="3" t="s">
        <v>1249</v>
      </c>
      <c r="D46" s="4">
        <v>607211</v>
      </c>
      <c r="E46" s="3"/>
      <c r="F46" s="4">
        <v>18.38</v>
      </c>
      <c r="G46">
        <f t="shared" si="0"/>
        <v>64.34</v>
      </c>
      <c r="H46" s="4">
        <v>17.28</v>
      </c>
    </row>
    <row r="47" spans="1:8" ht="48">
      <c r="A47" s="2"/>
      <c r="B47" s="3" t="s">
        <v>1250</v>
      </c>
      <c r="C47" s="3" t="s">
        <v>1251</v>
      </c>
      <c r="D47" s="4">
        <v>1088553</v>
      </c>
      <c r="E47" s="3"/>
      <c r="F47">
        <v>22.88</v>
      </c>
      <c r="G47">
        <f t="shared" si="0"/>
        <v>61.300000000000004</v>
      </c>
      <c r="H47" s="4">
        <v>15.82</v>
      </c>
    </row>
    <row r="48" spans="1:8" ht="64">
      <c r="A48" s="2"/>
      <c r="B48" s="3" t="s">
        <v>1252</v>
      </c>
      <c r="C48" s="3" t="s">
        <v>1253</v>
      </c>
      <c r="D48" s="4">
        <v>12748262</v>
      </c>
      <c r="E48" s="3">
        <f>1545023+1388972+891055+924083+1133927+832499</f>
        <v>6715559</v>
      </c>
      <c r="F48" s="4">
        <v>13.55</v>
      </c>
      <c r="G48">
        <f t="shared" si="0"/>
        <v>74.010000000000005</v>
      </c>
      <c r="H48" s="4">
        <v>12.44</v>
      </c>
    </row>
    <row r="49" spans="1:8" ht="48">
      <c r="A49" s="2"/>
      <c r="B49" s="3" t="s">
        <v>1254</v>
      </c>
      <c r="C49" s="3" t="s">
        <v>1255</v>
      </c>
      <c r="D49" s="21">
        <v>4599360</v>
      </c>
      <c r="E49" s="3">
        <f>292762+918005+1003844</f>
        <v>2214611</v>
      </c>
      <c r="F49">
        <v>21.4</v>
      </c>
      <c r="G49">
        <f t="shared" si="0"/>
        <v>63.969999999999992</v>
      </c>
      <c r="H49">
        <v>14.63</v>
      </c>
    </row>
    <row r="50" spans="1:8" ht="17">
      <c r="A50" s="2"/>
      <c r="B50" s="3" t="s">
        <v>1256</v>
      </c>
      <c r="C50" s="3" t="s">
        <v>1257</v>
      </c>
      <c r="D50" s="4">
        <v>1462563</v>
      </c>
      <c r="E50" s="3"/>
      <c r="F50" s="4">
        <v>25.13</v>
      </c>
      <c r="G50">
        <f t="shared" si="0"/>
        <v>59.38</v>
      </c>
      <c r="H50" s="4">
        <v>15.49</v>
      </c>
    </row>
    <row r="51" spans="1:8" ht="17">
      <c r="A51" s="2"/>
      <c r="B51" s="3" t="s">
        <v>1258</v>
      </c>
      <c r="C51" s="3" t="s">
        <v>1259</v>
      </c>
      <c r="D51" s="4">
        <v>289456</v>
      </c>
      <c r="E51" s="3"/>
      <c r="F51" s="4">
        <v>11.51</v>
      </c>
      <c r="G51">
        <f t="shared" si="0"/>
        <v>67.069999999999993</v>
      </c>
      <c r="H51" s="4">
        <v>21.42</v>
      </c>
    </row>
    <row r="52" spans="1:8" ht="48">
      <c r="A52" s="2"/>
      <c r="B52" s="3" t="s">
        <v>1260</v>
      </c>
      <c r="C52" s="3" t="s">
        <v>1261</v>
      </c>
      <c r="D52" s="4">
        <v>3210418</v>
      </c>
      <c r="E52" s="3">
        <f>355757+239892+347264+263813+60064</f>
        <v>1266790</v>
      </c>
      <c r="F52" s="4">
        <v>11.89</v>
      </c>
      <c r="G52">
        <f t="shared" si="0"/>
        <v>70.599999999999994</v>
      </c>
      <c r="H52" s="4">
        <v>17.510000000000002</v>
      </c>
    </row>
    <row r="53" spans="1:8" ht="48">
      <c r="A53" s="2"/>
      <c r="B53" s="3" t="s">
        <v>1262</v>
      </c>
      <c r="C53" s="3" t="s">
        <v>1263</v>
      </c>
      <c r="D53" s="4">
        <v>794036</v>
      </c>
      <c r="E53" s="3"/>
      <c r="F53" s="4">
        <v>18.309999999999999</v>
      </c>
      <c r="G53">
        <f t="shared" si="0"/>
        <v>61.44</v>
      </c>
      <c r="H53" s="4">
        <v>20.25</v>
      </c>
    </row>
    <row r="54" spans="1:8" ht="32">
      <c r="A54" s="2"/>
      <c r="B54" s="3" t="s">
        <v>1264</v>
      </c>
      <c r="C54" s="3" t="s">
        <v>1265</v>
      </c>
      <c r="D54" s="4">
        <v>663408</v>
      </c>
      <c r="E54" s="3"/>
      <c r="F54" s="4">
        <v>10.73</v>
      </c>
      <c r="G54">
        <f t="shared" si="0"/>
        <v>68.62</v>
      </c>
      <c r="H54" s="4">
        <v>20.65</v>
      </c>
    </row>
    <row r="55" spans="1:8" ht="32">
      <c r="A55" s="2"/>
      <c r="B55" s="3" t="s">
        <v>1266</v>
      </c>
      <c r="C55" s="3" t="s">
        <v>1267</v>
      </c>
      <c r="D55" s="4">
        <v>709572</v>
      </c>
      <c r="E55" s="3"/>
      <c r="F55" s="4">
        <v>10.28</v>
      </c>
      <c r="G55">
        <f t="shared" si="0"/>
        <v>65.739999999999995</v>
      </c>
      <c r="H55" s="4">
        <v>23.98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上海</vt:lpstr>
      <vt:lpstr>云南</vt:lpstr>
      <vt:lpstr>内蒙古</vt:lpstr>
      <vt:lpstr>北京</vt:lpstr>
      <vt:lpstr>四川</vt:lpstr>
      <vt:lpstr>天津</vt:lpstr>
      <vt:lpstr>山东</vt:lpstr>
      <vt:lpstr>山西</vt:lpstr>
      <vt:lpstr>江苏</vt:lpstr>
      <vt:lpstr>江西</vt:lpstr>
      <vt:lpstr>海南</vt:lpstr>
      <vt:lpstr>深圳</vt:lpstr>
      <vt:lpstr>湖北</vt:lpstr>
      <vt:lpstr>湖南</vt:lpstr>
      <vt:lpstr>甘肃</vt:lpstr>
      <vt:lpstr>青海</vt:lpstr>
      <vt:lpstr>重庆</vt:lpstr>
      <vt:lpstr>广西</vt:lpstr>
      <vt:lpstr>新疆</vt:lpstr>
      <vt:lpstr>浙江</vt:lpstr>
      <vt:lpstr>福建</vt:lpstr>
      <vt:lpstr>西藏</vt:lpstr>
      <vt:lpstr>贵州</vt:lpstr>
      <vt:lpstr>辽宁</vt:lpstr>
      <vt:lpstr>陕西</vt:lpstr>
      <vt:lpstr>黑龙江</vt:lpstr>
      <vt:lpstr>河南</vt:lpstr>
      <vt:lpstr>河北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2022-07-12T01:53:58Z</dcterms:created>
  <dcterms:modified xsi:type="dcterms:W3CDTF">2022-07-18T09:06:27Z</dcterms:modified>
</cp:coreProperties>
</file>