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rt\OneDrive\Documents\"/>
    </mc:Choice>
  </mc:AlternateContent>
  <xr:revisionPtr revIDLastSave="0" documentId="13_ncr:1_{81197709-9DBF-419C-B7A1-68594200DCB6}" xr6:coauthVersionLast="47" xr6:coauthVersionMax="47" xr10:uidLastSave="{00000000-0000-0000-0000-000000000000}"/>
  <bookViews>
    <workbookView xWindow="-120" yWindow="-120" windowWidth="29040" windowHeight="15840" firstSheet="7" activeTab="7" xr2:uid="{521F3D8D-EFDD-4B1F-A983-FABEFBFA0F0F}"/>
  </bookViews>
  <sheets>
    <sheet name="april 5 class call" sheetId="14" state="hidden" r:id="rId1"/>
    <sheet name="april 5 class put" sheetId="13" state="hidden" r:id="rId2"/>
    <sheet name="Study Session" sheetId="12" state="hidden" r:id="rId3"/>
    <sheet name="15.4" sheetId="11" state="hidden" r:id="rId4"/>
    <sheet name="19.10" sheetId="9" state="hidden" r:id="rId5"/>
    <sheet name="19.3" sheetId="7" state="hidden" r:id="rId6"/>
    <sheet name="3-24 practice" sheetId="5" state="hidden" r:id="rId7"/>
    <sheet name="4.21.22" sheetId="19" r:id="rId8"/>
    <sheet name="Black's Model" sheetId="17" r:id="rId9"/>
    <sheet name="Forward Calculator" sheetId="16" r:id="rId10"/>
    <sheet name="Call Template" sheetId="1" r:id="rId11"/>
    <sheet name="Put Template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9" l="1"/>
  <c r="E15" i="19" s="1"/>
  <c r="K15" i="19"/>
  <c r="B5" i="19" s="1"/>
  <c r="K14" i="19"/>
  <c r="K13" i="19"/>
  <c r="E10" i="19"/>
  <c r="E9" i="19"/>
  <c r="E8" i="19"/>
  <c r="E12" i="19" s="1"/>
  <c r="B8" i="19"/>
  <c r="K13" i="17"/>
  <c r="K15" i="17"/>
  <c r="B5" i="17" s="1"/>
  <c r="K14" i="17"/>
  <c r="E17" i="17"/>
  <c r="E21" i="17" s="1"/>
  <c r="E19" i="17"/>
  <c r="E18" i="17"/>
  <c r="E9" i="17"/>
  <c r="E8" i="17"/>
  <c r="E12" i="17" s="1"/>
  <c r="B8" i="17"/>
  <c r="E15" i="17"/>
  <c r="E10" i="17"/>
  <c r="E15" i="16"/>
  <c r="B9" i="16"/>
  <c r="E9" i="16"/>
  <c r="B8" i="16"/>
  <c r="E17" i="16"/>
  <c r="E8" i="16" s="1"/>
  <c r="E10" i="16"/>
  <c r="B15" i="16"/>
  <c r="B17" i="16"/>
  <c r="B10" i="16"/>
  <c r="B15" i="14"/>
  <c r="B10" i="14"/>
  <c r="B9" i="14"/>
  <c r="B8" i="14"/>
  <c r="B15" i="13"/>
  <c r="B10" i="13"/>
  <c r="B9" i="13"/>
  <c r="B8" i="13"/>
  <c r="B15" i="12"/>
  <c r="B10" i="12"/>
  <c r="B9" i="12"/>
  <c r="B8" i="12"/>
  <c r="B15" i="11"/>
  <c r="B10" i="11"/>
  <c r="B9" i="11"/>
  <c r="B8" i="11"/>
  <c r="B12" i="11" s="1"/>
  <c r="B19" i="9"/>
  <c r="B17" i="9"/>
  <c r="B16" i="9"/>
  <c r="B15" i="9"/>
  <c r="B13" i="9"/>
  <c r="B12" i="9"/>
  <c r="B10" i="9"/>
  <c r="B9" i="9"/>
  <c r="B5" i="9"/>
  <c r="B8" i="9"/>
  <c r="E12" i="7"/>
  <c r="B15" i="7"/>
  <c r="B10" i="7"/>
  <c r="B9" i="7"/>
  <c r="B8" i="7"/>
  <c r="B15" i="5"/>
  <c r="B10" i="5"/>
  <c r="B9" i="5"/>
  <c r="B8" i="5"/>
  <c r="B16" i="3"/>
  <c r="B17" i="3"/>
  <c r="B15" i="3"/>
  <c r="B10" i="3"/>
  <c r="B9" i="3"/>
  <c r="B8" i="3"/>
  <c r="B12" i="3" s="1"/>
  <c r="B15" i="1"/>
  <c r="E18" i="19" l="1"/>
  <c r="E13" i="19"/>
  <c r="E19" i="19" s="1"/>
  <c r="E21" i="19" s="1"/>
  <c r="B9" i="19"/>
  <c r="B10" i="19"/>
  <c r="B17" i="19"/>
  <c r="B15" i="19" s="1"/>
  <c r="B10" i="17"/>
  <c r="B9" i="17"/>
  <c r="B17" i="17"/>
  <c r="B15" i="17" s="1"/>
  <c r="B12" i="17"/>
  <c r="B18" i="17" s="1"/>
  <c r="E13" i="17"/>
  <c r="E12" i="16"/>
  <c r="E18" i="16" s="1"/>
  <c r="B12" i="16"/>
  <c r="B18" i="16" s="1"/>
  <c r="B12" i="14"/>
  <c r="B16" i="14" s="1"/>
  <c r="B12" i="13"/>
  <c r="B16" i="13" s="1"/>
  <c r="B13" i="13"/>
  <c r="B17" i="13" s="1"/>
  <c r="B12" i="12"/>
  <c r="B16" i="12" s="1"/>
  <c r="B16" i="11"/>
  <c r="B13" i="11"/>
  <c r="B17" i="11" s="1"/>
  <c r="B12" i="7"/>
  <c r="B12" i="5"/>
  <c r="B19" i="3"/>
  <c r="B13" i="3"/>
  <c r="B12" i="19" l="1"/>
  <c r="B13" i="19" s="1"/>
  <c r="B19" i="19" s="1"/>
  <c r="B13" i="17"/>
  <c r="B19" i="17" s="1"/>
  <c r="B21" i="17" s="1"/>
  <c r="E13" i="16"/>
  <c r="E19" i="16" s="1"/>
  <c r="E21" i="16" s="1"/>
  <c r="B13" i="16"/>
  <c r="B19" i="16" s="1"/>
  <c r="B21" i="16" s="1"/>
  <c r="B13" i="14"/>
  <c r="B17" i="14" s="1"/>
  <c r="B19" i="14" s="1"/>
  <c r="B19" i="13"/>
  <c r="B13" i="12"/>
  <c r="B17" i="12" s="1"/>
  <c r="B19" i="12" s="1"/>
  <c r="B19" i="11"/>
  <c r="E12" i="9"/>
  <c r="B16" i="7"/>
  <c r="B13" i="7"/>
  <c r="B17" i="7" s="1"/>
  <c r="B19" i="7" s="1"/>
  <c r="B16" i="5"/>
  <c r="D9" i="5"/>
  <c r="B13" i="5"/>
  <c r="B9" i="1"/>
  <c r="B10" i="1"/>
  <c r="B8" i="1"/>
  <c r="B18" i="19" l="1"/>
  <c r="B21" i="19" s="1"/>
  <c r="B12" i="1"/>
  <c r="B16" i="1" s="1"/>
  <c r="B17" i="5"/>
  <c r="B19" i="5" s="1"/>
  <c r="D14" i="5"/>
  <c r="B13" i="1" l="1"/>
  <c r="B17" i="1" s="1"/>
  <c r="B19" i="1" s="1"/>
</calcChain>
</file>

<file path=xl/sharedStrings.xml><?xml version="1.0" encoding="utf-8"?>
<sst xmlns="http://schemas.openxmlformats.org/spreadsheetml/2006/main" count="255" uniqueCount="30">
  <si>
    <t>D1</t>
  </si>
  <si>
    <t>D2</t>
  </si>
  <si>
    <t>Stock Price</t>
  </si>
  <si>
    <t>Strike Price</t>
  </si>
  <si>
    <t>RF</t>
  </si>
  <si>
    <t>DeltaT</t>
  </si>
  <si>
    <t>Sigma</t>
  </si>
  <si>
    <t>D1 L</t>
  </si>
  <si>
    <t>D1 R</t>
  </si>
  <si>
    <t>D1 B</t>
  </si>
  <si>
    <t>LC</t>
  </si>
  <si>
    <t>RC</t>
  </si>
  <si>
    <t>Drift</t>
  </si>
  <si>
    <t>Call Price</t>
  </si>
  <si>
    <t>Inputs</t>
  </si>
  <si>
    <t>Outputs</t>
  </si>
  <si>
    <t>Put Price</t>
  </si>
  <si>
    <t>LP</t>
  </si>
  <si>
    <t>RP</t>
  </si>
  <si>
    <t>This is correct, confirmed in class</t>
  </si>
  <si>
    <t>&lt;- correct</t>
  </si>
  <si>
    <t>Delta</t>
  </si>
  <si>
    <t>D1 Left</t>
  </si>
  <si>
    <t>D1 Right</t>
  </si>
  <si>
    <t>D1 Bottom</t>
  </si>
  <si>
    <t>F0</t>
  </si>
  <si>
    <t>This equation is from page 373.</t>
  </si>
  <si>
    <t>Always reference where everything came from</t>
  </si>
  <si>
    <t>Future Price</t>
  </si>
  <si>
    <t>This equation is from page 388.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</si>
</sst>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27B0-08B8-417A-8ACA-00CD7FD07139}">
  <dimension ref="A1:B19"/>
  <sheetViews>
    <sheetView workbookViewId="0">
      <selection activeCell="B5" sqref="B5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100</v>
      </c>
    </row>
    <row r="3" spans="1:2" x14ac:dyDescent="0.25">
      <c r="A3" s="1" t="s">
        <v>3</v>
      </c>
      <c r="B3">
        <v>110</v>
      </c>
    </row>
    <row r="4" spans="1:2" x14ac:dyDescent="0.25">
      <c r="A4" s="1" t="s">
        <v>4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6</v>
      </c>
      <c r="B6">
        <v>0.25</v>
      </c>
    </row>
    <row r="7" spans="1:2" x14ac:dyDescent="0.25">
      <c r="A7" s="4" t="s">
        <v>15</v>
      </c>
      <c r="B7" s="4"/>
    </row>
    <row r="8" spans="1:2" x14ac:dyDescent="0.25">
      <c r="A8" s="1" t="s">
        <v>22</v>
      </c>
      <c r="B8">
        <f>LN($B$2/$B$3)</f>
        <v>-9.5310179804324893E-2</v>
      </c>
    </row>
    <row r="9" spans="1:2" x14ac:dyDescent="0.25">
      <c r="A9" s="1" t="s">
        <v>23</v>
      </c>
      <c r="B9">
        <f>($B$4+($B$6^2)/2)*$B$5</f>
        <v>1.2812500000000001E-2</v>
      </c>
    </row>
    <row r="10" spans="1:2" x14ac:dyDescent="0.25">
      <c r="A10" s="1" t="s">
        <v>24</v>
      </c>
      <c r="B10">
        <f>B6*(SQRT(B5))</f>
        <v>0.125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-0.65998143843459911</v>
      </c>
    </row>
    <row r="13" spans="1:2" x14ac:dyDescent="0.25">
      <c r="A13" s="1" t="s">
        <v>1</v>
      </c>
      <c r="B13">
        <f>$B$12-(B6*SQRT(B5))</f>
        <v>-0.78498143843459911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 t="s">
        <v>10</v>
      </c>
      <c r="B16">
        <f>_xlfn.NORM.DIST(B12,0,1,TRUE)*B2</f>
        <v>25.46328704422951</v>
      </c>
    </row>
    <row r="17" spans="1:2" x14ac:dyDescent="0.25">
      <c r="A17" s="1" t="s">
        <v>11</v>
      </c>
      <c r="B17">
        <f>_xlfn.NORM.DIST(B13,0,1,TRUE)*(B3)*B15</f>
        <v>23.666913934702094</v>
      </c>
    </row>
    <row r="18" spans="1:2" x14ac:dyDescent="0.25">
      <c r="A18" s="1"/>
    </row>
    <row r="19" spans="1:2" x14ac:dyDescent="0.25">
      <c r="A19" s="1" t="s">
        <v>13</v>
      </c>
      <c r="B19">
        <f>B16-B17</f>
        <v>1.7963731095274156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4EBB-D020-458C-8F9D-50FB8F10C124}">
  <dimension ref="A1:G21"/>
  <sheetViews>
    <sheetView workbookViewId="0">
      <selection activeCell="E15" sqref="E15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7" x14ac:dyDescent="0.25">
      <c r="A1" s="4" t="s">
        <v>14</v>
      </c>
      <c r="B1" s="4"/>
      <c r="D1" s="4" t="s">
        <v>14</v>
      </c>
      <c r="E1" s="4"/>
      <c r="G1" t="s">
        <v>26</v>
      </c>
    </row>
    <row r="2" spans="1:7" x14ac:dyDescent="0.25">
      <c r="A2" s="1" t="s">
        <v>2</v>
      </c>
      <c r="B2">
        <v>30</v>
      </c>
      <c r="D2" s="1" t="s">
        <v>2</v>
      </c>
      <c r="E2">
        <v>910</v>
      </c>
      <c r="G2" t="s">
        <v>27</v>
      </c>
    </row>
    <row r="3" spans="1:7" x14ac:dyDescent="0.25">
      <c r="A3" s="1" t="s">
        <v>3</v>
      </c>
      <c r="B3">
        <v>25</v>
      </c>
      <c r="D3" s="1" t="s">
        <v>3</v>
      </c>
      <c r="E3">
        <v>900</v>
      </c>
    </row>
    <row r="4" spans="1:7" x14ac:dyDescent="0.25">
      <c r="A4" s="1" t="s">
        <v>4</v>
      </c>
      <c r="B4">
        <v>0.06</v>
      </c>
      <c r="D4" s="1" t="s">
        <v>4</v>
      </c>
      <c r="E4">
        <v>0.02</v>
      </c>
    </row>
    <row r="5" spans="1:7" x14ac:dyDescent="0.25">
      <c r="A5" s="1" t="s">
        <v>5</v>
      </c>
      <c r="B5">
        <v>0.25</v>
      </c>
      <c r="D5" s="1" t="s">
        <v>5</v>
      </c>
      <c r="E5">
        <v>0.5</v>
      </c>
    </row>
    <row r="6" spans="1:7" x14ac:dyDescent="0.25">
      <c r="A6" s="1" t="s">
        <v>6</v>
      </c>
      <c r="B6">
        <v>0.2</v>
      </c>
      <c r="D6" s="1" t="s">
        <v>6</v>
      </c>
      <c r="E6">
        <v>0.3</v>
      </c>
    </row>
    <row r="7" spans="1:7" x14ac:dyDescent="0.25">
      <c r="A7" s="4" t="s">
        <v>15</v>
      </c>
      <c r="B7" s="4"/>
      <c r="D7" s="4" t="s">
        <v>15</v>
      </c>
      <c r="E7" s="4"/>
    </row>
    <row r="8" spans="1:7" x14ac:dyDescent="0.25">
      <c r="A8" s="1" t="s">
        <v>22</v>
      </c>
      <c r="B8">
        <f>LN($B$15/$B$3)</f>
        <v>0.16732155679395472</v>
      </c>
      <c r="D8" s="1" t="s">
        <v>22</v>
      </c>
      <c r="E8">
        <f>LN($E$15/$E$3)</f>
        <v>1.0498361865851388E-3</v>
      </c>
    </row>
    <row r="9" spans="1:7" x14ac:dyDescent="0.25">
      <c r="A9" s="1" t="s">
        <v>23</v>
      </c>
      <c r="B9">
        <f>(($B$6^2)*B5)/2</f>
        <v>5.000000000000001E-3</v>
      </c>
      <c r="D9" s="1" t="s">
        <v>23</v>
      </c>
      <c r="E9">
        <f>(($E$6^2)*E5)/2</f>
        <v>2.2499999999999999E-2</v>
      </c>
    </row>
    <row r="10" spans="1:7" x14ac:dyDescent="0.25">
      <c r="A10" s="1" t="s">
        <v>24</v>
      </c>
      <c r="B10">
        <f>B6*(SQRT(B5))</f>
        <v>0.1</v>
      </c>
      <c r="D10" s="1" t="s">
        <v>24</v>
      </c>
      <c r="E10">
        <f>E6*(SQRT(E5))</f>
        <v>0.21213203435596426</v>
      </c>
    </row>
    <row r="11" spans="1:7" x14ac:dyDescent="0.25">
      <c r="A11" s="1"/>
      <c r="D11" s="1"/>
    </row>
    <row r="12" spans="1:7" x14ac:dyDescent="0.25">
      <c r="A12" s="1" t="s">
        <v>0</v>
      </c>
      <c r="B12">
        <f>($B$8+$B$9)/$B$10</f>
        <v>1.7232155679395471</v>
      </c>
      <c r="D12" s="1" t="s">
        <v>0</v>
      </c>
      <c r="E12">
        <f>($E$8+$E$9)/$E$10</f>
        <v>0.11101499242244464</v>
      </c>
    </row>
    <row r="13" spans="1:7" x14ac:dyDescent="0.25">
      <c r="A13" s="1" t="s">
        <v>1</v>
      </c>
      <c r="B13">
        <f>$B$12-(B6*SQRT(B5))</f>
        <v>1.623215567939547</v>
      </c>
      <c r="D13" s="1" t="s">
        <v>1</v>
      </c>
      <c r="E13">
        <f>$E$12-(E6*SQRT(E5))</f>
        <v>-0.10111704193351961</v>
      </c>
    </row>
    <row r="14" spans="1:7" x14ac:dyDescent="0.25">
      <c r="A14" s="1"/>
      <c r="D14" s="1"/>
    </row>
    <row r="15" spans="1:7" x14ac:dyDescent="0.25">
      <c r="A15" s="1" t="s">
        <v>25</v>
      </c>
      <c r="B15">
        <f>B2*B17</f>
        <v>29.553358188091885</v>
      </c>
      <c r="D15" s="1" t="s">
        <v>25</v>
      </c>
      <c r="E15">
        <f>E2*E17</f>
        <v>900.94534871174301</v>
      </c>
    </row>
    <row r="16" spans="1:7" x14ac:dyDescent="0.25">
      <c r="A16" s="1"/>
    </row>
    <row r="17" spans="1:5" x14ac:dyDescent="0.25">
      <c r="A17" s="1" t="s">
        <v>12</v>
      </c>
      <c r="B17">
        <f>EXP(1)^(-B4*B5)</f>
        <v>0.98511193960306276</v>
      </c>
      <c r="D17" s="1" t="s">
        <v>12</v>
      </c>
      <c r="E17">
        <f>EXP(1)^(-E4*E5)</f>
        <v>0.99004983374916811</v>
      </c>
    </row>
    <row r="18" spans="1:5" x14ac:dyDescent="0.25">
      <c r="A18" s="1" t="s">
        <v>10</v>
      </c>
      <c r="B18">
        <f>_xlfn.NORM.DIST(B12,0,1,TRUE)*B15</f>
        <v>28.299563624066138</v>
      </c>
      <c r="D18" s="1" t="s">
        <v>18</v>
      </c>
      <c r="E18">
        <f>_xlfn.NORM.DIST(-E12,0,1,TRUE)*E15</f>
        <v>410.65289814415559</v>
      </c>
    </row>
    <row r="19" spans="1:5" x14ac:dyDescent="0.25">
      <c r="A19" s="1" t="s">
        <v>11</v>
      </c>
      <c r="B19">
        <f>_xlfn.NORM.DIST(B13,0,1,TRUE)*B3</f>
        <v>23.693208362158614</v>
      </c>
      <c r="D19" s="1" t="s">
        <v>17</v>
      </c>
      <c r="E19">
        <f>_xlfn.NORM.DIST(-E13,0,1,TRUE)*(E3)</f>
        <v>486.24410255523173</v>
      </c>
    </row>
    <row r="20" spans="1:5" x14ac:dyDescent="0.25">
      <c r="A20" s="1"/>
      <c r="D20" s="1"/>
    </row>
    <row r="21" spans="1:5" x14ac:dyDescent="0.25">
      <c r="A21" s="1" t="s">
        <v>13</v>
      </c>
      <c r="B21">
        <f>(B18-B19)*B17</f>
        <v>4.5377755665584951</v>
      </c>
      <c r="D21" s="1" t="s">
        <v>16</v>
      </c>
      <c r="E21">
        <f>(E19-E18)*E17</f>
        <v>74.839059360085329</v>
      </c>
    </row>
  </sheetData>
  <mergeCells count="4">
    <mergeCell ref="A1:B1"/>
    <mergeCell ref="A7:B7"/>
    <mergeCell ref="D1:E1"/>
    <mergeCell ref="D7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D91C-C9B8-4023-95F6-F4217EE4732A}">
  <dimension ref="A1:B19"/>
  <sheetViews>
    <sheetView workbookViewId="0">
      <selection activeCell="E19" sqref="E19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30</v>
      </c>
    </row>
    <row r="3" spans="1:2" x14ac:dyDescent="0.25">
      <c r="A3" s="1" t="s">
        <v>3</v>
      </c>
      <c r="B3">
        <v>25</v>
      </c>
    </row>
    <row r="4" spans="1:2" x14ac:dyDescent="0.25">
      <c r="A4" s="1" t="s">
        <v>4</v>
      </c>
      <c r="B4">
        <v>0.06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6</v>
      </c>
      <c r="B6">
        <v>0.2</v>
      </c>
    </row>
    <row r="7" spans="1:2" x14ac:dyDescent="0.25">
      <c r="A7" s="4" t="s">
        <v>15</v>
      </c>
      <c r="B7" s="4"/>
    </row>
    <row r="8" spans="1:2" x14ac:dyDescent="0.25">
      <c r="A8" s="1" t="s">
        <v>22</v>
      </c>
      <c r="B8">
        <f>LN($B$2/$B$3)</f>
        <v>0.18232155679395459</v>
      </c>
    </row>
    <row r="9" spans="1:2" x14ac:dyDescent="0.25">
      <c r="A9" s="1" t="s">
        <v>23</v>
      </c>
      <c r="B9">
        <f>($B$4+($B$6^2)/2)*$B$5</f>
        <v>0.02</v>
      </c>
    </row>
    <row r="10" spans="1:2" x14ac:dyDescent="0.25">
      <c r="A10" s="1" t="s">
        <v>24</v>
      </c>
      <c r="B10">
        <f>B6*(SQRT(B5))</f>
        <v>0.1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2.0232155679395456</v>
      </c>
    </row>
    <row r="13" spans="1:2" x14ac:dyDescent="0.25">
      <c r="A13" s="1" t="s">
        <v>1</v>
      </c>
      <c r="B13">
        <f>$B$12-(B6*SQRT(B5))</f>
        <v>1.9232155679395455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0.98511193960306276</v>
      </c>
    </row>
    <row r="16" spans="1:2" x14ac:dyDescent="0.25">
      <c r="A16" s="1" t="s">
        <v>10</v>
      </c>
      <c r="B16">
        <f>_xlfn.NORM.DIST(B12,0,1,TRUE)*B2</f>
        <v>29.354236090377565</v>
      </c>
    </row>
    <row r="17" spans="1:2" x14ac:dyDescent="0.25">
      <c r="A17" s="1" t="s">
        <v>11</v>
      </c>
      <c r="B17">
        <f>_xlfn.NORM.DIST(B13,0,1,TRUE)*(B3)*B15</f>
        <v>23.957269944814048</v>
      </c>
    </row>
    <row r="18" spans="1:2" x14ac:dyDescent="0.25">
      <c r="A18" s="1"/>
    </row>
    <row r="19" spans="1:2" x14ac:dyDescent="0.25">
      <c r="A19" s="1" t="s">
        <v>13</v>
      </c>
      <c r="B19">
        <f>B16-B17</f>
        <v>5.3969661455635176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7814-B441-4F7E-8EBF-FBAF76FD0407}">
  <dimension ref="A1:B19"/>
  <sheetViews>
    <sheetView workbookViewId="0">
      <selection activeCell="F24" sqref="F24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25</v>
      </c>
    </row>
    <row r="3" spans="1:2" x14ac:dyDescent="0.25">
      <c r="A3" s="1" t="s">
        <v>3</v>
      </c>
      <c r="B3">
        <v>30</v>
      </c>
    </row>
    <row r="4" spans="1:2" x14ac:dyDescent="0.25">
      <c r="A4" s="1" t="s">
        <v>4</v>
      </c>
      <c r="B4">
        <v>0.08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6</v>
      </c>
      <c r="B6">
        <v>0.3</v>
      </c>
    </row>
    <row r="7" spans="1:2" x14ac:dyDescent="0.25">
      <c r="A7" s="4" t="s">
        <v>15</v>
      </c>
      <c r="B7" s="4"/>
    </row>
    <row r="8" spans="1:2" x14ac:dyDescent="0.25">
      <c r="A8" s="1" t="s">
        <v>22</v>
      </c>
      <c r="B8">
        <f>LN($B$2/$B$3)</f>
        <v>-0.18232155679395459</v>
      </c>
    </row>
    <row r="9" spans="1:2" x14ac:dyDescent="0.25">
      <c r="A9" s="1" t="s">
        <v>23</v>
      </c>
      <c r="B9">
        <f>($B$4+($B$6^2)/2)*$B$5</f>
        <v>3.125E-2</v>
      </c>
    </row>
    <row r="10" spans="1:2" x14ac:dyDescent="0.25">
      <c r="A10" s="1" t="s">
        <v>24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-1.0071437119596973</v>
      </c>
    </row>
    <row r="13" spans="1:2" x14ac:dyDescent="0.25">
      <c r="A13" s="1" t="s">
        <v>1</v>
      </c>
      <c r="B13">
        <f>$B$12-(B6*SQRT(B5))</f>
        <v>-1.1571437119596972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0.98019867330675536</v>
      </c>
    </row>
    <row r="16" spans="1:2" x14ac:dyDescent="0.25">
      <c r="A16" s="1" t="s">
        <v>18</v>
      </c>
      <c r="B16">
        <f>_xlfn.NORM.DIST(-B12,0,1,TRUE)*B2</f>
        <v>21.076678526988502</v>
      </c>
    </row>
    <row r="17" spans="1:2" x14ac:dyDescent="0.25">
      <c r="A17" s="1" t="s">
        <v>17</v>
      </c>
      <c r="B17">
        <f>_xlfn.NORM.DIST(-B13,0,1,TRUE)*(B3)*B15</f>
        <v>25.771182819468983</v>
      </c>
    </row>
    <row r="18" spans="1:2" x14ac:dyDescent="0.25">
      <c r="A18" s="1"/>
    </row>
    <row r="19" spans="1:2" x14ac:dyDescent="0.25">
      <c r="A19" s="1" t="s">
        <v>16</v>
      </c>
      <c r="B19">
        <f>B17-B16</f>
        <v>4.694504292480481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2581-C5D7-4BF9-8599-9EE040782844}">
  <dimension ref="A1:B19"/>
  <sheetViews>
    <sheetView workbookViewId="0">
      <selection activeCell="I24" sqref="I24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100</v>
      </c>
    </row>
    <row r="3" spans="1:2" x14ac:dyDescent="0.25">
      <c r="A3" s="1" t="s">
        <v>3</v>
      </c>
      <c r="B3">
        <v>100</v>
      </c>
    </row>
    <row r="4" spans="1:2" x14ac:dyDescent="0.25">
      <c r="A4" s="1" t="s">
        <v>4</v>
      </c>
      <c r="B4">
        <v>0.02</v>
      </c>
    </row>
    <row r="5" spans="1:2" x14ac:dyDescent="0.25">
      <c r="A5" s="1" t="s">
        <v>5</v>
      </c>
      <c r="B5" s="3">
        <v>0.25</v>
      </c>
    </row>
    <row r="6" spans="1:2" x14ac:dyDescent="0.25">
      <c r="A6" s="1" t="s">
        <v>6</v>
      </c>
      <c r="B6">
        <v>0.3</v>
      </c>
    </row>
    <row r="7" spans="1:2" x14ac:dyDescent="0.25">
      <c r="A7" s="4" t="s">
        <v>15</v>
      </c>
      <c r="B7" s="4"/>
    </row>
    <row r="8" spans="1:2" x14ac:dyDescent="0.25">
      <c r="A8" s="1" t="s">
        <v>22</v>
      </c>
      <c r="B8">
        <f>LN($B$2/$B$3)</f>
        <v>0</v>
      </c>
    </row>
    <row r="9" spans="1:2" x14ac:dyDescent="0.25">
      <c r="A9" s="1" t="s">
        <v>23</v>
      </c>
      <c r="B9">
        <f>($B$4+($B$6^2)/2)*$B$5</f>
        <v>1.6250000000000001E-2</v>
      </c>
    </row>
    <row r="10" spans="1:2" x14ac:dyDescent="0.25">
      <c r="A10" s="1" t="s">
        <v>24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0.10833333333333334</v>
      </c>
    </row>
    <row r="13" spans="1:2" x14ac:dyDescent="0.25">
      <c r="A13" s="1" t="s">
        <v>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 t="s">
        <v>18</v>
      </c>
      <c r="B16">
        <f>_xlfn.NORM.DIST(-B12,0,1,TRUE)*B2</f>
        <v>45.686564101400108</v>
      </c>
    </row>
    <row r="17" spans="1:2" x14ac:dyDescent="0.25">
      <c r="A17" s="1" t="s">
        <v>17</v>
      </c>
      <c r="B17">
        <f>_xlfn.NORM.DIST(-B13,0,1,TRUE)*(B3)*B15</f>
        <v>51.404114453081235</v>
      </c>
    </row>
    <row r="18" spans="1:2" x14ac:dyDescent="0.25">
      <c r="A18" s="1"/>
    </row>
    <row r="19" spans="1:2" x14ac:dyDescent="0.25">
      <c r="A19" s="1" t="s">
        <v>16</v>
      </c>
      <c r="B19">
        <f>B17-B16</f>
        <v>5.7175503516811261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8C77-72D0-49CB-909F-DBBE9CFE110F}">
  <dimension ref="A1:B19"/>
  <sheetViews>
    <sheetView workbookViewId="0">
      <selection activeCell="A7" sqref="A7:B7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49</v>
      </c>
    </row>
    <row r="3" spans="1:2" x14ac:dyDescent="0.25">
      <c r="A3" s="1" t="s">
        <v>3</v>
      </c>
      <c r="B3">
        <v>50</v>
      </c>
    </row>
    <row r="4" spans="1:2" x14ac:dyDescent="0.25">
      <c r="A4" s="1" t="s">
        <v>4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6</v>
      </c>
      <c r="B6">
        <v>0.2</v>
      </c>
    </row>
    <row r="7" spans="1:2" x14ac:dyDescent="0.25">
      <c r="A7" s="4" t="s">
        <v>15</v>
      </c>
      <c r="B7" s="4"/>
    </row>
    <row r="8" spans="1:2" x14ac:dyDescent="0.25">
      <c r="A8" s="1" t="s">
        <v>22</v>
      </c>
      <c r="B8">
        <f>LN($B$2/$B$3)</f>
        <v>-2.0202707317519466E-2</v>
      </c>
    </row>
    <row r="9" spans="1:2" x14ac:dyDescent="0.25">
      <c r="A9" s="1" t="s">
        <v>23</v>
      </c>
      <c r="B9">
        <f>($B$4+($B$6^2)/2)*$B$5</f>
        <v>2.6922000000000001E-2</v>
      </c>
    </row>
    <row r="10" spans="1:2" x14ac:dyDescent="0.25">
      <c r="A10" s="1" t="s">
        <v>24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5.4173752978308974E-2</v>
      </c>
    </row>
    <row r="13" spans="1:2" x14ac:dyDescent="0.25">
      <c r="A13" s="1" t="s">
        <v>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 t="s">
        <v>10</v>
      </c>
      <c r="B16">
        <f>_xlfn.NORM.DIST(B12,0,1,TRUE)*B2</f>
        <v>25.558480064607231</v>
      </c>
    </row>
    <row r="17" spans="1:2" x14ac:dyDescent="0.25">
      <c r="A17" s="1" t="s">
        <v>11</v>
      </c>
      <c r="B17">
        <f>_xlfn.NORM.DIST(B13,0,1,TRUE)*(B3)*B15</f>
        <v>23.158018977641568</v>
      </c>
    </row>
    <row r="18" spans="1:2" x14ac:dyDescent="0.25">
      <c r="A18" s="1"/>
    </row>
    <row r="19" spans="1:2" x14ac:dyDescent="0.25">
      <c r="A19" s="1" t="s">
        <v>13</v>
      </c>
      <c r="B19">
        <f>B16-B17</f>
        <v>2.4004610869656631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434E-683D-4A3B-BE46-F3AADD60C346}">
  <dimension ref="A1:B19"/>
  <sheetViews>
    <sheetView workbookViewId="0">
      <selection activeCell="G35" sqref="G35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2" x14ac:dyDescent="0.25">
      <c r="A1" s="4" t="s">
        <v>14</v>
      </c>
      <c r="B1" s="4"/>
    </row>
    <row r="2" spans="1:2" x14ac:dyDescent="0.25">
      <c r="A2" s="1" t="s">
        <v>2</v>
      </c>
      <c r="B2">
        <v>50</v>
      </c>
    </row>
    <row r="3" spans="1:2" x14ac:dyDescent="0.25">
      <c r="A3" s="1" t="s">
        <v>3</v>
      </c>
      <c r="B3">
        <v>50</v>
      </c>
    </row>
    <row r="4" spans="1:2" x14ac:dyDescent="0.25">
      <c r="A4" s="1" t="s">
        <v>4</v>
      </c>
      <c r="B4">
        <v>0.1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6</v>
      </c>
      <c r="B6">
        <v>0.3</v>
      </c>
    </row>
    <row r="7" spans="1:2" x14ac:dyDescent="0.25">
      <c r="A7" s="4" t="s">
        <v>15</v>
      </c>
      <c r="B7" s="4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3.6250000000000004E-2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0</v>
      </c>
      <c r="B12">
        <f>($B$8+$B$9)/$B$10</f>
        <v>0.2416666666666667</v>
      </c>
    </row>
    <row r="13" spans="1:2" x14ac:dyDescent="0.25">
      <c r="A13" s="1" t="s">
        <v>1</v>
      </c>
      <c r="B13">
        <f>$B$12-(B6*SQRT(B5))</f>
        <v>9.1666666666666702E-2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0.97530991202833262</v>
      </c>
    </row>
    <row r="16" spans="1:2" x14ac:dyDescent="0.25">
      <c r="A16" s="1" t="s">
        <v>18</v>
      </c>
      <c r="B16">
        <f>_xlfn.NORM.DIST(-B12,0,1,TRUE)*B2</f>
        <v>20.225961504881944</v>
      </c>
    </row>
    <row r="17" spans="1:2" x14ac:dyDescent="0.25">
      <c r="A17" s="1" t="s">
        <v>17</v>
      </c>
      <c r="B17">
        <f>_xlfn.NORM.DIST(-B13,0,1,TRUE)*(B3)*B15</f>
        <v>22.601902172382591</v>
      </c>
    </row>
    <row r="18" spans="1:2" x14ac:dyDescent="0.25">
      <c r="A18" s="1"/>
    </row>
    <row r="19" spans="1:2" x14ac:dyDescent="0.25">
      <c r="A19" s="1" t="s">
        <v>16</v>
      </c>
      <c r="B19">
        <f>B17-B16</f>
        <v>2.3759406675006467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86A1-FB88-422F-9849-10B95947D5D4}">
  <dimension ref="A1:F19"/>
  <sheetViews>
    <sheetView workbookViewId="0">
      <selection activeCell="D24" sqref="D24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6" x14ac:dyDescent="0.25">
      <c r="A1" s="4" t="s">
        <v>14</v>
      </c>
      <c r="B1" s="4"/>
    </row>
    <row r="2" spans="1:6" x14ac:dyDescent="0.25">
      <c r="A2" s="1" t="s">
        <v>2</v>
      </c>
      <c r="B2">
        <v>8</v>
      </c>
    </row>
    <row r="3" spans="1:6" x14ac:dyDescent="0.25">
      <c r="A3" s="1" t="s">
        <v>3</v>
      </c>
      <c r="B3">
        <v>8</v>
      </c>
    </row>
    <row r="4" spans="1:6" x14ac:dyDescent="0.25">
      <c r="A4" s="1" t="s">
        <v>4</v>
      </c>
      <c r="B4">
        <v>0.12</v>
      </c>
    </row>
    <row r="5" spans="1:6" x14ac:dyDescent="0.25">
      <c r="A5" s="1" t="s">
        <v>5</v>
      </c>
      <c r="B5">
        <f>8/12</f>
        <v>0.66666666666666663</v>
      </c>
    </row>
    <row r="6" spans="1:6" x14ac:dyDescent="0.25">
      <c r="A6" s="1" t="s">
        <v>6</v>
      </c>
      <c r="B6">
        <v>0.18</v>
      </c>
    </row>
    <row r="7" spans="1:6" x14ac:dyDescent="0.25">
      <c r="A7" s="4" t="s">
        <v>15</v>
      </c>
      <c r="B7" s="4"/>
    </row>
    <row r="8" spans="1:6" x14ac:dyDescent="0.25">
      <c r="A8" s="1" t="s">
        <v>7</v>
      </c>
      <c r="B8">
        <f>LN($B$2/$B$3)</f>
        <v>0</v>
      </c>
    </row>
    <row r="9" spans="1:6" x14ac:dyDescent="0.25">
      <c r="A9" s="1" t="s">
        <v>8</v>
      </c>
      <c r="B9">
        <f>($B$4+($B$6^2)/2)*$B$5</f>
        <v>9.0799999999999992E-2</v>
      </c>
    </row>
    <row r="10" spans="1:6" x14ac:dyDescent="0.25">
      <c r="A10" s="1" t="s">
        <v>9</v>
      </c>
      <c r="B10">
        <f>B6*(SQRT(B5))</f>
        <v>0.14696938456699069</v>
      </c>
    </row>
    <row r="11" spans="1:6" x14ac:dyDescent="0.25">
      <c r="A11" s="1"/>
      <c r="E11" t="s">
        <v>21</v>
      </c>
    </row>
    <row r="12" spans="1:6" x14ac:dyDescent="0.25">
      <c r="A12" s="1" t="s">
        <v>0</v>
      </c>
      <c r="B12">
        <f>($B$8+$B$9)/$B$10</f>
        <v>0.61781574623531266</v>
      </c>
      <c r="E12" s="2">
        <f>B12-1</f>
        <v>-0.38218425376468734</v>
      </c>
      <c r="F12" t="s">
        <v>20</v>
      </c>
    </row>
    <row r="13" spans="1:6" x14ac:dyDescent="0.25">
      <c r="A13" s="1" t="s">
        <v>1</v>
      </c>
      <c r="B13">
        <f>$B$12-(B6*SQRT(B5))</f>
        <v>0.47084636166832194</v>
      </c>
    </row>
    <row r="14" spans="1:6" x14ac:dyDescent="0.25">
      <c r="A14" s="1"/>
    </row>
    <row r="15" spans="1:6" x14ac:dyDescent="0.25">
      <c r="A15" s="1" t="s">
        <v>12</v>
      </c>
      <c r="B15">
        <f>EXP(1)^(-B4*B5)</f>
        <v>0.92311634638663576</v>
      </c>
    </row>
    <row r="16" spans="1:6" x14ac:dyDescent="0.25">
      <c r="A16" s="1" t="s">
        <v>10</v>
      </c>
      <c r="B16">
        <f>_xlfn.NORM.DIST(B12,0,1,TRUE)*B2</f>
        <v>5.8532127897211881</v>
      </c>
    </row>
    <row r="17" spans="1:2" x14ac:dyDescent="0.25">
      <c r="A17" s="1" t="s">
        <v>11</v>
      </c>
      <c r="B17">
        <f>_xlfn.NORM.DIST(B13,0,1,TRUE)*(B3)*B15</f>
        <v>5.0300592941752322</v>
      </c>
    </row>
    <row r="18" spans="1:2" x14ac:dyDescent="0.25">
      <c r="A18" s="1"/>
    </row>
    <row r="19" spans="1:2" x14ac:dyDescent="0.25">
      <c r="A19" s="1" t="s">
        <v>13</v>
      </c>
      <c r="B19">
        <f>B16-B17</f>
        <v>0.82315349554595585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A000-94E5-4420-936E-AC604A55B475}">
  <dimension ref="A1:F19"/>
  <sheetViews>
    <sheetView workbookViewId="0">
      <selection activeCell="E13" sqref="E13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6" x14ac:dyDescent="0.25">
      <c r="A1" s="4" t="s">
        <v>14</v>
      </c>
      <c r="B1" s="4"/>
    </row>
    <row r="2" spans="1:6" x14ac:dyDescent="0.25">
      <c r="A2" s="1" t="s">
        <v>2</v>
      </c>
      <c r="B2">
        <v>1</v>
      </c>
    </row>
    <row r="3" spans="1:6" x14ac:dyDescent="0.25">
      <c r="A3" s="1" t="s">
        <v>3</v>
      </c>
      <c r="B3">
        <v>1</v>
      </c>
    </row>
    <row r="4" spans="1:6" x14ac:dyDescent="0.25">
      <c r="A4" s="1" t="s">
        <v>4</v>
      </c>
      <c r="B4">
        <v>0.1</v>
      </c>
    </row>
    <row r="5" spans="1:6" x14ac:dyDescent="0.25">
      <c r="A5" s="1" t="s">
        <v>5</v>
      </c>
      <c r="B5">
        <v>0.5</v>
      </c>
    </row>
    <row r="6" spans="1:6" x14ac:dyDescent="0.25">
      <c r="A6" s="1" t="s">
        <v>6</v>
      </c>
      <c r="B6">
        <v>0.25</v>
      </c>
    </row>
    <row r="7" spans="1:6" x14ac:dyDescent="0.25">
      <c r="A7" s="4" t="s">
        <v>15</v>
      </c>
      <c r="B7" s="4"/>
    </row>
    <row r="8" spans="1:6" x14ac:dyDescent="0.25">
      <c r="A8" s="1" t="s">
        <v>7</v>
      </c>
      <c r="B8">
        <f>LN($B$2/$B$3)</f>
        <v>0</v>
      </c>
    </row>
    <row r="9" spans="1:6" x14ac:dyDescent="0.25">
      <c r="A9" s="1" t="s">
        <v>8</v>
      </c>
      <c r="B9">
        <f>($B$4+($B$6^2)/2)*$B$5</f>
        <v>6.5625000000000003E-2</v>
      </c>
    </row>
    <row r="10" spans="1:6" x14ac:dyDescent="0.25">
      <c r="A10" s="1" t="s">
        <v>9</v>
      </c>
      <c r="B10">
        <f>B6*(SQRT(B5))</f>
        <v>0.17677669529663689</v>
      </c>
    </row>
    <row r="11" spans="1:6" x14ac:dyDescent="0.25">
      <c r="A11" s="1"/>
      <c r="E11" t="s">
        <v>21</v>
      </c>
    </row>
    <row r="12" spans="1:6" x14ac:dyDescent="0.25">
      <c r="A12" s="1" t="s">
        <v>0</v>
      </c>
      <c r="B12">
        <f>($B$8+$B$9)/$B$10</f>
        <v>0.37123106012293744</v>
      </c>
      <c r="E12" s="2">
        <f>B12-1</f>
        <v>-0.62876893987706262</v>
      </c>
      <c r="F12" t="s">
        <v>20</v>
      </c>
    </row>
    <row r="13" spans="1:6" x14ac:dyDescent="0.25">
      <c r="A13" s="1" t="s">
        <v>1</v>
      </c>
      <c r="B13">
        <f>$B$12-(B6*SQRT(B5))</f>
        <v>0.19445436482630055</v>
      </c>
    </row>
    <row r="14" spans="1:6" x14ac:dyDescent="0.25">
      <c r="A14" s="1"/>
    </row>
    <row r="15" spans="1:6" x14ac:dyDescent="0.25">
      <c r="A15" s="1" t="s">
        <v>12</v>
      </c>
      <c r="B15">
        <f>EXP(1)^(-B4*B5)</f>
        <v>0.9512294245007139</v>
      </c>
    </row>
    <row r="16" spans="1:6" x14ac:dyDescent="0.25">
      <c r="A16" s="1" t="s">
        <v>10</v>
      </c>
      <c r="B16">
        <f>_xlfn.NORM.DIST(B12,0,1,TRUE)*B2</f>
        <v>0.64476727962935421</v>
      </c>
    </row>
    <row r="17" spans="1:2" x14ac:dyDescent="0.25">
      <c r="A17" s="1" t="s">
        <v>11</v>
      </c>
      <c r="B17">
        <f>_xlfn.NORM.DIST(B13,0,1,TRUE)*(B3)*B15</f>
        <v>0.54894492902432279</v>
      </c>
    </row>
    <row r="18" spans="1:2" x14ac:dyDescent="0.25">
      <c r="A18" s="1"/>
    </row>
    <row r="19" spans="1:2" x14ac:dyDescent="0.25">
      <c r="A19" s="1" t="s">
        <v>13</v>
      </c>
      <c r="B19">
        <f>B16-B17</f>
        <v>9.5822350605031414E-2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182B-59E7-4045-9BE3-D9D6A03C83C0}">
  <dimension ref="A1:D22"/>
  <sheetViews>
    <sheetView workbookViewId="0">
      <selection activeCell="A23" sqref="A23"/>
    </sheetView>
  </sheetViews>
  <sheetFormatPr defaultRowHeight="15" x14ac:dyDescent="0.25"/>
  <cols>
    <col min="1" max="1" width="11" bestFit="1" customWidth="1"/>
    <col min="8" max="8" width="9.7109375" customWidth="1"/>
  </cols>
  <sheetData>
    <row r="1" spans="1:4" x14ac:dyDescent="0.25">
      <c r="A1" s="4" t="s">
        <v>14</v>
      </c>
      <c r="B1" s="4"/>
    </row>
    <row r="2" spans="1:4" x14ac:dyDescent="0.25">
      <c r="A2" s="1" t="s">
        <v>2</v>
      </c>
      <c r="B2">
        <v>100</v>
      </c>
    </row>
    <row r="3" spans="1:4" x14ac:dyDescent="0.25">
      <c r="A3" s="1" t="s">
        <v>3</v>
      </c>
      <c r="B3">
        <v>90</v>
      </c>
    </row>
    <row r="4" spans="1:4" x14ac:dyDescent="0.25">
      <c r="A4" s="1" t="s">
        <v>4</v>
      </c>
      <c r="B4">
        <v>0.04</v>
      </c>
    </row>
    <row r="5" spans="1:4" x14ac:dyDescent="0.25">
      <c r="A5" s="1" t="s">
        <v>5</v>
      </c>
      <c r="B5">
        <v>0.5</v>
      </c>
    </row>
    <row r="6" spans="1:4" x14ac:dyDescent="0.25">
      <c r="A6" s="1" t="s">
        <v>6</v>
      </c>
      <c r="B6">
        <v>0.75</v>
      </c>
    </row>
    <row r="7" spans="1:4" x14ac:dyDescent="0.25">
      <c r="A7" s="4" t="s">
        <v>15</v>
      </c>
      <c r="B7" s="4"/>
    </row>
    <row r="8" spans="1:4" x14ac:dyDescent="0.25">
      <c r="A8" s="1" t="s">
        <v>7</v>
      </c>
      <c r="B8">
        <f>LN($B$2/$B$3)</f>
        <v>0.10536051565782635</v>
      </c>
    </row>
    <row r="9" spans="1:4" x14ac:dyDescent="0.25">
      <c r="A9" s="1" t="s">
        <v>8</v>
      </c>
      <c r="B9">
        <f>($B$4+($B$6^2)/2)*$B$5</f>
        <v>0.16062499999999999</v>
      </c>
      <c r="D9">
        <f>_xlfn.NORM.DIST(-B12,0,1,TRUE)</f>
        <v>0.30799306992931624</v>
      </c>
    </row>
    <row r="10" spans="1:4" x14ac:dyDescent="0.25">
      <c r="A10" s="1" t="s">
        <v>9</v>
      </c>
      <c r="B10">
        <f>B6*(SQRT(B5))</f>
        <v>0.53033008588991071</v>
      </c>
    </row>
    <row r="11" spans="1:4" x14ac:dyDescent="0.25">
      <c r="A11" s="1"/>
    </row>
    <row r="12" spans="1:4" x14ac:dyDescent="0.25">
      <c r="A12" s="1" t="s">
        <v>0</v>
      </c>
      <c r="B12">
        <f>($B$8+$B$9)/$B$10</f>
        <v>0.50154709818413223</v>
      </c>
    </row>
    <row r="13" spans="1:4" x14ac:dyDescent="0.25">
      <c r="A13" s="1" t="s">
        <v>1</v>
      </c>
      <c r="B13">
        <f>$B$12-(B6*SQRT(B5))</f>
        <v>-2.8782987705778473E-2</v>
      </c>
    </row>
    <row r="14" spans="1:4" x14ac:dyDescent="0.25">
      <c r="A14" s="1"/>
      <c r="D14">
        <f>_xlfn.NORM.DIST(-B13,0,1,TRUE)</f>
        <v>0.51148116544844124</v>
      </c>
    </row>
    <row r="15" spans="1:4" x14ac:dyDescent="0.25">
      <c r="A15" s="1" t="s">
        <v>12</v>
      </c>
      <c r="B15">
        <f>EXP(1)^(-B4*B5)</f>
        <v>0.98019867330675536</v>
      </c>
    </row>
    <row r="16" spans="1:4" x14ac:dyDescent="0.25">
      <c r="A16" s="1" t="s">
        <v>18</v>
      </c>
      <c r="B16">
        <f>_xlfn.NORM.DIST(-B12,0,1,TRUE)*B2</f>
        <v>30.799306992931623</v>
      </c>
    </row>
    <row r="17" spans="1:2" x14ac:dyDescent="0.25">
      <c r="A17" s="1" t="s">
        <v>17</v>
      </c>
      <c r="B17">
        <f>_xlfn.NORM.DIST(-B13,0,1,TRUE)*(B3)*B15</f>
        <v>45.12178438145596</v>
      </c>
    </row>
    <row r="18" spans="1:2" x14ac:dyDescent="0.25">
      <c r="A18" s="1"/>
    </row>
    <row r="19" spans="1:2" x14ac:dyDescent="0.25">
      <c r="A19" s="1" t="s">
        <v>16</v>
      </c>
      <c r="B19">
        <f>B17-B16</f>
        <v>14.322477388524337</v>
      </c>
    </row>
    <row r="22" spans="1:2" x14ac:dyDescent="0.25">
      <c r="A22" t="s">
        <v>19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349F-7A5C-42AE-A7C1-BD0A57411077}">
  <dimension ref="A1:K21"/>
  <sheetViews>
    <sheetView tabSelected="1" zoomScale="166" zoomScaleNormal="166" workbookViewId="0">
      <selection activeCell="H5" sqref="H5"/>
    </sheetView>
  </sheetViews>
  <sheetFormatPr defaultRowHeight="15" x14ac:dyDescent="0.25"/>
  <cols>
    <col min="1" max="1" width="12.85546875" customWidth="1"/>
    <col min="4" max="4" width="11.7109375" bestFit="1" customWidth="1"/>
    <col min="8" max="8" width="9.7109375" customWidth="1"/>
  </cols>
  <sheetData>
    <row r="1" spans="1:11" x14ac:dyDescent="0.25">
      <c r="A1" s="4" t="s">
        <v>14</v>
      </c>
      <c r="B1" s="4"/>
      <c r="D1" s="4" t="s">
        <v>14</v>
      </c>
      <c r="E1" s="4"/>
      <c r="G1" t="s">
        <v>29</v>
      </c>
    </row>
    <row r="2" spans="1:11" x14ac:dyDescent="0.25">
      <c r="A2" s="1" t="s">
        <v>28</v>
      </c>
      <c r="B2">
        <v>8.5</v>
      </c>
      <c r="D2" s="1" t="s">
        <v>28</v>
      </c>
      <c r="E2">
        <v>900</v>
      </c>
    </row>
    <row r="3" spans="1:11" x14ac:dyDescent="0.25">
      <c r="A3" s="1" t="s">
        <v>3</v>
      </c>
      <c r="B3">
        <v>8</v>
      </c>
      <c r="D3" s="1" t="s">
        <v>3</v>
      </c>
      <c r="E3">
        <v>910</v>
      </c>
    </row>
    <row r="4" spans="1:11" x14ac:dyDescent="0.25">
      <c r="A4" s="1" t="s">
        <v>4</v>
      </c>
      <c r="B4">
        <v>0.04</v>
      </c>
      <c r="D4" s="1" t="s">
        <v>4</v>
      </c>
      <c r="E4">
        <v>0.02</v>
      </c>
    </row>
    <row r="5" spans="1:11" x14ac:dyDescent="0.25">
      <c r="A5" s="1" t="s">
        <v>5</v>
      </c>
      <c r="B5">
        <f>K15</f>
        <v>0.39423076923076922</v>
      </c>
      <c r="D5" s="1" t="s">
        <v>5</v>
      </c>
      <c r="E5">
        <v>0.5</v>
      </c>
    </row>
    <row r="6" spans="1:11" x14ac:dyDescent="0.25">
      <c r="A6" s="1" t="s">
        <v>6</v>
      </c>
      <c r="B6">
        <v>0.57499999999999996</v>
      </c>
      <c r="D6" s="1" t="s">
        <v>6</v>
      </c>
      <c r="E6">
        <v>0.3</v>
      </c>
    </row>
    <row r="7" spans="1:11" x14ac:dyDescent="0.25">
      <c r="A7" s="4" t="s">
        <v>15</v>
      </c>
      <c r="B7" s="4"/>
      <c r="D7" s="4" t="s">
        <v>15</v>
      </c>
      <c r="E7" s="4"/>
    </row>
    <row r="8" spans="1:11" x14ac:dyDescent="0.25">
      <c r="A8" s="1" t="s">
        <v>22</v>
      </c>
      <c r="B8">
        <f>LN($B$2/$B$3)</f>
        <v>6.062462181643484E-2</v>
      </c>
      <c r="D8" s="1" t="s">
        <v>22</v>
      </c>
      <c r="E8">
        <f>LN($E$2/$E$3)</f>
        <v>-1.1049836186584935E-2</v>
      </c>
    </row>
    <row r="9" spans="1:11" x14ac:dyDescent="0.25">
      <c r="A9" s="1" t="s">
        <v>23</v>
      </c>
      <c r="B9">
        <f>(($B$6^2)*B5)/2</f>
        <v>6.5171274038461527E-2</v>
      </c>
      <c r="D9" s="1" t="s">
        <v>23</v>
      </c>
      <c r="E9">
        <f>(($E$6^2)*E5)/2</f>
        <v>2.2499999999999999E-2</v>
      </c>
    </row>
    <row r="10" spans="1:11" x14ac:dyDescent="0.25">
      <c r="A10" s="1" t="s">
        <v>24</v>
      </c>
      <c r="B10">
        <f>B6*(SQRT(B5))</f>
        <v>0.36102984374830155</v>
      </c>
      <c r="D10" s="1" t="s">
        <v>24</v>
      </c>
      <c r="E10">
        <f>E6*(SQRT(E5))</f>
        <v>0.21213203435596426</v>
      </c>
    </row>
    <row r="11" spans="1:11" x14ac:dyDescent="0.25">
      <c r="A11" s="1"/>
      <c r="D11" s="1"/>
    </row>
    <row r="12" spans="1:11" x14ac:dyDescent="0.25">
      <c r="A12" s="1" t="s">
        <v>0</v>
      </c>
      <c r="B12">
        <f>($B$8+$B$9)/$B$10</f>
        <v>0.34843628036079266</v>
      </c>
      <c r="D12" s="1" t="s">
        <v>0</v>
      </c>
      <c r="E12">
        <f>($E$8+$E$9)/$E$10</f>
        <v>5.3976589854417403E-2</v>
      </c>
    </row>
    <row r="13" spans="1:11" x14ac:dyDescent="0.25">
      <c r="A13" s="1" t="s">
        <v>1</v>
      </c>
      <c r="B13">
        <f>$B$12-(B6*SQRT(B5))</f>
        <v>-1.2593563387508888E-2</v>
      </c>
      <c r="D13" s="1" t="s">
        <v>1</v>
      </c>
      <c r="E13">
        <f>$E$12-(E6*SQRT(E5))</f>
        <v>-0.15815544450154684</v>
      </c>
      <c r="K13">
        <f>123</f>
        <v>123</v>
      </c>
    </row>
    <row r="14" spans="1:11" x14ac:dyDescent="0.25">
      <c r="A14" s="1"/>
      <c r="D14" s="1"/>
      <c r="K14">
        <f>6*52</f>
        <v>312</v>
      </c>
    </row>
    <row r="15" spans="1:11" x14ac:dyDescent="0.25">
      <c r="A15" s="1" t="s">
        <v>25</v>
      </c>
      <c r="B15">
        <f>B2*B17</f>
        <v>8.3670128468152729</v>
      </c>
      <c r="D15" s="1" t="s">
        <v>25</v>
      </c>
      <c r="E15">
        <f>E2*E17</f>
        <v>891.04485037425127</v>
      </c>
      <c r="K15">
        <f>K13/K14</f>
        <v>0.39423076923076922</v>
      </c>
    </row>
    <row r="16" spans="1:11" x14ac:dyDescent="0.25">
      <c r="A16" s="1"/>
    </row>
    <row r="17" spans="1:5" x14ac:dyDescent="0.25">
      <c r="A17" s="1" t="s">
        <v>12</v>
      </c>
      <c r="B17">
        <f>EXP(1)^(-B4*B5)</f>
        <v>0.98435445256650267</v>
      </c>
      <c r="D17" s="1" t="s">
        <v>12</v>
      </c>
      <c r="E17">
        <f>EXP(1)^(-E4*E5)</f>
        <v>0.99004983374916811</v>
      </c>
    </row>
    <row r="18" spans="1:5" x14ac:dyDescent="0.25">
      <c r="A18" s="1" t="s">
        <v>10</v>
      </c>
      <c r="B18">
        <f>_xlfn.NORM.DIST(B12,0,1,TRUE)*B2</f>
        <v>5.4080716209800626</v>
      </c>
      <c r="D18" s="1" t="s">
        <v>18</v>
      </c>
      <c r="E18">
        <f>_xlfn.NORM.DIST(-E12,0,1,TRUE)*E2</f>
        <v>430.6292170358347</v>
      </c>
    </row>
    <row r="19" spans="1:5" x14ac:dyDescent="0.25">
      <c r="A19" s="1" t="s">
        <v>11</v>
      </c>
      <c r="B19">
        <f>_xlfn.NORM.DIST(B13,0,1,TRUE)*B3</f>
        <v>3.9598082232214216</v>
      </c>
      <c r="D19" s="1" t="s">
        <v>17</v>
      </c>
      <c r="E19">
        <f>_xlfn.NORM.DIST(-E13,0,1,TRUE)*(E3)</f>
        <v>512.1778880705881</v>
      </c>
    </row>
    <row r="20" spans="1:5" x14ac:dyDescent="0.25">
      <c r="A20" s="1"/>
      <c r="D20" s="1"/>
    </row>
    <row r="21" spans="1:5" x14ac:dyDescent="0.25">
      <c r="A21" s="1" t="s">
        <v>13</v>
      </c>
      <c r="B21">
        <f>(B18-B19)*B17</f>
        <v>1.4256045240728101</v>
      </c>
      <c r="D21" s="1" t="s">
        <v>16</v>
      </c>
      <c r="E21">
        <f>(E19-E18)*E17</f>
        <v>80.737248200423195</v>
      </c>
    </row>
  </sheetData>
  <mergeCells count="4">
    <mergeCell ref="A1:B1"/>
    <mergeCell ref="D1:E1"/>
    <mergeCell ref="A7:B7"/>
    <mergeCell ref="D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7C6D-65E4-45AB-9732-60F893F10C9C}">
  <dimension ref="A1:K21"/>
  <sheetViews>
    <sheetView zoomScale="166" zoomScaleNormal="166" workbookViewId="0">
      <selection activeCell="B18" sqref="B18"/>
    </sheetView>
  </sheetViews>
  <sheetFormatPr defaultRowHeight="15" x14ac:dyDescent="0.25"/>
  <cols>
    <col min="1" max="1" width="12.85546875" customWidth="1"/>
    <col min="4" max="4" width="11.7109375" bestFit="1" customWidth="1"/>
    <col min="8" max="8" width="9.7109375" customWidth="1"/>
  </cols>
  <sheetData>
    <row r="1" spans="1:11" x14ac:dyDescent="0.25">
      <c r="A1" s="4" t="s">
        <v>14</v>
      </c>
      <c r="B1" s="4"/>
      <c r="D1" s="4" t="s">
        <v>14</v>
      </c>
      <c r="E1" s="4"/>
      <c r="G1" t="s">
        <v>29</v>
      </c>
    </row>
    <row r="2" spans="1:11" x14ac:dyDescent="0.25">
      <c r="A2" s="1" t="s">
        <v>28</v>
      </c>
      <c r="B2">
        <v>8.5</v>
      </c>
      <c r="D2" s="1" t="s">
        <v>28</v>
      </c>
      <c r="E2">
        <v>900</v>
      </c>
    </row>
    <row r="3" spans="1:11" x14ac:dyDescent="0.25">
      <c r="A3" s="1" t="s">
        <v>3</v>
      </c>
      <c r="B3">
        <v>8</v>
      </c>
      <c r="D3" s="1" t="s">
        <v>3</v>
      </c>
      <c r="E3">
        <v>910</v>
      </c>
    </row>
    <row r="4" spans="1:11" x14ac:dyDescent="0.25">
      <c r="A4" s="1" t="s">
        <v>4</v>
      </c>
      <c r="B4">
        <v>0.04</v>
      </c>
      <c r="D4" s="1" t="s">
        <v>4</v>
      </c>
      <c r="E4">
        <v>0.02</v>
      </c>
    </row>
    <row r="5" spans="1:11" x14ac:dyDescent="0.25">
      <c r="A5" s="1" t="s">
        <v>5</v>
      </c>
      <c r="B5">
        <f>K15</f>
        <v>0.39423076923076922</v>
      </c>
      <c r="D5" s="1" t="s">
        <v>5</v>
      </c>
      <c r="E5">
        <v>0.5</v>
      </c>
    </row>
    <row r="6" spans="1:11" x14ac:dyDescent="0.25">
      <c r="A6" s="1" t="s">
        <v>6</v>
      </c>
      <c r="B6">
        <v>1.2</v>
      </c>
      <c r="D6" s="1" t="s">
        <v>6</v>
      </c>
      <c r="E6">
        <v>0.3</v>
      </c>
    </row>
    <row r="7" spans="1:11" x14ac:dyDescent="0.25">
      <c r="A7" s="4" t="s">
        <v>15</v>
      </c>
      <c r="B7" s="4"/>
      <c r="D7" s="4" t="s">
        <v>15</v>
      </c>
      <c r="E7" s="4"/>
    </row>
    <row r="8" spans="1:11" x14ac:dyDescent="0.25">
      <c r="A8" s="1" t="s">
        <v>22</v>
      </c>
      <c r="B8">
        <f>LN($B$2/$B$3)</f>
        <v>6.062462181643484E-2</v>
      </c>
      <c r="D8" s="1" t="s">
        <v>22</v>
      </c>
      <c r="E8">
        <f>LN($E$2/$E$3)</f>
        <v>-1.1049836186584935E-2</v>
      </c>
    </row>
    <row r="9" spans="1:11" x14ac:dyDescent="0.25">
      <c r="A9" s="1" t="s">
        <v>23</v>
      </c>
      <c r="B9">
        <f>(($B$6^2)*B5)/2</f>
        <v>0.2838461538461538</v>
      </c>
      <c r="D9" s="1" t="s">
        <v>23</v>
      </c>
      <c r="E9">
        <f>(($E$6^2)*E5)/2</f>
        <v>2.2499999999999999E-2</v>
      </c>
    </row>
    <row r="10" spans="1:11" x14ac:dyDescent="0.25">
      <c r="A10" s="1" t="s">
        <v>24</v>
      </c>
      <c r="B10">
        <f>B6*(SQRT(B5))</f>
        <v>0.75345358695297726</v>
      </c>
      <c r="D10" s="1" t="s">
        <v>24</v>
      </c>
      <c r="E10">
        <f>E6*(SQRT(E5))</f>
        <v>0.21213203435596426</v>
      </c>
    </row>
    <row r="11" spans="1:11" x14ac:dyDescent="0.25">
      <c r="A11" s="1"/>
      <c r="D11" s="1"/>
    </row>
    <row r="12" spans="1:11" x14ac:dyDescent="0.25">
      <c r="A12" s="1" t="s">
        <v>0</v>
      </c>
      <c r="B12">
        <f>($B$8+$B$9)/$B$10</f>
        <v>0.45718911108467114</v>
      </c>
      <c r="D12" s="1" t="s">
        <v>0</v>
      </c>
      <c r="E12">
        <f>($E$8+$E$9)/$E$10</f>
        <v>5.3976589854417403E-2</v>
      </c>
    </row>
    <row r="13" spans="1:11" x14ac:dyDescent="0.25">
      <c r="A13" s="1" t="s">
        <v>1</v>
      </c>
      <c r="B13">
        <f>$B$12-(B6*SQRT(B5))</f>
        <v>-0.29626447586830612</v>
      </c>
      <c r="D13" s="1" t="s">
        <v>1</v>
      </c>
      <c r="E13">
        <f>$E$12-(E6*SQRT(E5))</f>
        <v>-0.15815544450154684</v>
      </c>
      <c r="K13">
        <f>123</f>
        <v>123</v>
      </c>
    </row>
    <row r="14" spans="1:11" x14ac:dyDescent="0.25">
      <c r="A14" s="1"/>
      <c r="D14" s="1"/>
      <c r="K14">
        <f>6*52</f>
        <v>312</v>
      </c>
    </row>
    <row r="15" spans="1:11" x14ac:dyDescent="0.25">
      <c r="A15" s="1" t="s">
        <v>25</v>
      </c>
      <c r="B15">
        <f>B2*B17</f>
        <v>8.3670128468152729</v>
      </c>
      <c r="D15" s="1" t="s">
        <v>25</v>
      </c>
      <c r="E15">
        <f>E2*E17</f>
        <v>891.04485037425127</v>
      </c>
      <c r="K15">
        <f>K13/K14</f>
        <v>0.39423076923076922</v>
      </c>
    </row>
    <row r="16" spans="1:11" x14ac:dyDescent="0.25">
      <c r="A16" s="1"/>
    </row>
    <row r="17" spans="1:5" x14ac:dyDescent="0.25">
      <c r="A17" s="1" t="s">
        <v>12</v>
      </c>
      <c r="B17">
        <f>EXP(1)^(-B4*B5)</f>
        <v>0.98435445256650267</v>
      </c>
      <c r="D17" s="1" t="s">
        <v>12</v>
      </c>
      <c r="E17">
        <f>EXP(1)^(-E4*E5)</f>
        <v>0.99004983374916811</v>
      </c>
    </row>
    <row r="18" spans="1:5" x14ac:dyDescent="0.25">
      <c r="A18" s="1" t="s">
        <v>10</v>
      </c>
      <c r="B18">
        <f>_xlfn.NORM.DIST(B12,0,1,TRUE)*B2</f>
        <v>5.7479757218366547</v>
      </c>
      <c r="D18" s="1" t="s">
        <v>18</v>
      </c>
      <c r="E18">
        <f>_xlfn.NORM.DIST(-E12,0,1,TRUE)*E2</f>
        <v>430.6292170358347</v>
      </c>
    </row>
    <row r="19" spans="1:5" x14ac:dyDescent="0.25">
      <c r="A19" s="1" t="s">
        <v>11</v>
      </c>
      <c r="B19">
        <f>_xlfn.NORM.DIST(B13,0,1,TRUE)*B3</f>
        <v>3.0681124517779716</v>
      </c>
      <c r="D19" s="1" t="s">
        <v>17</v>
      </c>
      <c r="E19">
        <f>_xlfn.NORM.DIST(-E13,0,1,TRUE)*(E3)</f>
        <v>512.1778880705881</v>
      </c>
    </row>
    <row r="20" spans="1:5" x14ac:dyDescent="0.25">
      <c r="A20" s="1"/>
      <c r="D20" s="1"/>
    </row>
    <row r="21" spans="1:5" x14ac:dyDescent="0.25">
      <c r="A21" s="1" t="s">
        <v>13</v>
      </c>
      <c r="B21">
        <f>(B18-B19)*B17</f>
        <v>2.6379353421516929</v>
      </c>
      <c r="D21" s="1" t="s">
        <v>16</v>
      </c>
      <c r="E21">
        <f>(E19-E18)*E17</f>
        <v>80.737248200423195</v>
      </c>
    </row>
  </sheetData>
  <mergeCells count="4">
    <mergeCell ref="A1:B1"/>
    <mergeCell ref="D1:E1"/>
    <mergeCell ref="A7:B7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april 5 class call</vt:lpstr>
      <vt:lpstr>april 5 class put</vt:lpstr>
      <vt:lpstr>Study Session</vt:lpstr>
      <vt:lpstr>15.4</vt:lpstr>
      <vt:lpstr>19.10</vt:lpstr>
      <vt:lpstr>19.3</vt:lpstr>
      <vt:lpstr>3-24 practice</vt:lpstr>
      <vt:lpstr>4.21.22</vt:lpstr>
      <vt:lpstr>Black's Model</vt:lpstr>
      <vt:lpstr>Forward Calculator</vt:lpstr>
      <vt:lpstr>Call Template</vt:lpstr>
      <vt:lpstr>Put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Warner</dc:creator>
  <cp:lastModifiedBy>Richard Warner</cp:lastModifiedBy>
  <dcterms:created xsi:type="dcterms:W3CDTF">2022-03-22T19:31:30Z</dcterms:created>
  <dcterms:modified xsi:type="dcterms:W3CDTF">2022-04-21T15:11:58Z</dcterms:modified>
</cp:coreProperties>
</file>