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rt\OneDrive\Documents\"/>
    </mc:Choice>
  </mc:AlternateContent>
  <xr:revisionPtr revIDLastSave="0" documentId="13_ncr:1_{57814A69-085D-4CCD-AEB8-3C65458E7885}" xr6:coauthVersionLast="47" xr6:coauthVersionMax="47" xr10:uidLastSave="{00000000-0000-0000-0000-000000000000}"/>
  <bookViews>
    <workbookView xWindow="-120" yWindow="-120" windowWidth="29040" windowHeight="15840" firstSheet="1" activeTab="1" xr2:uid="{EFB61375-4744-427F-AF9F-A627E013FF9E}"/>
  </bookViews>
  <sheets>
    <sheet name="4-5 class" sheetId="19" state="hidden" r:id="rId1"/>
    <sheet name="QUIZ 2 P2 SHORT PUT" sheetId="22" r:id="rId2"/>
    <sheet name="QUIZ 2 P2 LONG PUT" sheetId="21" r:id="rId3"/>
    <sheet name="Complete Template" sheetId="20" r:id="rId4"/>
    <sheet name="19.26 Delta" sheetId="18" state="hidden" r:id="rId5"/>
    <sheet name="19.26 Gamma" sheetId="17" state="hidden" r:id="rId6"/>
    <sheet name="19.26 Theta" sheetId="16" state="hidden" r:id="rId7"/>
    <sheet name="19.26 Vega" sheetId="15" state="hidden" r:id="rId8"/>
    <sheet name="19.26 Rho" sheetId="14" state="hidden" r:id="rId9"/>
    <sheet name="Rho Template" sheetId="13" r:id="rId10"/>
    <sheet name="Vega Template" sheetId="12" r:id="rId11"/>
    <sheet name="Theta Template" sheetId="10" r:id="rId12"/>
    <sheet name="Gamma Template" sheetId="8" r:id="rId13"/>
    <sheet name="Delta Template" sheetId="3" r:id="rId14"/>
    <sheet name="19.14 Theta" sheetId="11" state="hidden" r:id="rId15"/>
    <sheet name="19.14 Delta" sheetId="7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1" l="1"/>
  <c r="N25" i="21"/>
  <c r="N23" i="21"/>
  <c r="B26" i="22"/>
  <c r="H23" i="22"/>
  <c r="E21" i="22"/>
  <c r="B21" i="22"/>
  <c r="K19" i="22"/>
  <c r="H19" i="22"/>
  <c r="B15" i="22"/>
  <c r="B10" i="22"/>
  <c r="N9" i="22"/>
  <c r="K9" i="22"/>
  <c r="H9" i="22"/>
  <c r="E9" i="22"/>
  <c r="B9" i="22"/>
  <c r="N8" i="22"/>
  <c r="K8" i="22"/>
  <c r="H8" i="22"/>
  <c r="E8" i="22"/>
  <c r="B8" i="22"/>
  <c r="N6" i="22"/>
  <c r="N10" i="22" s="1"/>
  <c r="K6" i="22"/>
  <c r="H6" i="22"/>
  <c r="H10" i="22" s="1"/>
  <c r="E6" i="22"/>
  <c r="E10" i="22" s="1"/>
  <c r="K5" i="22"/>
  <c r="K10" i="22" s="1"/>
  <c r="H5" i="22"/>
  <c r="E5" i="22"/>
  <c r="N4" i="22"/>
  <c r="N15" i="22" s="1"/>
  <c r="K4" i="22"/>
  <c r="K15" i="22" s="1"/>
  <c r="H4" i="22"/>
  <c r="H15" i="22" s="1"/>
  <c r="E4" i="22"/>
  <c r="E15" i="22" s="1"/>
  <c r="N3" i="22"/>
  <c r="K3" i="22"/>
  <c r="H3" i="22"/>
  <c r="E3" i="22"/>
  <c r="N2" i="22"/>
  <c r="K2" i="22"/>
  <c r="K23" i="22" s="1"/>
  <c r="H2" i="22"/>
  <c r="E2" i="22"/>
  <c r="B26" i="21"/>
  <c r="E21" i="21"/>
  <c r="B21" i="21"/>
  <c r="K19" i="21"/>
  <c r="H19" i="21"/>
  <c r="N15" i="21"/>
  <c r="B15" i="21"/>
  <c r="B10" i="21"/>
  <c r="N9" i="21"/>
  <c r="K9" i="21"/>
  <c r="H9" i="21"/>
  <c r="E9" i="21"/>
  <c r="B9" i="21"/>
  <c r="N8" i="21"/>
  <c r="K8" i="21"/>
  <c r="H8" i="21"/>
  <c r="E8" i="21"/>
  <c r="B8" i="21"/>
  <c r="N6" i="21"/>
  <c r="N10" i="21" s="1"/>
  <c r="K6" i="21"/>
  <c r="K10" i="21" s="1"/>
  <c r="H6" i="21"/>
  <c r="H10" i="21" s="1"/>
  <c r="E6" i="21"/>
  <c r="E10" i="21" s="1"/>
  <c r="K5" i="21"/>
  <c r="K15" i="21" s="1"/>
  <c r="H5" i="21"/>
  <c r="H23" i="21" s="1"/>
  <c r="E5" i="21"/>
  <c r="N4" i="21"/>
  <c r="K4" i="21"/>
  <c r="H4" i="21"/>
  <c r="H15" i="21" s="1"/>
  <c r="E4" i="21"/>
  <c r="E15" i="21" s="1"/>
  <c r="N3" i="21"/>
  <c r="K3" i="21"/>
  <c r="H3" i="21"/>
  <c r="E3" i="21"/>
  <c r="N2" i="21"/>
  <c r="K2" i="21"/>
  <c r="K23" i="21" s="1"/>
  <c r="H2" i="21"/>
  <c r="E2" i="21"/>
  <c r="B12" i="21" l="1"/>
  <c r="N13" i="21" s="1"/>
  <c r="K12" i="21"/>
  <c r="K17" i="21" s="1"/>
  <c r="E12" i="22"/>
  <c r="E17" i="22" s="1"/>
  <c r="B12" i="22"/>
  <c r="N13" i="22" s="1"/>
  <c r="E22" i="22"/>
  <c r="E23" i="22" s="1"/>
  <c r="B22" i="22"/>
  <c r="B23" i="22" s="1"/>
  <c r="B25" i="22" s="1"/>
  <c r="K12" i="22"/>
  <c r="K17" i="22" s="1"/>
  <c r="N12" i="22"/>
  <c r="N18" i="22" s="1"/>
  <c r="N20" i="22" s="1"/>
  <c r="H12" i="22"/>
  <c r="H17" i="22" s="1"/>
  <c r="B22" i="21"/>
  <c r="B23" i="21" s="1"/>
  <c r="B25" i="21" s="1"/>
  <c r="N12" i="21"/>
  <c r="N18" i="21" s="1"/>
  <c r="N20" i="21" s="1"/>
  <c r="E12" i="21"/>
  <c r="E17" i="21" s="1"/>
  <c r="H12" i="21"/>
  <c r="H17" i="21" s="1"/>
  <c r="B17" i="21" l="1"/>
  <c r="H13" i="21"/>
  <c r="K13" i="21"/>
  <c r="H20" i="21"/>
  <c r="H21" i="21" s="1"/>
  <c r="H25" i="21" s="1"/>
  <c r="B13" i="21"/>
  <c r="K20" i="21"/>
  <c r="K21" i="21" s="1"/>
  <c r="K25" i="21" s="1"/>
  <c r="E22" i="21"/>
  <c r="E23" i="21" s="1"/>
  <c r="E13" i="21"/>
  <c r="K20" i="22"/>
  <c r="K21" i="22" s="1"/>
  <c r="K25" i="22" s="1"/>
  <c r="H20" i="22"/>
  <c r="H21" i="22" s="1"/>
  <c r="H25" i="22" s="1"/>
  <c r="K13" i="22"/>
  <c r="E13" i="22"/>
  <c r="E19" i="22" s="1"/>
  <c r="E27" i="22" s="1"/>
  <c r="B13" i="22"/>
  <c r="H13" i="22"/>
  <c r="B17" i="22"/>
  <c r="E18" i="22"/>
  <c r="E25" i="22" s="1"/>
  <c r="B19" i="22"/>
  <c r="B29" i="22" s="1"/>
  <c r="B32" i="22" s="1"/>
  <c r="B18" i="22"/>
  <c r="B28" i="22" s="1"/>
  <c r="B31" i="22" s="1"/>
  <c r="B19" i="21"/>
  <c r="B29" i="21" s="1"/>
  <c r="B32" i="21" s="1"/>
  <c r="B18" i="21"/>
  <c r="B28" i="21" s="1"/>
  <c r="B31" i="21" s="1"/>
  <c r="E19" i="21"/>
  <c r="E27" i="21" s="1"/>
  <c r="E18" i="21"/>
  <c r="E25" i="21" s="1"/>
  <c r="N6" i="20" l="1"/>
  <c r="N4" i="20"/>
  <c r="N3" i="20"/>
  <c r="N2" i="20"/>
  <c r="N15" i="20"/>
  <c r="N10" i="20"/>
  <c r="N9" i="20"/>
  <c r="N8" i="20"/>
  <c r="K6" i="20"/>
  <c r="K10" i="20" s="1"/>
  <c r="K5" i="20"/>
  <c r="K4" i="20"/>
  <c r="K15" i="20" s="1"/>
  <c r="K3" i="20"/>
  <c r="K2" i="20"/>
  <c r="K19" i="20"/>
  <c r="K9" i="20"/>
  <c r="K8" i="20"/>
  <c r="H6" i="20"/>
  <c r="H10" i="20" s="1"/>
  <c r="H5" i="20"/>
  <c r="H23" i="20" s="1"/>
  <c r="H4" i="20"/>
  <c r="H15" i="20" s="1"/>
  <c r="H3" i="20"/>
  <c r="H2" i="20"/>
  <c r="H19" i="20"/>
  <c r="H9" i="20"/>
  <c r="H8" i="20"/>
  <c r="E6" i="20"/>
  <c r="E5" i="20"/>
  <c r="E4" i="20"/>
  <c r="E3" i="20"/>
  <c r="E2" i="20"/>
  <c r="E21" i="20"/>
  <c r="E15" i="20"/>
  <c r="E10" i="20"/>
  <c r="E9" i="20"/>
  <c r="E8" i="20"/>
  <c r="B26" i="20"/>
  <c r="B21" i="20"/>
  <c r="B15" i="20"/>
  <c r="B10" i="20"/>
  <c r="B9" i="20"/>
  <c r="B8" i="20"/>
  <c r="B15" i="19"/>
  <c r="B10" i="19"/>
  <c r="B9" i="19"/>
  <c r="B8" i="19"/>
  <c r="N12" i="20" l="1"/>
  <c r="N18" i="20" s="1"/>
  <c r="N20" i="20" s="1"/>
  <c r="E12" i="20"/>
  <c r="E17" i="20" s="1"/>
  <c r="H12" i="20"/>
  <c r="H17" i="20" s="1"/>
  <c r="K12" i="20"/>
  <c r="K17" i="20" s="1"/>
  <c r="K23" i="20"/>
  <c r="B12" i="20"/>
  <c r="B17" i="20" s="1"/>
  <c r="B12" i="19"/>
  <c r="B18" i="19" s="1"/>
  <c r="B20" i="19" s="1"/>
  <c r="B13" i="20" l="1"/>
  <c r="B18" i="20" s="1"/>
  <c r="B28" i="20" s="1"/>
  <c r="K13" i="20"/>
  <c r="H20" i="20"/>
  <c r="H21" i="20" s="1"/>
  <c r="H25" i="20" s="1"/>
  <c r="E22" i="20"/>
  <c r="E23" i="20" s="1"/>
  <c r="K20" i="20"/>
  <c r="K21" i="20" s="1"/>
  <c r="K25" i="20" s="1"/>
  <c r="N13" i="20"/>
  <c r="E13" i="20"/>
  <c r="H13" i="20"/>
  <c r="B22" i="20"/>
  <c r="B23" i="20" s="1"/>
  <c r="B25" i="20" s="1"/>
  <c r="B13" i="19"/>
  <c r="B19" i="20" l="1"/>
  <c r="B29" i="20" s="1"/>
  <c r="B32" i="20" s="1"/>
  <c r="E19" i="20"/>
  <c r="E27" i="20" s="1"/>
  <c r="E18" i="20"/>
  <c r="E25" i="20" s="1"/>
  <c r="B31" i="20"/>
  <c r="B15" i="18"/>
  <c r="B10" i="18"/>
  <c r="B9" i="18"/>
  <c r="B8" i="18"/>
  <c r="B23" i="17"/>
  <c r="B19" i="17"/>
  <c r="B15" i="17"/>
  <c r="B10" i="17"/>
  <c r="B9" i="17"/>
  <c r="B8" i="17"/>
  <c r="B26" i="16"/>
  <c r="B21" i="16"/>
  <c r="B15" i="16"/>
  <c r="B10" i="16"/>
  <c r="B9" i="16"/>
  <c r="B8" i="16"/>
  <c r="B12" i="16" s="1"/>
  <c r="B23" i="15"/>
  <c r="B19" i="15"/>
  <c r="B15" i="15"/>
  <c r="B10" i="15"/>
  <c r="B9" i="15"/>
  <c r="B8" i="15"/>
  <c r="B12" i="15" s="1"/>
  <c r="B21" i="14"/>
  <c r="B15" i="14"/>
  <c r="B10" i="14"/>
  <c r="B9" i="14"/>
  <c r="B8" i="14"/>
  <c r="B27" i="13"/>
  <c r="B25" i="13"/>
  <c r="B21" i="13"/>
  <c r="B15" i="13"/>
  <c r="B10" i="13"/>
  <c r="B9" i="13"/>
  <c r="B8" i="13"/>
  <c r="B12" i="13" s="1"/>
  <c r="B25" i="12"/>
  <c r="B23" i="12"/>
  <c r="B19" i="12"/>
  <c r="B15" i="12"/>
  <c r="B10" i="12"/>
  <c r="B9" i="12"/>
  <c r="B8" i="12"/>
  <c r="B12" i="12" s="1"/>
  <c r="B28" i="10"/>
  <c r="B19" i="10"/>
  <c r="B22" i="10"/>
  <c r="B23" i="10" s="1"/>
  <c r="B21" i="10"/>
  <c r="B12" i="14" l="1"/>
  <c r="B17" i="14" s="1"/>
  <c r="B12" i="17"/>
  <c r="B12" i="18"/>
  <c r="B18" i="18"/>
  <c r="B20" i="18" s="1"/>
  <c r="B13" i="18"/>
  <c r="B20" i="17"/>
  <c r="B13" i="17"/>
  <c r="B17" i="17"/>
  <c r="B21" i="17"/>
  <c r="B25" i="17" s="1"/>
  <c r="B13" i="16"/>
  <c r="B22" i="16"/>
  <c r="B23" i="16" s="1"/>
  <c r="B25" i="16" s="1"/>
  <c r="B17" i="16"/>
  <c r="B13" i="15"/>
  <c r="B20" i="15"/>
  <c r="B21" i="15" s="1"/>
  <c r="B25" i="15" s="1"/>
  <c r="B17" i="15"/>
  <c r="B17" i="13"/>
  <c r="B13" i="13"/>
  <c r="B22" i="13"/>
  <c r="B23" i="13" s="1"/>
  <c r="B20" i="12"/>
  <c r="B13" i="12"/>
  <c r="B17" i="12"/>
  <c r="B21" i="12"/>
  <c r="B26" i="11"/>
  <c r="B21" i="11"/>
  <c r="B15" i="11"/>
  <c r="B10" i="11"/>
  <c r="B9" i="11"/>
  <c r="B8" i="11"/>
  <c r="B29" i="10"/>
  <c r="B32" i="10" s="1"/>
  <c r="B26" i="10"/>
  <c r="B15" i="10"/>
  <c r="B10" i="10"/>
  <c r="B9" i="10"/>
  <c r="B8" i="10"/>
  <c r="B25" i="8"/>
  <c r="B21" i="8"/>
  <c r="B20" i="8"/>
  <c r="B15" i="8"/>
  <c r="B19" i="8"/>
  <c r="B8" i="8"/>
  <c r="B9" i="8"/>
  <c r="B10" i="8"/>
  <c r="B23" i="8"/>
  <c r="B5" i="7"/>
  <c r="B10" i="7" s="1"/>
  <c r="B15" i="7"/>
  <c r="B9" i="7"/>
  <c r="B8" i="7"/>
  <c r="B18" i="3"/>
  <c r="B20" i="3" s="1"/>
  <c r="B15" i="3"/>
  <c r="B8" i="3"/>
  <c r="B10" i="3"/>
  <c r="B13" i="14" l="1"/>
  <c r="B19" i="14" s="1"/>
  <c r="B27" i="14" s="1"/>
  <c r="B22" i="14"/>
  <c r="B23" i="14" s="1"/>
  <c r="B19" i="16"/>
  <c r="B29" i="16" s="1"/>
  <c r="B32" i="16" s="1"/>
  <c r="B18" i="16"/>
  <c r="B28" i="16" s="1"/>
  <c r="B31" i="16" s="1"/>
  <c r="B19" i="13"/>
  <c r="B18" i="13"/>
  <c r="B12" i="11"/>
  <c r="B13" i="11" s="1"/>
  <c r="B22" i="11"/>
  <c r="B23" i="11" s="1"/>
  <c r="B25" i="11" s="1"/>
  <c r="B17" i="11"/>
  <c r="B12" i="10"/>
  <c r="B25" i="10"/>
  <c r="B17" i="10"/>
  <c r="B13" i="10"/>
  <c r="B12" i="8"/>
  <c r="B17" i="8" s="1"/>
  <c r="B12" i="7"/>
  <c r="B13" i="7" s="1"/>
  <c r="B9" i="3"/>
  <c r="B12" i="3" s="1"/>
  <c r="B18" i="14" l="1"/>
  <c r="B25" i="14" s="1"/>
  <c r="B19" i="11"/>
  <c r="B29" i="11" s="1"/>
  <c r="B32" i="11" s="1"/>
  <c r="B18" i="11"/>
  <c r="B28" i="11" s="1"/>
  <c r="B31" i="11" s="1"/>
  <c r="B18" i="10"/>
  <c r="B31" i="10"/>
  <c r="B13" i="8"/>
  <c r="B18" i="7"/>
  <c r="B20" i="7" s="1"/>
  <c r="B13" i="3"/>
</calcChain>
</file>

<file path=xl/sharedStrings.xml><?xml version="1.0" encoding="utf-8"?>
<sst xmlns="http://schemas.openxmlformats.org/spreadsheetml/2006/main" count="598" uniqueCount="43">
  <si>
    <t>Inputs</t>
  </si>
  <si>
    <t>Stock Price</t>
  </si>
  <si>
    <t>Strike Price</t>
  </si>
  <si>
    <t>RF</t>
  </si>
  <si>
    <t>Sigma</t>
  </si>
  <si>
    <t>DeltaT</t>
  </si>
  <si>
    <t>Outputs</t>
  </si>
  <si>
    <t>D1 L</t>
  </si>
  <si>
    <t>D1 R</t>
  </si>
  <si>
    <t>D1 B</t>
  </si>
  <si>
    <t>D1</t>
  </si>
  <si>
    <t>D2</t>
  </si>
  <si>
    <t>Drift</t>
  </si>
  <si>
    <t>Delta for Put</t>
  </si>
  <si>
    <t>N(d1)</t>
  </si>
  <si>
    <t>Delta for Call (Nd1)</t>
  </si>
  <si>
    <t>N(d2)</t>
  </si>
  <si>
    <t>Left Top</t>
  </si>
  <si>
    <t>Left Bottom</t>
  </si>
  <si>
    <t>Left</t>
  </si>
  <si>
    <t>Right</t>
  </si>
  <si>
    <t>N(-d2)</t>
  </si>
  <si>
    <t>Theta Call</t>
  </si>
  <si>
    <t>Theta Put</t>
  </si>
  <si>
    <t>Gamma Calculation</t>
  </si>
  <si>
    <t>Top (Nd1)</t>
  </si>
  <si>
    <t>Bottom</t>
  </si>
  <si>
    <t>Gamma</t>
  </si>
  <si>
    <t>N Prime</t>
  </si>
  <si>
    <t>N Prime Calculation</t>
  </si>
  <si>
    <t>Theta Calculation</t>
  </si>
  <si>
    <t>Right for Puts</t>
  </si>
  <si>
    <t>Right for Calls</t>
  </si>
  <si>
    <t>Vega Calculation</t>
  </si>
  <si>
    <t>Sqrt(T)</t>
  </si>
  <si>
    <t>Vega</t>
  </si>
  <si>
    <t>Rho Calculation</t>
  </si>
  <si>
    <t>Rho for Put</t>
  </si>
  <si>
    <t>Rho for Call</t>
  </si>
  <si>
    <t>Delta Calculation</t>
  </si>
  <si>
    <t>Total Delta</t>
  </si>
  <si>
    <t>Delta for position</t>
  </si>
  <si>
    <t>Theta for the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</si>
</sst>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1EAF-F5CF-4BED-8179-422679623D74}">
  <dimension ref="A1:B20"/>
  <sheetViews>
    <sheetView workbookViewId="0">
      <selection activeCell="A38" sqref="A38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100</v>
      </c>
    </row>
    <row r="3" spans="1:2" x14ac:dyDescent="0.25">
      <c r="A3" s="1" t="s">
        <v>2</v>
      </c>
      <c r="B3">
        <v>100</v>
      </c>
    </row>
    <row r="4" spans="1:2" x14ac:dyDescent="0.25">
      <c r="A4" s="1" t="s">
        <v>3</v>
      </c>
      <c r="B4">
        <v>0.02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4</v>
      </c>
      <c r="B6">
        <v>0.3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1.6250000000000001E-2</v>
      </c>
    </row>
    <row r="10" spans="1:2" x14ac:dyDescent="0.25">
      <c r="A10" s="1" t="s">
        <v>9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0.10833333333333334</v>
      </c>
    </row>
    <row r="13" spans="1:2" x14ac:dyDescent="0.25">
      <c r="A13" s="1" t="s">
        <v>11</v>
      </c>
      <c r="B13">
        <f>$B$12-(B6*SQRT(B5))</f>
        <v>-4.1666666666666657E-2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/>
    </row>
    <row r="17" spans="1:2" x14ac:dyDescent="0.25">
      <c r="A17" s="1"/>
    </row>
    <row r="18" spans="1:2" x14ac:dyDescent="0.25">
      <c r="A18" s="1" t="s">
        <v>15</v>
      </c>
      <c r="B18">
        <f>_xlfn.NORM.DIST(B12,0,1,TRUE)</f>
        <v>0.54313435898599893</v>
      </c>
    </row>
    <row r="19" spans="1:2" x14ac:dyDescent="0.25">
      <c r="A19" s="1"/>
    </row>
    <row r="20" spans="1:2" x14ac:dyDescent="0.25">
      <c r="A20" s="1" t="s">
        <v>13</v>
      </c>
      <c r="B20">
        <f>B18-1</f>
        <v>-0.45686564101400107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4EAC-5D31-4E43-9FAC-323276CB0A18}">
  <dimension ref="A1:B33"/>
  <sheetViews>
    <sheetView workbookViewId="0">
      <selection sqref="A1:B27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49</v>
      </c>
    </row>
    <row r="3" spans="1:2" x14ac:dyDescent="0.25">
      <c r="A3" s="1" t="s">
        <v>2</v>
      </c>
      <c r="B3">
        <v>50</v>
      </c>
    </row>
    <row r="4" spans="1:2" x14ac:dyDescent="0.25">
      <c r="A4" s="1" t="s">
        <v>3</v>
      </c>
      <c r="B4">
        <v>0.05</v>
      </c>
    </row>
    <row r="5" spans="1:2" x14ac:dyDescent="0.25">
      <c r="A5" s="1" t="s">
        <v>5</v>
      </c>
      <c r="B5">
        <v>0.3846</v>
      </c>
    </row>
    <row r="6" spans="1:2" x14ac:dyDescent="0.25">
      <c r="A6" s="1" t="s">
        <v>4</v>
      </c>
      <c r="B6">
        <v>0.2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-2.0202707317519466E-2</v>
      </c>
    </row>
    <row r="9" spans="1:2" x14ac:dyDescent="0.25">
      <c r="A9" s="1" t="s">
        <v>8</v>
      </c>
      <c r="B9">
        <f>($B$4+($B$6^2)/2)*$B$5</f>
        <v>2.6922000000000001E-2</v>
      </c>
    </row>
    <row r="10" spans="1:2" x14ac:dyDescent="0.25">
      <c r="A10" s="1" t="s">
        <v>9</v>
      </c>
      <c r="B10">
        <f>B6*(SQRT(B5))</f>
        <v>0.12403225386970923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5.4173752978308974E-2</v>
      </c>
    </row>
    <row r="13" spans="1:2" x14ac:dyDescent="0.25">
      <c r="A13" s="1" t="s">
        <v>11</v>
      </c>
      <c r="B13">
        <f>$B$12-(B6*SQRT(B5))</f>
        <v>-6.9858500891400249E-2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0.9809537169396948</v>
      </c>
    </row>
    <row r="16" spans="1:2" x14ac:dyDescent="0.25">
      <c r="A16" s="1"/>
    </row>
    <row r="17" spans="1:2" x14ac:dyDescent="0.25">
      <c r="A17" s="1" t="s">
        <v>14</v>
      </c>
      <c r="B17">
        <f>_xlfn.NORM.DIST(B12,0,1,TRUE)</f>
        <v>0.52160163397157611</v>
      </c>
    </row>
    <row r="18" spans="1:2" x14ac:dyDescent="0.25">
      <c r="A18" s="1" t="s">
        <v>16</v>
      </c>
      <c r="B18">
        <f>_xlfn.NORM.DIST(B13,0,1,TRUE)</f>
        <v>0.47215314194207253</v>
      </c>
    </row>
    <row r="19" spans="1:2" x14ac:dyDescent="0.25">
      <c r="A19" s="1" t="s">
        <v>21</v>
      </c>
      <c r="B19">
        <f>_xlfn.NORM.DIST(-B13,0,1,TRUE)</f>
        <v>0.52784685805792741</v>
      </c>
    </row>
    <row r="20" spans="1:2" x14ac:dyDescent="0.25">
      <c r="A20" s="2" t="s">
        <v>29</v>
      </c>
      <c r="B20" s="2"/>
    </row>
    <row r="21" spans="1:2" x14ac:dyDescent="0.25">
      <c r="A21" s="1" t="s">
        <v>19</v>
      </c>
      <c r="B21">
        <f>1/SQRT(2*PI())</f>
        <v>0.3989422804014327</v>
      </c>
    </row>
    <row r="22" spans="1:2" x14ac:dyDescent="0.25">
      <c r="A22" s="1" t="s">
        <v>20</v>
      </c>
      <c r="B22">
        <f>EXP(1)^((-$B$12^2)/2)</f>
        <v>1.0014684749107716</v>
      </c>
    </row>
    <row r="23" spans="1:2" x14ac:dyDescent="0.25">
      <c r="A23" s="1" t="s">
        <v>28</v>
      </c>
      <c r="B23">
        <f>B21*B22</f>
        <v>0.39952811713104824</v>
      </c>
    </row>
    <row r="24" spans="1:2" x14ac:dyDescent="0.25">
      <c r="A24" s="2" t="s">
        <v>36</v>
      </c>
      <c r="B24" s="2"/>
    </row>
    <row r="25" spans="1:2" x14ac:dyDescent="0.25">
      <c r="A25" s="1" t="s">
        <v>38</v>
      </c>
      <c r="B25">
        <f>B3*B5*B15*B18</f>
        <v>8.906574098800947</v>
      </c>
    </row>
    <row r="26" spans="1:2" x14ac:dyDescent="0.25">
      <c r="A26" s="1"/>
    </row>
    <row r="27" spans="1:2" x14ac:dyDescent="0.25">
      <c r="A27" s="1" t="s">
        <v>37</v>
      </c>
      <c r="B27">
        <f>-B3*B5*B15*B19</f>
        <v>-9.9571658779493823</v>
      </c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2" spans="1:2" x14ac:dyDescent="0.25">
      <c r="A32" s="1"/>
    </row>
    <row r="33" spans="1:1" x14ac:dyDescent="0.25">
      <c r="A33" s="1"/>
    </row>
  </sheetData>
  <mergeCells count="4">
    <mergeCell ref="A1:B1"/>
    <mergeCell ref="A7:B7"/>
    <mergeCell ref="A20:B20"/>
    <mergeCell ref="A24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46A1-E409-450A-A5B5-462507C34710}">
  <dimension ref="A1:B25"/>
  <sheetViews>
    <sheetView workbookViewId="0">
      <selection sqref="A1:B25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49</v>
      </c>
    </row>
    <row r="3" spans="1:2" x14ac:dyDescent="0.25">
      <c r="A3" s="1" t="s">
        <v>2</v>
      </c>
      <c r="B3">
        <v>50</v>
      </c>
    </row>
    <row r="4" spans="1:2" x14ac:dyDescent="0.25">
      <c r="A4" s="1" t="s">
        <v>3</v>
      </c>
      <c r="B4">
        <v>0.05</v>
      </c>
    </row>
    <row r="5" spans="1:2" x14ac:dyDescent="0.25">
      <c r="A5" s="1" t="s">
        <v>5</v>
      </c>
      <c r="B5">
        <v>0.3846</v>
      </c>
    </row>
    <row r="6" spans="1:2" x14ac:dyDescent="0.25">
      <c r="A6" s="1" t="s">
        <v>4</v>
      </c>
      <c r="B6">
        <v>0.2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-2.0202707317519466E-2</v>
      </c>
    </row>
    <row r="9" spans="1:2" x14ac:dyDescent="0.25">
      <c r="A9" s="1" t="s">
        <v>8</v>
      </c>
      <c r="B9">
        <f>($B$4+($B$6^2)/2)*$B$5</f>
        <v>2.6922000000000001E-2</v>
      </c>
    </row>
    <row r="10" spans="1:2" x14ac:dyDescent="0.25">
      <c r="A10" s="1" t="s">
        <v>9</v>
      </c>
      <c r="B10">
        <f>B6*(SQRT(B5))</f>
        <v>0.12403225386970923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5.4173752978308974E-2</v>
      </c>
    </row>
    <row r="13" spans="1:2" x14ac:dyDescent="0.25">
      <c r="A13" s="1" t="s">
        <v>11</v>
      </c>
      <c r="B13">
        <f>$B$12-(B6*SQRT(B5))</f>
        <v>-6.9858500891400249E-2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0.9809537169396948</v>
      </c>
    </row>
    <row r="16" spans="1:2" x14ac:dyDescent="0.25">
      <c r="A16" s="1"/>
    </row>
    <row r="17" spans="1:2" x14ac:dyDescent="0.25">
      <c r="A17" s="1" t="s">
        <v>25</v>
      </c>
      <c r="B17">
        <f>_xlfn.NORM.DIST(B12,0,1,TRUE)</f>
        <v>0.52160163397157611</v>
      </c>
    </row>
    <row r="18" spans="1:2" x14ac:dyDescent="0.25">
      <c r="A18" s="2" t="s">
        <v>29</v>
      </c>
      <c r="B18" s="2"/>
    </row>
    <row r="19" spans="1:2" x14ac:dyDescent="0.25">
      <c r="A19" s="1" t="s">
        <v>19</v>
      </c>
      <c r="B19">
        <f>1/SQRT(2*PI())</f>
        <v>0.3989422804014327</v>
      </c>
    </row>
    <row r="20" spans="1:2" x14ac:dyDescent="0.25">
      <c r="A20" s="1" t="s">
        <v>20</v>
      </c>
      <c r="B20">
        <f>EXP(1)^((-$B$12^2)/2)</f>
        <v>1.0014684749107716</v>
      </c>
    </row>
    <row r="21" spans="1:2" x14ac:dyDescent="0.25">
      <c r="A21" s="1" t="s">
        <v>28</v>
      </c>
      <c r="B21">
        <f>B19*B20</f>
        <v>0.39952811713104824</v>
      </c>
    </row>
    <row r="22" spans="1:2" x14ac:dyDescent="0.25">
      <c r="A22" s="2" t="s">
        <v>33</v>
      </c>
      <c r="B22" s="2"/>
    </row>
    <row r="23" spans="1:2" x14ac:dyDescent="0.25">
      <c r="A23" s="1" t="s">
        <v>34</v>
      </c>
      <c r="B23">
        <f>SQRT(B5)</f>
        <v>0.6201612693485461</v>
      </c>
    </row>
    <row r="25" spans="1:2" x14ac:dyDescent="0.25">
      <c r="A25" s="1" t="s">
        <v>35</v>
      </c>
      <c r="B25">
        <f>B2*B23*B21</f>
        <v>12.140821348760849</v>
      </c>
    </row>
  </sheetData>
  <mergeCells count="4">
    <mergeCell ref="A1:B1"/>
    <mergeCell ref="A7:B7"/>
    <mergeCell ref="A18:B18"/>
    <mergeCell ref="A22:B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2382-D4A3-4AB7-858F-228B4B91477C}">
  <dimension ref="A1:B32"/>
  <sheetViews>
    <sheetView workbookViewId="0">
      <selection activeCell="B29" sqref="B29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49</v>
      </c>
    </row>
    <row r="3" spans="1:2" x14ac:dyDescent="0.25">
      <c r="A3" s="1" t="s">
        <v>2</v>
      </c>
      <c r="B3">
        <v>50</v>
      </c>
    </row>
    <row r="4" spans="1:2" x14ac:dyDescent="0.25">
      <c r="A4" s="1" t="s">
        <v>3</v>
      </c>
      <c r="B4">
        <v>0.05</v>
      </c>
    </row>
    <row r="5" spans="1:2" x14ac:dyDescent="0.25">
      <c r="A5" s="1" t="s">
        <v>5</v>
      </c>
      <c r="B5">
        <v>0.3846</v>
      </c>
    </row>
    <row r="6" spans="1:2" x14ac:dyDescent="0.25">
      <c r="A6" s="1" t="s">
        <v>4</v>
      </c>
      <c r="B6">
        <v>0.2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-2.0202707317519466E-2</v>
      </c>
    </row>
    <row r="9" spans="1:2" x14ac:dyDescent="0.25">
      <c r="A9" s="1" t="s">
        <v>8</v>
      </c>
      <c r="B9">
        <f>($B$4+($B$6^2)/2)*$B$5</f>
        <v>2.6922000000000001E-2</v>
      </c>
    </row>
    <row r="10" spans="1:2" x14ac:dyDescent="0.25">
      <c r="A10" s="1" t="s">
        <v>9</v>
      </c>
      <c r="B10">
        <f>B6*(SQRT(B5))</f>
        <v>0.12403225386970923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5.4173752978308974E-2</v>
      </c>
    </row>
    <row r="13" spans="1:2" x14ac:dyDescent="0.25">
      <c r="A13" s="1" t="s">
        <v>11</v>
      </c>
      <c r="B13">
        <f>$B$12-(B6*SQRT(B5))</f>
        <v>-6.9858500891400249E-2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0.9809537169396948</v>
      </c>
    </row>
    <row r="16" spans="1:2" x14ac:dyDescent="0.25">
      <c r="A16" s="1"/>
    </row>
    <row r="17" spans="1:2" x14ac:dyDescent="0.25">
      <c r="A17" s="1" t="s">
        <v>14</v>
      </c>
      <c r="B17">
        <f>_xlfn.NORM.DIST(B12,0,1,TRUE)</f>
        <v>0.52160163397157611</v>
      </c>
    </row>
    <row r="18" spans="1:2" x14ac:dyDescent="0.25">
      <c r="A18" s="1" t="s">
        <v>16</v>
      </c>
      <c r="B18">
        <f>_xlfn.NORM.DIST(B13,0,1,TRUE)</f>
        <v>0.47215314194207253</v>
      </c>
    </row>
    <row r="19" spans="1:2" x14ac:dyDescent="0.25">
      <c r="A19" s="1" t="s">
        <v>21</v>
      </c>
      <c r="B19">
        <f>_xlfn.NORM.DIST(-B13,0,1,TRUE)</f>
        <v>0.52784685805792741</v>
      </c>
    </row>
    <row r="20" spans="1:2" x14ac:dyDescent="0.25">
      <c r="A20" s="2" t="s">
        <v>29</v>
      </c>
      <c r="B20" s="2"/>
    </row>
    <row r="21" spans="1:2" x14ac:dyDescent="0.25">
      <c r="A21" s="1" t="s">
        <v>19</v>
      </c>
      <c r="B21">
        <f>1/SQRT(2*PI())</f>
        <v>0.3989422804014327</v>
      </c>
    </row>
    <row r="22" spans="1:2" x14ac:dyDescent="0.25">
      <c r="A22" s="1" t="s">
        <v>20</v>
      </c>
      <c r="B22">
        <f>EXP(1)^((-$B$12^2)/2)</f>
        <v>1.0014684749107716</v>
      </c>
    </row>
    <row r="23" spans="1:2" x14ac:dyDescent="0.25">
      <c r="A23" s="1" t="s">
        <v>28</v>
      </c>
      <c r="B23">
        <f>B21*B22</f>
        <v>0.39952811713104824</v>
      </c>
    </row>
    <row r="24" spans="1:2" x14ac:dyDescent="0.25">
      <c r="A24" s="2" t="s">
        <v>30</v>
      </c>
      <c r="B24" s="2"/>
    </row>
    <row r="25" spans="1:2" x14ac:dyDescent="0.25">
      <c r="A25" s="1" t="s">
        <v>17</v>
      </c>
      <c r="B25">
        <f>B2*B23*B6</f>
        <v>3.9153755478842727</v>
      </c>
    </row>
    <row r="26" spans="1:2" x14ac:dyDescent="0.25">
      <c r="A26" s="1" t="s">
        <v>18</v>
      </c>
      <c r="B26">
        <f>2*SQRT(B5)</f>
        <v>1.2403225386970922</v>
      </c>
    </row>
    <row r="27" spans="1:2" x14ac:dyDescent="0.25">
      <c r="A27" s="1"/>
    </row>
    <row r="28" spans="1:2" x14ac:dyDescent="0.25">
      <c r="A28" s="1" t="s">
        <v>32</v>
      </c>
      <c r="B28">
        <f>B4*B3*B15*B18</f>
        <v>1.1579009488820784</v>
      </c>
    </row>
    <row r="29" spans="1:2" x14ac:dyDescent="0.25">
      <c r="A29" s="1" t="s">
        <v>31</v>
      </c>
      <c r="B29">
        <f>B4*B3*B15*B19</f>
        <v>1.2944833434671585</v>
      </c>
    </row>
    <row r="31" spans="1:2" x14ac:dyDescent="0.25">
      <c r="A31" s="1" t="s">
        <v>22</v>
      </c>
      <c r="B31">
        <f>-(B25/B26)-B28</f>
        <v>-4.3146407691527102</v>
      </c>
    </row>
    <row r="32" spans="1:2" x14ac:dyDescent="0.25">
      <c r="A32" s="1" t="s">
        <v>23</v>
      </c>
      <c r="B32">
        <f>-(B25/B26)+B29</f>
        <v>-1.8622564768034733</v>
      </c>
    </row>
  </sheetData>
  <mergeCells count="4">
    <mergeCell ref="A1:B1"/>
    <mergeCell ref="A7:B7"/>
    <mergeCell ref="A20:B20"/>
    <mergeCell ref="A24:B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A410-A13E-40A4-A9B8-DF91218A06E1}">
  <dimension ref="A1:B25"/>
  <sheetViews>
    <sheetView workbookViewId="0">
      <selection sqref="A1:B25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49</v>
      </c>
    </row>
    <row r="3" spans="1:2" x14ac:dyDescent="0.25">
      <c r="A3" s="1" t="s">
        <v>2</v>
      </c>
      <c r="B3">
        <v>50</v>
      </c>
    </row>
    <row r="4" spans="1:2" x14ac:dyDescent="0.25">
      <c r="A4" s="1" t="s">
        <v>3</v>
      </c>
      <c r="B4">
        <v>0.05</v>
      </c>
    </row>
    <row r="5" spans="1:2" x14ac:dyDescent="0.25">
      <c r="A5" s="1" t="s">
        <v>5</v>
      </c>
      <c r="B5">
        <v>0.3846</v>
      </c>
    </row>
    <row r="6" spans="1:2" x14ac:dyDescent="0.25">
      <c r="A6" s="1" t="s">
        <v>4</v>
      </c>
      <c r="B6">
        <v>0.2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-2.0202707317519466E-2</v>
      </c>
    </row>
    <row r="9" spans="1:2" x14ac:dyDescent="0.25">
      <c r="A9" s="1" t="s">
        <v>8</v>
      </c>
      <c r="B9">
        <f>($B$4+($B$6^2)/2)*$B$5</f>
        <v>2.6922000000000001E-2</v>
      </c>
    </row>
    <row r="10" spans="1:2" x14ac:dyDescent="0.25">
      <c r="A10" s="1" t="s">
        <v>9</v>
      </c>
      <c r="B10">
        <f>B6*(SQRT(B5))</f>
        <v>0.12403225386970923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5.4173752978308974E-2</v>
      </c>
    </row>
    <row r="13" spans="1:2" x14ac:dyDescent="0.25">
      <c r="A13" s="1" t="s">
        <v>11</v>
      </c>
      <c r="B13">
        <f>$B$12-(B6*SQRT(B5))</f>
        <v>-6.9858500891400249E-2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0.9809537169396948</v>
      </c>
    </row>
    <row r="16" spans="1:2" x14ac:dyDescent="0.25">
      <c r="A16" s="1"/>
    </row>
    <row r="17" spans="1:2" x14ac:dyDescent="0.25">
      <c r="A17" s="1" t="s">
        <v>25</v>
      </c>
      <c r="B17">
        <f>_xlfn.NORM.DIST(B12,0,1,TRUE)</f>
        <v>0.52160163397157611</v>
      </c>
    </row>
    <row r="18" spans="1:2" x14ac:dyDescent="0.25">
      <c r="A18" s="2" t="s">
        <v>29</v>
      </c>
      <c r="B18" s="2"/>
    </row>
    <row r="19" spans="1:2" x14ac:dyDescent="0.25">
      <c r="A19" s="1" t="s">
        <v>19</v>
      </c>
      <c r="B19">
        <f>1/SQRT(2*PI())</f>
        <v>0.3989422804014327</v>
      </c>
    </row>
    <row r="20" spans="1:2" x14ac:dyDescent="0.25">
      <c r="A20" s="1" t="s">
        <v>20</v>
      </c>
      <c r="B20">
        <f>EXP(1)^((-$B$12^2)/2)</f>
        <v>1.0014684749107716</v>
      </c>
    </row>
    <row r="21" spans="1:2" x14ac:dyDescent="0.25">
      <c r="A21" s="1" t="s">
        <v>28</v>
      </c>
      <c r="B21">
        <f>B19*B20</f>
        <v>0.39952811713104824</v>
      </c>
    </row>
    <row r="22" spans="1:2" x14ac:dyDescent="0.25">
      <c r="A22" s="2" t="s">
        <v>24</v>
      </c>
      <c r="B22" s="2"/>
    </row>
    <row r="23" spans="1:2" x14ac:dyDescent="0.25">
      <c r="A23" s="1" t="s">
        <v>26</v>
      </c>
      <c r="B23">
        <f>B2*B6*(SQRT(B5))</f>
        <v>6.077580439615752</v>
      </c>
    </row>
    <row r="25" spans="1:2" x14ac:dyDescent="0.25">
      <c r="A25" s="1" t="s">
        <v>27</v>
      </c>
      <c r="B25">
        <f>B21/B23</f>
        <v>6.5738022079771585E-2</v>
      </c>
    </row>
  </sheetData>
  <mergeCells count="4">
    <mergeCell ref="A1:B1"/>
    <mergeCell ref="A7:B7"/>
    <mergeCell ref="A18:B18"/>
    <mergeCell ref="A22:B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BF07-F922-49F5-B995-E91A32EA6A70}">
  <dimension ref="A1:B20"/>
  <sheetViews>
    <sheetView workbookViewId="0">
      <selection sqref="A1:B20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49</v>
      </c>
    </row>
    <row r="3" spans="1:2" x14ac:dyDescent="0.25">
      <c r="A3" s="1" t="s">
        <v>2</v>
      </c>
      <c r="B3">
        <v>50</v>
      </c>
    </row>
    <row r="4" spans="1:2" x14ac:dyDescent="0.25">
      <c r="A4" s="1" t="s">
        <v>3</v>
      </c>
      <c r="B4">
        <v>0.05</v>
      </c>
    </row>
    <row r="5" spans="1:2" x14ac:dyDescent="0.25">
      <c r="A5" s="1" t="s">
        <v>5</v>
      </c>
      <c r="B5">
        <v>0.3846</v>
      </c>
    </row>
    <row r="6" spans="1:2" x14ac:dyDescent="0.25">
      <c r="A6" s="1" t="s">
        <v>4</v>
      </c>
      <c r="B6">
        <v>0.2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-2.0202707317519466E-2</v>
      </c>
    </row>
    <row r="9" spans="1:2" x14ac:dyDescent="0.25">
      <c r="A9" s="1" t="s">
        <v>8</v>
      </c>
      <c r="B9">
        <f>($B$4+($B$6^2)/2)*$B$5</f>
        <v>2.6922000000000001E-2</v>
      </c>
    </row>
    <row r="10" spans="1:2" x14ac:dyDescent="0.25">
      <c r="A10" s="1" t="s">
        <v>9</v>
      </c>
      <c r="B10">
        <f>B6*(SQRT(B5))</f>
        <v>0.12403225386970923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5.4173752978308974E-2</v>
      </c>
    </row>
    <row r="13" spans="1:2" x14ac:dyDescent="0.25">
      <c r="A13" s="1" t="s">
        <v>11</v>
      </c>
      <c r="B13">
        <f>$B$12-(B6*SQRT(B5))</f>
        <v>-6.9858500891400249E-2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0.9809537169396948</v>
      </c>
    </row>
    <row r="16" spans="1:2" x14ac:dyDescent="0.25">
      <c r="A16" s="1"/>
    </row>
    <row r="17" spans="1:2" x14ac:dyDescent="0.25">
      <c r="A17" s="1"/>
    </row>
    <row r="18" spans="1:2" x14ac:dyDescent="0.25">
      <c r="A18" s="1" t="s">
        <v>15</v>
      </c>
      <c r="B18">
        <f>_xlfn.NORM.DIST(B12,0,1,TRUE)</f>
        <v>0.52160163397157611</v>
      </c>
    </row>
    <row r="19" spans="1:2" x14ac:dyDescent="0.25">
      <c r="A19" s="1"/>
    </row>
    <row r="20" spans="1:2" x14ac:dyDescent="0.25">
      <c r="A20" s="1" t="s">
        <v>13</v>
      </c>
      <c r="B20">
        <f>B18-1</f>
        <v>-0.47839836602842389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BC62-3D17-45DA-AD47-3C171D33FCA4}">
  <dimension ref="A1:B32"/>
  <sheetViews>
    <sheetView workbookViewId="0">
      <selection activeCell="G23" sqref="G23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0.8</v>
      </c>
    </row>
    <row r="3" spans="1:2" x14ac:dyDescent="0.25">
      <c r="A3" s="1" t="s">
        <v>2</v>
      </c>
      <c r="B3">
        <v>0.81</v>
      </c>
    </row>
    <row r="4" spans="1:2" x14ac:dyDescent="0.25">
      <c r="A4" s="1" t="s">
        <v>3</v>
      </c>
      <c r="B4">
        <v>0.03</v>
      </c>
    </row>
    <row r="5" spans="1:2" x14ac:dyDescent="0.25">
      <c r="A5" s="1" t="s">
        <v>5</v>
      </c>
      <c r="B5">
        <v>0.58330000000000004</v>
      </c>
    </row>
    <row r="6" spans="1:2" x14ac:dyDescent="0.25">
      <c r="A6" s="1" t="s">
        <v>4</v>
      </c>
      <c r="B6">
        <v>0.15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-1.2422519998557209E-2</v>
      </c>
    </row>
    <row r="9" spans="1:2" x14ac:dyDescent="0.25">
      <c r="A9" s="1" t="s">
        <v>8</v>
      </c>
      <c r="B9">
        <f>($B$4+($B$6^2)/2)*$B$5</f>
        <v>2.4061124999999999E-2</v>
      </c>
    </row>
    <row r="10" spans="1:2" x14ac:dyDescent="0.25">
      <c r="A10" s="1" t="s">
        <v>9</v>
      </c>
      <c r="B10">
        <f>B6*(SQRT(B5))</f>
        <v>0.11456111905878014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0.10159297584611705</v>
      </c>
    </row>
    <row r="13" spans="1:2" x14ac:dyDescent="0.25">
      <c r="A13" s="1" t="s">
        <v>11</v>
      </c>
      <c r="B13">
        <f>$B$12-(B6*SQRT(B5))</f>
        <v>-1.2968143212663083E-2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0.98265321831780017</v>
      </c>
    </row>
    <row r="16" spans="1:2" x14ac:dyDescent="0.25">
      <c r="A16" s="1"/>
    </row>
    <row r="17" spans="1:2" x14ac:dyDescent="0.25">
      <c r="A17" s="1" t="s">
        <v>14</v>
      </c>
      <c r="B17">
        <f>_xlfn.NORM.DIST(B12,0,1,TRUE)</f>
        <v>0.54046012246770347</v>
      </c>
    </row>
    <row r="18" spans="1:2" x14ac:dyDescent="0.25">
      <c r="A18" s="1" t="s">
        <v>16</v>
      </c>
      <c r="B18">
        <f>_xlfn.NORM.DIST(B13,0,1,TRUE)</f>
        <v>0.49482660437859233</v>
      </c>
    </row>
    <row r="19" spans="1:2" x14ac:dyDescent="0.25">
      <c r="A19" s="1" t="s">
        <v>21</v>
      </c>
      <c r="B19">
        <f>_xlfn.NORM.DIST(-B13,0,1,TRUE)</f>
        <v>0.50517339562140773</v>
      </c>
    </row>
    <row r="20" spans="1:2" x14ac:dyDescent="0.25">
      <c r="A20" s="2" t="s">
        <v>29</v>
      </c>
      <c r="B20" s="2"/>
    </row>
    <row r="21" spans="1:2" x14ac:dyDescent="0.25">
      <c r="A21" s="1" t="s">
        <v>19</v>
      </c>
      <c r="B21">
        <f>1/SQRT(2*PI())</f>
        <v>0.3989422804014327</v>
      </c>
    </row>
    <row r="22" spans="1:2" x14ac:dyDescent="0.25">
      <c r="A22" s="1" t="s">
        <v>20</v>
      </c>
      <c r="B22">
        <f>EXP(1)^((-$B$12^2)/2)</f>
        <v>1.0051739050284065</v>
      </c>
    </row>
    <row r="23" spans="1:2" x14ac:dyDescent="0.25">
      <c r="A23" s="1" t="s">
        <v>28</v>
      </c>
      <c r="B23">
        <f>B21*B22</f>
        <v>0.40100636987204563</v>
      </c>
    </row>
    <row r="24" spans="1:2" x14ac:dyDescent="0.25">
      <c r="A24" s="2" t="s">
        <v>30</v>
      </c>
      <c r="B24" s="2"/>
    </row>
    <row r="25" spans="1:2" x14ac:dyDescent="0.25">
      <c r="A25" s="1" t="s">
        <v>17</v>
      </c>
      <c r="B25">
        <f>B2*B23*B6</f>
        <v>4.8120764384645472E-2</v>
      </c>
    </row>
    <row r="26" spans="1:2" x14ac:dyDescent="0.25">
      <c r="A26" s="1" t="s">
        <v>18</v>
      </c>
      <c r="B26">
        <f>2*SQRT(B5)</f>
        <v>1.527481587450402</v>
      </c>
    </row>
    <row r="27" spans="1:2" x14ac:dyDescent="0.25">
      <c r="A27" s="1"/>
    </row>
    <row r="28" spans="1:2" x14ac:dyDescent="0.25">
      <c r="A28" s="1" t="s">
        <v>32</v>
      </c>
      <c r="B28">
        <f>B4*B3*B15*B18</f>
        <v>1.181570381383599E-2</v>
      </c>
    </row>
    <row r="29" spans="1:2" x14ac:dyDescent="0.25">
      <c r="A29" s="1" t="s">
        <v>31</v>
      </c>
      <c r="B29">
        <f>B4*B3*B15*B19</f>
        <v>1.2062769391286554E-2</v>
      </c>
    </row>
    <row r="31" spans="1:2" x14ac:dyDescent="0.25">
      <c r="A31" s="1" t="s">
        <v>22</v>
      </c>
      <c r="B31">
        <f>-(B25/B26)-B28</f>
        <v>-4.3319038963666706E-2</v>
      </c>
    </row>
    <row r="32" spans="1:2" x14ac:dyDescent="0.25">
      <c r="A32" s="1" t="s">
        <v>23</v>
      </c>
      <c r="B32">
        <f>-(B25/B26)+B29</f>
        <v>-1.9440565758544165E-2</v>
      </c>
    </row>
  </sheetData>
  <mergeCells count="4">
    <mergeCell ref="A1:B1"/>
    <mergeCell ref="A7:B7"/>
    <mergeCell ref="A20:B20"/>
    <mergeCell ref="A24:B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0E59-F134-4ACA-891F-97779710FCE0}">
  <dimension ref="A1:B20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t="s">
        <v>1</v>
      </c>
      <c r="B2">
        <v>0.8</v>
      </c>
    </row>
    <row r="3" spans="1:2" x14ac:dyDescent="0.25">
      <c r="A3" t="s">
        <v>2</v>
      </c>
      <c r="B3">
        <v>0.81</v>
      </c>
    </row>
    <row r="4" spans="1:2" x14ac:dyDescent="0.25">
      <c r="A4" t="s">
        <v>3</v>
      </c>
      <c r="B4">
        <v>0.03</v>
      </c>
    </row>
    <row r="5" spans="1:2" x14ac:dyDescent="0.25">
      <c r="A5" t="s">
        <v>5</v>
      </c>
      <c r="B5">
        <f>7/12</f>
        <v>0.58333333333333337</v>
      </c>
    </row>
    <row r="6" spans="1:2" x14ac:dyDescent="0.25">
      <c r="A6" t="s">
        <v>4</v>
      </c>
      <c r="B6">
        <v>0.15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-1.2422519998557209E-2</v>
      </c>
    </row>
    <row r="9" spans="1:2" x14ac:dyDescent="0.25">
      <c r="A9" s="1" t="s">
        <v>8</v>
      </c>
      <c r="B9">
        <f>($B$4+($B$6^2)/2)*$B$5</f>
        <v>2.4062499999999997E-2</v>
      </c>
    </row>
    <row r="10" spans="1:2" x14ac:dyDescent="0.25">
      <c r="A10" s="1" t="s">
        <v>9</v>
      </c>
      <c r="B10">
        <f>B6*(SQRT(B5))</f>
        <v>0.114564392373896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0.10160207513215955</v>
      </c>
    </row>
    <row r="13" spans="1:2" x14ac:dyDescent="0.25">
      <c r="A13" s="1" t="s">
        <v>11</v>
      </c>
      <c r="B13">
        <f>$B$12-(B6*SQRT(B5))</f>
        <v>-1.2962317241736451E-2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0.98265223566507331</v>
      </c>
    </row>
    <row r="16" spans="1:2" x14ac:dyDescent="0.25">
      <c r="A16" s="1"/>
    </row>
    <row r="17" spans="1:2" x14ac:dyDescent="0.25">
      <c r="A17" s="1"/>
    </row>
    <row r="18" spans="1:2" x14ac:dyDescent="0.25">
      <c r="A18" s="1" t="s">
        <v>15</v>
      </c>
      <c r="B18">
        <f>_xlfn.NORM.DIST(B12,0,1,TRUE)</f>
        <v>0.54046373387089219</v>
      </c>
    </row>
    <row r="19" spans="1:2" x14ac:dyDescent="0.25">
      <c r="A19" s="1"/>
    </row>
    <row r="20" spans="1:2" x14ac:dyDescent="0.25">
      <c r="A20" s="1" t="s">
        <v>13</v>
      </c>
      <c r="B20">
        <f>B18-1</f>
        <v>-0.45953626612910781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8EB5-5DD9-42C5-A991-C234A6FC9160}">
  <dimension ref="A1:N32"/>
  <sheetViews>
    <sheetView tabSelected="1" workbookViewId="0">
      <selection activeCell="B32" sqref="B32"/>
    </sheetView>
  </sheetViews>
  <sheetFormatPr defaultRowHeight="15" x14ac:dyDescent="0.25"/>
  <cols>
    <col min="1" max="1" width="18.7109375" bestFit="1" customWidth="1"/>
    <col min="4" max="4" width="11.140625" bestFit="1" customWidth="1"/>
    <col min="5" max="5" width="12.7109375" bestFit="1" customWidth="1"/>
    <col min="7" max="7" width="11" bestFit="1" customWidth="1"/>
    <col min="8" max="8" width="12.7109375" bestFit="1" customWidth="1"/>
    <col min="10" max="10" width="11" bestFit="1" customWidth="1"/>
    <col min="11" max="11" width="12.7109375" bestFit="1" customWidth="1"/>
    <col min="13" max="13" width="18.140625" bestFit="1" customWidth="1"/>
    <col min="14" max="14" width="12.7109375" bestFit="1" customWidth="1"/>
  </cols>
  <sheetData>
    <row r="1" spans="1:14" x14ac:dyDescent="0.25">
      <c r="A1" s="2" t="s">
        <v>0</v>
      </c>
      <c r="B1" s="2"/>
      <c r="D1" s="2" t="s">
        <v>0</v>
      </c>
      <c r="E1" s="2"/>
      <c r="G1" s="2" t="s">
        <v>0</v>
      </c>
      <c r="H1" s="2"/>
      <c r="J1" s="2" t="s">
        <v>0</v>
      </c>
      <c r="K1" s="2"/>
      <c r="M1" s="2" t="s">
        <v>0</v>
      </c>
      <c r="N1" s="2"/>
    </row>
    <row r="2" spans="1:14" x14ac:dyDescent="0.25">
      <c r="A2" s="1" t="s">
        <v>1</v>
      </c>
      <c r="B2">
        <v>30</v>
      </c>
      <c r="D2" s="1" t="s">
        <v>1</v>
      </c>
      <c r="E2">
        <f>B2</f>
        <v>30</v>
      </c>
      <c r="G2" s="1" t="s">
        <v>1</v>
      </c>
      <c r="H2">
        <f>B2</f>
        <v>30</v>
      </c>
      <c r="J2" s="1" t="s">
        <v>1</v>
      </c>
      <c r="K2">
        <f>B2</f>
        <v>30</v>
      </c>
      <c r="M2" s="1" t="s">
        <v>1</v>
      </c>
      <c r="N2">
        <f>B2</f>
        <v>30</v>
      </c>
    </row>
    <row r="3" spans="1:14" x14ac:dyDescent="0.25">
      <c r="A3" s="1" t="s">
        <v>2</v>
      </c>
      <c r="B3">
        <v>40</v>
      </c>
      <c r="D3" s="1" t="s">
        <v>2</v>
      </c>
      <c r="E3">
        <f>B3</f>
        <v>40</v>
      </c>
      <c r="G3" s="1" t="s">
        <v>2</v>
      </c>
      <c r="H3">
        <f>B3</f>
        <v>40</v>
      </c>
      <c r="J3" s="1" t="s">
        <v>2</v>
      </c>
      <c r="K3">
        <f>B3</f>
        <v>40</v>
      </c>
      <c r="M3" s="1" t="s">
        <v>2</v>
      </c>
      <c r="N3">
        <f>B3</f>
        <v>40</v>
      </c>
    </row>
    <row r="4" spans="1:14" x14ac:dyDescent="0.25">
      <c r="A4" s="1" t="s">
        <v>3</v>
      </c>
      <c r="B4">
        <v>0.06</v>
      </c>
      <c r="D4" s="1" t="s">
        <v>3</v>
      </c>
      <c r="E4">
        <f>B4</f>
        <v>0.06</v>
      </c>
      <c r="G4" s="1" t="s">
        <v>3</v>
      </c>
      <c r="H4">
        <f>B4</f>
        <v>0.06</v>
      </c>
      <c r="J4" s="1" t="s">
        <v>3</v>
      </c>
      <c r="K4">
        <f>B4</f>
        <v>0.06</v>
      </c>
      <c r="M4" s="1" t="s">
        <v>3</v>
      </c>
      <c r="N4">
        <f>B4</f>
        <v>0.06</v>
      </c>
    </row>
    <row r="5" spans="1:14" x14ac:dyDescent="0.25">
      <c r="A5" s="1" t="s">
        <v>5</v>
      </c>
      <c r="B5">
        <v>0.25</v>
      </c>
      <c r="D5" s="1" t="s">
        <v>5</v>
      </c>
      <c r="E5">
        <f>B5</f>
        <v>0.25</v>
      </c>
      <c r="G5" s="1" t="s">
        <v>5</v>
      </c>
      <c r="H5">
        <f>B5</f>
        <v>0.25</v>
      </c>
      <c r="J5" s="1" t="s">
        <v>5</v>
      </c>
      <c r="K5">
        <f>B5</f>
        <v>0.25</v>
      </c>
      <c r="M5" s="1" t="s">
        <v>5</v>
      </c>
      <c r="N5">
        <v>0.5</v>
      </c>
    </row>
    <row r="6" spans="1:14" x14ac:dyDescent="0.25">
      <c r="A6" s="1" t="s">
        <v>4</v>
      </c>
      <c r="B6">
        <v>0.28000000000000003</v>
      </c>
      <c r="D6" s="1" t="s">
        <v>4</v>
      </c>
      <c r="E6">
        <f>B6</f>
        <v>0.28000000000000003</v>
      </c>
      <c r="G6" s="1" t="s">
        <v>4</v>
      </c>
      <c r="H6">
        <f>B6</f>
        <v>0.28000000000000003</v>
      </c>
      <c r="J6" s="1" t="s">
        <v>4</v>
      </c>
      <c r="K6">
        <f>B6</f>
        <v>0.28000000000000003</v>
      </c>
      <c r="M6" s="1" t="s">
        <v>4</v>
      </c>
      <c r="N6">
        <f>B6</f>
        <v>0.28000000000000003</v>
      </c>
    </row>
    <row r="7" spans="1:14" x14ac:dyDescent="0.25">
      <c r="A7" s="2" t="s">
        <v>6</v>
      </c>
      <c r="B7" s="2"/>
      <c r="D7" s="2" t="s">
        <v>6</v>
      </c>
      <c r="E7" s="2"/>
      <c r="G7" s="2" t="s">
        <v>6</v>
      </c>
      <c r="H7" s="2"/>
      <c r="J7" s="2" t="s">
        <v>6</v>
      </c>
      <c r="K7" s="2"/>
      <c r="M7" s="2" t="s">
        <v>6</v>
      </c>
      <c r="N7" s="2"/>
    </row>
    <row r="8" spans="1:14" x14ac:dyDescent="0.25">
      <c r="A8" s="1" t="s">
        <v>7</v>
      </c>
      <c r="B8">
        <f>LN($B$2/$B$3)</f>
        <v>-0.2876820724517809</v>
      </c>
      <c r="D8" s="1" t="s">
        <v>7</v>
      </c>
      <c r="E8">
        <f>LN($B$2/$B$3)</f>
        <v>-0.2876820724517809</v>
      </c>
      <c r="G8" s="1" t="s">
        <v>7</v>
      </c>
      <c r="H8">
        <f>LN($B$2/$B$3)</f>
        <v>-0.2876820724517809</v>
      </c>
      <c r="J8" s="1" t="s">
        <v>7</v>
      </c>
      <c r="K8">
        <f>LN($B$2/$B$3)</f>
        <v>-0.2876820724517809</v>
      </c>
      <c r="M8" s="1" t="s">
        <v>7</v>
      </c>
      <c r="N8">
        <f>LN($B$2/$B$3)</f>
        <v>-0.2876820724517809</v>
      </c>
    </row>
    <row r="9" spans="1:14" x14ac:dyDescent="0.25">
      <c r="A9" s="1" t="s">
        <v>8</v>
      </c>
      <c r="B9">
        <f>($B$4+($B$6^2)/2)*$B$5</f>
        <v>2.4800000000000003E-2</v>
      </c>
      <c r="D9" s="1" t="s">
        <v>8</v>
      </c>
      <c r="E9">
        <f>($B$4+($B$6^2)/2)*$B$5</f>
        <v>2.4800000000000003E-2</v>
      </c>
      <c r="G9" s="1" t="s">
        <v>8</v>
      </c>
      <c r="H9">
        <f>($B$4+($B$6^2)/2)*$B$5</f>
        <v>2.4800000000000003E-2</v>
      </c>
      <c r="J9" s="1" t="s">
        <v>8</v>
      </c>
      <c r="K9">
        <f>($B$4+($B$6^2)/2)*$B$5</f>
        <v>2.4800000000000003E-2</v>
      </c>
      <c r="M9" s="1" t="s">
        <v>8</v>
      </c>
      <c r="N9">
        <f>($B$4+($B$6^2)/2)*$B$5</f>
        <v>2.4800000000000003E-2</v>
      </c>
    </row>
    <row r="10" spans="1:14" x14ac:dyDescent="0.25">
      <c r="A10" s="1" t="s">
        <v>9</v>
      </c>
      <c r="B10">
        <f>B6*(SQRT(B5))</f>
        <v>0.14000000000000001</v>
      </c>
      <c r="D10" s="1" t="s">
        <v>9</v>
      </c>
      <c r="E10">
        <f>E6*(SQRT(E5))</f>
        <v>0.14000000000000001</v>
      </c>
      <c r="G10" s="1" t="s">
        <v>9</v>
      </c>
      <c r="H10">
        <f>H6*(SQRT(H5))</f>
        <v>0.14000000000000001</v>
      </c>
      <c r="J10" s="1" t="s">
        <v>9</v>
      </c>
      <c r="K10">
        <f>K6*(SQRT(K5))</f>
        <v>0.14000000000000001</v>
      </c>
      <c r="M10" s="1" t="s">
        <v>9</v>
      </c>
      <c r="N10">
        <f>N6*(SQRT(N5))</f>
        <v>0.19798989873223333</v>
      </c>
    </row>
    <row r="11" spans="1:14" x14ac:dyDescent="0.25">
      <c r="A11" s="1"/>
      <c r="D11" s="1"/>
      <c r="G11" s="1"/>
      <c r="J11" s="1"/>
      <c r="M11" s="1"/>
    </row>
    <row r="12" spans="1:14" x14ac:dyDescent="0.25">
      <c r="A12" s="1" t="s">
        <v>10</v>
      </c>
      <c r="B12">
        <f>($B$8+$B$9)/$B$10</f>
        <v>-1.8777290889412921</v>
      </c>
      <c r="D12" s="1" t="s">
        <v>10</v>
      </c>
      <c r="E12">
        <f>($B$8+$B$9)/$B$10</f>
        <v>-1.8777290889412921</v>
      </c>
      <c r="G12" s="1" t="s">
        <v>10</v>
      </c>
      <c r="H12">
        <f>($B$8+$B$9)/$B$10</f>
        <v>-1.8777290889412921</v>
      </c>
      <c r="J12" s="1" t="s">
        <v>10</v>
      </c>
      <c r="K12">
        <f>($B$8+$B$9)/$B$10</f>
        <v>-1.8777290889412921</v>
      </c>
      <c r="M12" s="1" t="s">
        <v>10</v>
      </c>
      <c r="N12">
        <f>($B$8+$B$9)/$B$10</f>
        <v>-1.8777290889412921</v>
      </c>
    </row>
    <row r="13" spans="1:14" x14ac:dyDescent="0.25">
      <c r="A13" s="1" t="s">
        <v>11</v>
      </c>
      <c r="B13">
        <f>$B$12-(B6*SQRT(B5))</f>
        <v>-2.0177290889412922</v>
      </c>
      <c r="D13" s="1" t="s">
        <v>11</v>
      </c>
      <c r="E13">
        <f>$B$12-(E6*SQRT(E5))</f>
        <v>-2.0177290889412922</v>
      </c>
      <c r="G13" s="1" t="s">
        <v>11</v>
      </c>
      <c r="H13">
        <f>$B$12-(H6*SQRT(H5))</f>
        <v>-2.0177290889412922</v>
      </c>
      <c r="J13" s="1" t="s">
        <v>11</v>
      </c>
      <c r="K13">
        <f>$B$12-(K6*SQRT(K5))</f>
        <v>-2.0177290889412922</v>
      </c>
      <c r="M13" s="1" t="s">
        <v>11</v>
      </c>
      <c r="N13">
        <f>$B$12-(N6*SQRT(N5))</f>
        <v>-2.0757189876735254</v>
      </c>
    </row>
    <row r="14" spans="1:14" x14ac:dyDescent="0.25">
      <c r="A14" s="1"/>
      <c r="D14" s="1"/>
      <c r="G14" s="1"/>
      <c r="J14" s="1"/>
      <c r="M14" s="1"/>
    </row>
    <row r="15" spans="1:14" x14ac:dyDescent="0.25">
      <c r="A15" s="1" t="s">
        <v>12</v>
      </c>
      <c r="B15">
        <f>EXP(1)^(-B4*B5)</f>
        <v>0.98511193960306276</v>
      </c>
      <c r="D15" s="1" t="s">
        <v>12</v>
      </c>
      <c r="E15">
        <f>EXP(1)^(-E4*E5)</f>
        <v>0.98511193960306276</v>
      </c>
      <c r="G15" s="1" t="s">
        <v>12</v>
      </c>
      <c r="H15">
        <f>EXP(1)^(-H4*H5)</f>
        <v>0.98511193960306276</v>
      </c>
      <c r="J15" s="1" t="s">
        <v>12</v>
      </c>
      <c r="K15">
        <f>EXP(1)^(-K4*K5)</f>
        <v>0.98511193960306276</v>
      </c>
      <c r="M15" s="1" t="s">
        <v>12</v>
      </c>
      <c r="N15">
        <f>EXP(1)^(-N4*N5)</f>
        <v>0.97044553354850815</v>
      </c>
    </row>
    <row r="16" spans="1:14" x14ac:dyDescent="0.25">
      <c r="A16" s="1"/>
      <c r="D16" s="1"/>
      <c r="G16" s="1"/>
      <c r="J16" s="1"/>
      <c r="M16" s="1"/>
    </row>
    <row r="17" spans="1:14" x14ac:dyDescent="0.25">
      <c r="A17" s="1" t="s">
        <v>14</v>
      </c>
      <c r="B17">
        <f>_xlfn.NORM.DIST(B12,0,1,TRUE)</f>
        <v>3.0209117609967182E-2</v>
      </c>
      <c r="D17" s="1" t="s">
        <v>14</v>
      </c>
      <c r="E17">
        <f>_xlfn.NORM.DIST(E12,0,1,TRUE)</f>
        <v>3.0209117609967182E-2</v>
      </c>
      <c r="G17" s="1" t="s">
        <v>25</v>
      </c>
      <c r="H17">
        <f>_xlfn.NORM.DIST(H12,0,1,TRUE)</f>
        <v>3.0209117609967182E-2</v>
      </c>
      <c r="J17" s="1" t="s">
        <v>25</v>
      </c>
      <c r="K17">
        <f>_xlfn.NORM.DIST(K12,0,1,TRUE)</f>
        <v>3.0209117609967182E-2</v>
      </c>
      <c r="M17" s="2" t="s">
        <v>39</v>
      </c>
      <c r="N17" s="2"/>
    </row>
    <row r="18" spans="1:14" x14ac:dyDescent="0.25">
      <c r="A18" s="1" t="s">
        <v>16</v>
      </c>
      <c r="B18">
        <f>_xlfn.NORM.DIST(B13,0,1,TRUE)</f>
        <v>2.1809741786445472E-2</v>
      </c>
      <c r="D18" s="1" t="s">
        <v>16</v>
      </c>
      <c r="E18">
        <f>_xlfn.NORM.DIST(E13,0,1,TRUE)</f>
        <v>2.1809741786445472E-2</v>
      </c>
      <c r="G18" s="2" t="s">
        <v>29</v>
      </c>
      <c r="H18" s="2"/>
      <c r="J18" s="2" t="s">
        <v>29</v>
      </c>
      <c r="K18" s="2"/>
      <c r="M18" s="1" t="s">
        <v>15</v>
      </c>
      <c r="N18">
        <f>_xlfn.NORM.DIST(N12,0,1,TRUE)</f>
        <v>3.0209117609967182E-2</v>
      </c>
    </row>
    <row r="19" spans="1:14" x14ac:dyDescent="0.25">
      <c r="A19" s="1" t="s">
        <v>21</v>
      </c>
      <c r="B19">
        <f>_xlfn.NORM.DIST(-B13,0,1,TRUE)</f>
        <v>0.97819025821355454</v>
      </c>
      <c r="D19" s="1" t="s">
        <v>21</v>
      </c>
      <c r="E19">
        <f>_xlfn.NORM.DIST(-E13,0,1,TRUE)</f>
        <v>0.97819025821355454</v>
      </c>
      <c r="G19" s="1" t="s">
        <v>19</v>
      </c>
      <c r="H19">
        <f>1/SQRT(2*PI())</f>
        <v>0.3989422804014327</v>
      </c>
      <c r="J19" s="1" t="s">
        <v>19</v>
      </c>
      <c r="K19">
        <f>1/SQRT(2*PI())</f>
        <v>0.3989422804014327</v>
      </c>
      <c r="M19" s="1"/>
    </row>
    <row r="20" spans="1:14" x14ac:dyDescent="0.25">
      <c r="A20" s="2" t="s">
        <v>29</v>
      </c>
      <c r="B20" s="2"/>
      <c r="D20" s="2" t="s">
        <v>29</v>
      </c>
      <c r="E20" s="2"/>
      <c r="G20" s="1" t="s">
        <v>20</v>
      </c>
      <c r="H20">
        <f>EXP(1)^((-$B$12^2)/2)</f>
        <v>5.8295118475202212</v>
      </c>
      <c r="J20" s="1" t="s">
        <v>20</v>
      </c>
      <c r="K20">
        <f>EXP(1)^((-$B$12^2)/2)</f>
        <v>5.8295118475202212</v>
      </c>
      <c r="M20" s="1" t="s">
        <v>13</v>
      </c>
      <c r="N20" s="3">
        <f>N18-1</f>
        <v>-0.96979088239003286</v>
      </c>
    </row>
    <row r="21" spans="1:14" x14ac:dyDescent="0.25">
      <c r="A21" s="1" t="s">
        <v>19</v>
      </c>
      <c r="B21">
        <f>1/SQRT(2*PI())</f>
        <v>0.3989422804014327</v>
      </c>
      <c r="D21" s="1" t="s">
        <v>19</v>
      </c>
      <c r="E21">
        <f>1/SQRT(2*PI())</f>
        <v>0.3989422804014327</v>
      </c>
      <c r="G21" s="1" t="s">
        <v>28</v>
      </c>
      <c r="H21">
        <f>H19*H20</f>
        <v>2.325638750076886</v>
      </c>
      <c r="J21" s="1" t="s">
        <v>28</v>
      </c>
      <c r="K21">
        <f>K19*K20</f>
        <v>2.325638750076886</v>
      </c>
    </row>
    <row r="22" spans="1:14" x14ac:dyDescent="0.25">
      <c r="A22" s="1" t="s">
        <v>20</v>
      </c>
      <c r="B22">
        <f>EXP(1)^((-$B$12^2)/2)</f>
        <v>5.8295118475202212</v>
      </c>
      <c r="D22" s="1" t="s">
        <v>20</v>
      </c>
      <c r="E22">
        <f>EXP(1)^((-$B$12^2)/2)</f>
        <v>5.8295118475202212</v>
      </c>
      <c r="G22" s="2" t="s">
        <v>33</v>
      </c>
      <c r="H22" s="2"/>
      <c r="J22" s="2" t="s">
        <v>24</v>
      </c>
      <c r="K22" s="2"/>
    </row>
    <row r="23" spans="1:14" x14ac:dyDescent="0.25">
      <c r="A23" s="1" t="s">
        <v>28</v>
      </c>
      <c r="B23">
        <f>B21*B22</f>
        <v>2.325638750076886</v>
      </c>
      <c r="D23" s="1" t="s">
        <v>28</v>
      </c>
      <c r="E23">
        <f>E21*E22</f>
        <v>2.325638750076886</v>
      </c>
      <c r="G23" s="1" t="s">
        <v>34</v>
      </c>
      <c r="H23">
        <f>SQRT(H5)</f>
        <v>0.5</v>
      </c>
      <c r="J23" s="1" t="s">
        <v>26</v>
      </c>
      <c r="K23">
        <f>K2*K6*(SQRT(K5))</f>
        <v>4.2</v>
      </c>
    </row>
    <row r="24" spans="1:14" x14ac:dyDescent="0.25">
      <c r="A24" s="2" t="s">
        <v>30</v>
      </c>
      <c r="B24" s="2"/>
      <c r="D24" s="2" t="s">
        <v>36</v>
      </c>
      <c r="E24" s="2"/>
    </row>
    <row r="25" spans="1:14" x14ac:dyDescent="0.25">
      <c r="A25" s="1" t="s">
        <v>17</v>
      </c>
      <c r="B25">
        <f>B2*B23*B6</f>
        <v>19.535365500645845</v>
      </c>
      <c r="D25" s="1" t="s">
        <v>38</v>
      </c>
      <c r="E25">
        <f>E3*E5*E15*E18</f>
        <v>0.21485037033487267</v>
      </c>
      <c r="G25" s="1" t="s">
        <v>35</v>
      </c>
      <c r="H25">
        <f>H2*H23*H21</f>
        <v>34.884581251153293</v>
      </c>
      <c r="J25" s="1" t="s">
        <v>27</v>
      </c>
      <c r="K25">
        <f>K21/K23</f>
        <v>0.55372351192306812</v>
      </c>
    </row>
    <row r="26" spans="1:14" x14ac:dyDescent="0.25">
      <c r="A26" s="1" t="s">
        <v>18</v>
      </c>
      <c r="B26">
        <f>2*SQRT(B5)</f>
        <v>1</v>
      </c>
      <c r="D26" s="1"/>
    </row>
    <row r="27" spans="1:14" x14ac:dyDescent="0.25">
      <c r="A27" s="1"/>
      <c r="D27" s="1" t="s">
        <v>37</v>
      </c>
      <c r="E27">
        <f>-E3*E5*E15*E19</f>
        <v>-9.6362690256957553</v>
      </c>
    </row>
    <row r="28" spans="1:14" x14ac:dyDescent="0.25">
      <c r="A28" s="1" t="s">
        <v>32</v>
      </c>
      <c r="B28">
        <f>B4*B3*B15*B18</f>
        <v>5.1564088880369438E-2</v>
      </c>
    </row>
    <row r="29" spans="1:14" x14ac:dyDescent="0.25">
      <c r="A29" s="1" t="s">
        <v>31</v>
      </c>
      <c r="B29">
        <f>B4*B3*B15*B19</f>
        <v>2.3127045661669814</v>
      </c>
    </row>
    <row r="31" spans="1:14" x14ac:dyDescent="0.25">
      <c r="A31" s="1" t="s">
        <v>22</v>
      </c>
      <c r="B31">
        <f>-(B25/B26)-B28</f>
        <v>-19.586929589526214</v>
      </c>
    </row>
    <row r="32" spans="1:14" x14ac:dyDescent="0.25">
      <c r="A32" s="1" t="s">
        <v>23</v>
      </c>
      <c r="B32" s="3">
        <f>-(B25/B26)+B29</f>
        <v>-17.222660934478863</v>
      </c>
    </row>
  </sheetData>
  <mergeCells count="19">
    <mergeCell ref="A24:B24"/>
    <mergeCell ref="D24:E24"/>
    <mergeCell ref="M17:N17"/>
    <mergeCell ref="G18:H18"/>
    <mergeCell ref="J18:K18"/>
    <mergeCell ref="A20:B20"/>
    <mergeCell ref="D20:E20"/>
    <mergeCell ref="G22:H22"/>
    <mergeCell ref="J22:K22"/>
    <mergeCell ref="A1:B1"/>
    <mergeCell ref="D1:E1"/>
    <mergeCell ref="G1:H1"/>
    <mergeCell ref="J1:K1"/>
    <mergeCell ref="M1:N1"/>
    <mergeCell ref="A7:B7"/>
    <mergeCell ref="D7:E7"/>
    <mergeCell ref="G7:H7"/>
    <mergeCell ref="J7:K7"/>
    <mergeCell ref="M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00B2-E8A9-45C8-9144-D840BEA20218}">
  <dimension ref="A1:N32"/>
  <sheetViews>
    <sheetView workbookViewId="0">
      <selection activeCell="K37" sqref="K37"/>
    </sheetView>
  </sheetViews>
  <sheetFormatPr defaultRowHeight="15" x14ac:dyDescent="0.25"/>
  <cols>
    <col min="1" max="1" width="18.7109375" bestFit="1" customWidth="1"/>
    <col min="4" max="4" width="11.140625" bestFit="1" customWidth="1"/>
    <col min="5" max="5" width="12.7109375" bestFit="1" customWidth="1"/>
    <col min="7" max="7" width="11" bestFit="1" customWidth="1"/>
    <col min="8" max="8" width="12.7109375" bestFit="1" customWidth="1"/>
    <col min="10" max="10" width="11" bestFit="1" customWidth="1"/>
    <col min="11" max="11" width="12.7109375" bestFit="1" customWidth="1"/>
    <col min="13" max="13" width="20.42578125" bestFit="1" customWidth="1"/>
    <col min="14" max="14" width="12.7109375" bestFit="1" customWidth="1"/>
  </cols>
  <sheetData>
    <row r="1" spans="1:14" x14ac:dyDescent="0.25">
      <c r="A1" s="2" t="s">
        <v>0</v>
      </c>
      <c r="B1" s="2"/>
      <c r="D1" s="2" t="s">
        <v>0</v>
      </c>
      <c r="E1" s="2"/>
      <c r="G1" s="2" t="s">
        <v>0</v>
      </c>
      <c r="H1" s="2"/>
      <c r="J1" s="2" t="s">
        <v>0</v>
      </c>
      <c r="K1" s="2"/>
      <c r="M1" s="2" t="s">
        <v>0</v>
      </c>
      <c r="N1" s="2"/>
    </row>
    <row r="2" spans="1:14" x14ac:dyDescent="0.25">
      <c r="A2" s="1" t="s">
        <v>1</v>
      </c>
      <c r="B2">
        <v>30</v>
      </c>
      <c r="D2" s="1" t="s">
        <v>1</v>
      </c>
      <c r="E2">
        <f>B2</f>
        <v>30</v>
      </c>
      <c r="G2" s="1" t="s">
        <v>1</v>
      </c>
      <c r="H2">
        <f>B2</f>
        <v>30</v>
      </c>
      <c r="J2" s="1" t="s">
        <v>1</v>
      </c>
      <c r="K2">
        <f>B2</f>
        <v>30</v>
      </c>
      <c r="M2" s="1" t="s">
        <v>1</v>
      </c>
      <c r="N2">
        <f>B2</f>
        <v>30</v>
      </c>
    </row>
    <row r="3" spans="1:14" x14ac:dyDescent="0.25">
      <c r="A3" s="1" t="s">
        <v>2</v>
      </c>
      <c r="B3">
        <v>30</v>
      </c>
      <c r="D3" s="1" t="s">
        <v>2</v>
      </c>
      <c r="E3">
        <f>B3</f>
        <v>30</v>
      </c>
      <c r="G3" s="1" t="s">
        <v>2</v>
      </c>
      <c r="H3">
        <f>B3</f>
        <v>30</v>
      </c>
      <c r="J3" s="1" t="s">
        <v>2</v>
      </c>
      <c r="K3">
        <f>B3</f>
        <v>30</v>
      </c>
      <c r="M3" s="1" t="s">
        <v>2</v>
      </c>
      <c r="N3">
        <f>B3</f>
        <v>30</v>
      </c>
    </row>
    <row r="4" spans="1:14" x14ac:dyDescent="0.25">
      <c r="A4" s="1" t="s">
        <v>3</v>
      </c>
      <c r="B4">
        <v>0.06</v>
      </c>
      <c r="D4" s="1" t="s">
        <v>3</v>
      </c>
      <c r="E4">
        <f>B4</f>
        <v>0.06</v>
      </c>
      <c r="G4" s="1" t="s">
        <v>3</v>
      </c>
      <c r="H4">
        <f>B4</f>
        <v>0.06</v>
      </c>
      <c r="J4" s="1" t="s">
        <v>3</v>
      </c>
      <c r="K4">
        <f>B4</f>
        <v>0.06</v>
      </c>
      <c r="M4" s="1" t="s">
        <v>3</v>
      </c>
      <c r="N4">
        <f>B4</f>
        <v>0.06</v>
      </c>
    </row>
    <row r="5" spans="1:14" x14ac:dyDescent="0.25">
      <c r="A5" s="1" t="s">
        <v>5</v>
      </c>
      <c r="B5">
        <v>0.25</v>
      </c>
      <c r="D5" s="1" t="s">
        <v>5</v>
      </c>
      <c r="E5">
        <f>B5</f>
        <v>0.25</v>
      </c>
      <c r="G5" s="1" t="s">
        <v>5</v>
      </c>
      <c r="H5">
        <f>B5</f>
        <v>0.25</v>
      </c>
      <c r="J5" s="1" t="s">
        <v>5</v>
      </c>
      <c r="K5">
        <f>B5</f>
        <v>0.25</v>
      </c>
      <c r="M5" s="1" t="s">
        <v>5</v>
      </c>
      <c r="N5">
        <v>0.5</v>
      </c>
    </row>
    <row r="6" spans="1:14" x14ac:dyDescent="0.25">
      <c r="A6" s="1" t="s">
        <v>4</v>
      </c>
      <c r="B6">
        <v>0.2</v>
      </c>
      <c r="D6" s="1" t="s">
        <v>4</v>
      </c>
      <c r="E6">
        <f>B6</f>
        <v>0.2</v>
      </c>
      <c r="G6" s="1" t="s">
        <v>4</v>
      </c>
      <c r="H6">
        <f>B6</f>
        <v>0.2</v>
      </c>
      <c r="J6" s="1" t="s">
        <v>4</v>
      </c>
      <c r="K6">
        <f>B6</f>
        <v>0.2</v>
      </c>
      <c r="M6" s="1" t="s">
        <v>4</v>
      </c>
      <c r="N6">
        <f>B6</f>
        <v>0.2</v>
      </c>
    </row>
    <row r="7" spans="1:14" x14ac:dyDescent="0.25">
      <c r="A7" s="2" t="s">
        <v>6</v>
      </c>
      <c r="B7" s="2"/>
      <c r="D7" s="2" t="s">
        <v>6</v>
      </c>
      <c r="E7" s="2"/>
      <c r="G7" s="2" t="s">
        <v>6</v>
      </c>
      <c r="H7" s="2"/>
      <c r="J7" s="2" t="s">
        <v>6</v>
      </c>
      <c r="K7" s="2"/>
      <c r="M7" s="2" t="s">
        <v>6</v>
      </c>
      <c r="N7" s="2"/>
    </row>
    <row r="8" spans="1:14" x14ac:dyDescent="0.25">
      <c r="A8" s="1" t="s">
        <v>7</v>
      </c>
      <c r="B8">
        <f>LN($B$2/$B$3)</f>
        <v>0</v>
      </c>
      <c r="D8" s="1" t="s">
        <v>7</v>
      </c>
      <c r="E8">
        <f>LN($B$2/$B$3)</f>
        <v>0</v>
      </c>
      <c r="G8" s="1" t="s">
        <v>7</v>
      </c>
      <c r="H8">
        <f>LN($B$2/$B$3)</f>
        <v>0</v>
      </c>
      <c r="J8" s="1" t="s">
        <v>7</v>
      </c>
      <c r="K8">
        <f>LN($B$2/$B$3)</f>
        <v>0</v>
      </c>
      <c r="M8" s="1" t="s">
        <v>7</v>
      </c>
      <c r="N8">
        <f>LN($B$2/$B$3)</f>
        <v>0</v>
      </c>
    </row>
    <row r="9" spans="1:14" x14ac:dyDescent="0.25">
      <c r="A9" s="1" t="s">
        <v>8</v>
      </c>
      <c r="B9">
        <f>($B$4+($B$6^2)/2)*$B$5</f>
        <v>0.02</v>
      </c>
      <c r="D9" s="1" t="s">
        <v>8</v>
      </c>
      <c r="E9">
        <f>($B$4+($B$6^2)/2)*$B$5</f>
        <v>0.02</v>
      </c>
      <c r="G9" s="1" t="s">
        <v>8</v>
      </c>
      <c r="H9">
        <f>($B$4+($B$6^2)/2)*$B$5</f>
        <v>0.02</v>
      </c>
      <c r="J9" s="1" t="s">
        <v>8</v>
      </c>
      <c r="K9">
        <f>($B$4+($B$6^2)/2)*$B$5</f>
        <v>0.02</v>
      </c>
      <c r="M9" s="1" t="s">
        <v>8</v>
      </c>
      <c r="N9">
        <f>($B$4+($B$6^2)/2)*$B$5</f>
        <v>0.02</v>
      </c>
    </row>
    <row r="10" spans="1:14" x14ac:dyDescent="0.25">
      <c r="A10" s="1" t="s">
        <v>9</v>
      </c>
      <c r="B10">
        <f>B6*(SQRT(B5))</f>
        <v>0.1</v>
      </c>
      <c r="D10" s="1" t="s">
        <v>9</v>
      </c>
      <c r="E10">
        <f>E6*(SQRT(E5))</f>
        <v>0.1</v>
      </c>
      <c r="G10" s="1" t="s">
        <v>9</v>
      </c>
      <c r="H10">
        <f>H6*(SQRT(H5))</f>
        <v>0.1</v>
      </c>
      <c r="J10" s="1" t="s">
        <v>9</v>
      </c>
      <c r="K10">
        <f>K6*(SQRT(K5))</f>
        <v>0.1</v>
      </c>
      <c r="M10" s="1" t="s">
        <v>9</v>
      </c>
      <c r="N10">
        <f>N6*(SQRT(N5))</f>
        <v>0.14142135623730953</v>
      </c>
    </row>
    <row r="11" spans="1:14" x14ac:dyDescent="0.25">
      <c r="A11" s="1"/>
      <c r="D11" s="1"/>
      <c r="G11" s="1"/>
      <c r="J11" s="1"/>
      <c r="M11" s="1"/>
    </row>
    <row r="12" spans="1:14" x14ac:dyDescent="0.25">
      <c r="A12" s="1" t="s">
        <v>10</v>
      </c>
      <c r="B12">
        <f>($B$8+$B$9)/$B$10</f>
        <v>0.19999999999999998</v>
      </c>
      <c r="D12" s="1" t="s">
        <v>10</v>
      </c>
      <c r="E12">
        <f>($B$8+$B$9)/$B$10</f>
        <v>0.19999999999999998</v>
      </c>
      <c r="G12" s="1" t="s">
        <v>10</v>
      </c>
      <c r="H12">
        <f>($B$8+$B$9)/$B$10</f>
        <v>0.19999999999999998</v>
      </c>
      <c r="J12" s="1" t="s">
        <v>10</v>
      </c>
      <c r="K12">
        <f>($B$8+$B$9)/$B$10</f>
        <v>0.19999999999999998</v>
      </c>
      <c r="M12" s="1" t="s">
        <v>10</v>
      </c>
      <c r="N12">
        <f>($B$8+$B$9)/$B$10</f>
        <v>0.19999999999999998</v>
      </c>
    </row>
    <row r="13" spans="1:14" x14ac:dyDescent="0.25">
      <c r="A13" s="1" t="s">
        <v>11</v>
      </c>
      <c r="B13">
        <f>$B$12-(B6*SQRT(B5))</f>
        <v>9.9999999999999978E-2</v>
      </c>
      <c r="D13" s="1" t="s">
        <v>11</v>
      </c>
      <c r="E13">
        <f>$B$12-(E6*SQRT(E5))</f>
        <v>9.9999999999999978E-2</v>
      </c>
      <c r="G13" s="1" t="s">
        <v>11</v>
      </c>
      <c r="H13">
        <f>$B$12-(H6*SQRT(H5))</f>
        <v>9.9999999999999978E-2</v>
      </c>
      <c r="J13" s="1" t="s">
        <v>11</v>
      </c>
      <c r="K13">
        <f>$B$12-(K6*SQRT(K5))</f>
        <v>9.9999999999999978E-2</v>
      </c>
      <c r="M13" s="1" t="s">
        <v>11</v>
      </c>
      <c r="N13">
        <f>$B$12-(N6*SQRT(N5))</f>
        <v>5.8578643762690452E-2</v>
      </c>
    </row>
    <row r="14" spans="1:14" x14ac:dyDescent="0.25">
      <c r="A14" s="1"/>
      <c r="D14" s="1"/>
      <c r="G14" s="1"/>
      <c r="J14" s="1"/>
      <c r="M14" s="1"/>
    </row>
    <row r="15" spans="1:14" x14ac:dyDescent="0.25">
      <c r="A15" s="1" t="s">
        <v>12</v>
      </c>
      <c r="B15">
        <f>EXP(1)^(-B4*B5)</f>
        <v>0.98511193960306276</v>
      </c>
      <c r="D15" s="1" t="s">
        <v>12</v>
      </c>
      <c r="E15">
        <f>EXP(1)^(-E4*E5)</f>
        <v>0.98511193960306276</v>
      </c>
      <c r="G15" s="1" t="s">
        <v>12</v>
      </c>
      <c r="H15">
        <f>EXP(1)^(-H4*H5)</f>
        <v>0.98511193960306276</v>
      </c>
      <c r="J15" s="1" t="s">
        <v>12</v>
      </c>
      <c r="K15">
        <f>EXP(1)^(-K4*K5)</f>
        <v>0.98511193960306276</v>
      </c>
      <c r="M15" s="1" t="s">
        <v>12</v>
      </c>
      <c r="N15">
        <f>EXP(1)^(-N4*N5)</f>
        <v>0.97044553354850815</v>
      </c>
    </row>
    <row r="16" spans="1:14" x14ac:dyDescent="0.25">
      <c r="A16" s="1"/>
      <c r="D16" s="1"/>
      <c r="G16" s="1"/>
      <c r="J16" s="1"/>
      <c r="M16" s="1"/>
    </row>
    <row r="17" spans="1:14" x14ac:dyDescent="0.25">
      <c r="A17" s="1" t="s">
        <v>14</v>
      </c>
      <c r="B17">
        <f>_xlfn.NORM.DIST(B12,0,1,TRUE)</f>
        <v>0.57925970943910299</v>
      </c>
      <c r="D17" s="1" t="s">
        <v>14</v>
      </c>
      <c r="E17">
        <f>_xlfn.NORM.DIST(E12,0,1,TRUE)</f>
        <v>0.57925970943910299</v>
      </c>
      <c r="G17" s="1" t="s">
        <v>25</v>
      </c>
      <c r="H17">
        <f>_xlfn.NORM.DIST(H12,0,1,TRUE)</f>
        <v>0.57925970943910299</v>
      </c>
      <c r="J17" s="1" t="s">
        <v>25</v>
      </c>
      <c r="K17">
        <f>_xlfn.NORM.DIST(K12,0,1,TRUE)</f>
        <v>0.57925970943910299</v>
      </c>
      <c r="M17" s="2" t="s">
        <v>39</v>
      </c>
      <c r="N17" s="2"/>
    </row>
    <row r="18" spans="1:14" x14ac:dyDescent="0.25">
      <c r="A18" s="1" t="s">
        <v>16</v>
      </c>
      <c r="B18">
        <f>_xlfn.NORM.DIST(B13,0,1,TRUE)</f>
        <v>0.53982783727702899</v>
      </c>
      <c r="D18" s="1" t="s">
        <v>16</v>
      </c>
      <c r="E18">
        <f>_xlfn.NORM.DIST(E13,0,1,TRUE)</f>
        <v>0.53982783727702899</v>
      </c>
      <c r="G18" s="2" t="s">
        <v>29</v>
      </c>
      <c r="H18" s="2"/>
      <c r="J18" s="2" t="s">
        <v>29</v>
      </c>
      <c r="K18" s="2"/>
      <c r="M18" s="1" t="s">
        <v>15</v>
      </c>
      <c r="N18">
        <f>_xlfn.NORM.DIST(N12,0,1,TRUE)</f>
        <v>0.57925970943910299</v>
      </c>
    </row>
    <row r="19" spans="1:14" x14ac:dyDescent="0.25">
      <c r="A19" s="1" t="s">
        <v>21</v>
      </c>
      <c r="B19">
        <f>_xlfn.NORM.DIST(-B13,0,1,TRUE)</f>
        <v>0.46017216272297101</v>
      </c>
      <c r="D19" s="1" t="s">
        <v>21</v>
      </c>
      <c r="E19">
        <f>_xlfn.NORM.DIST(-E13,0,1,TRUE)</f>
        <v>0.46017216272297101</v>
      </c>
      <c r="G19" s="1" t="s">
        <v>19</v>
      </c>
      <c r="H19">
        <f>1/SQRT(2*PI())</f>
        <v>0.3989422804014327</v>
      </c>
      <c r="J19" s="1" t="s">
        <v>19</v>
      </c>
      <c r="K19">
        <f>1/SQRT(2*PI())</f>
        <v>0.3989422804014327</v>
      </c>
      <c r="M19" s="1"/>
    </row>
    <row r="20" spans="1:14" x14ac:dyDescent="0.25">
      <c r="A20" s="2" t="s">
        <v>29</v>
      </c>
      <c r="B20" s="2"/>
      <c r="D20" s="2" t="s">
        <v>29</v>
      </c>
      <c r="E20" s="2"/>
      <c r="G20" s="1" t="s">
        <v>20</v>
      </c>
      <c r="H20">
        <f>EXP(1)^((-$B$12^2)/2)</f>
        <v>1.0202013400267558</v>
      </c>
      <c r="J20" s="1" t="s">
        <v>20</v>
      </c>
      <c r="K20">
        <f>EXP(1)^((-$B$12^2)/2)</f>
        <v>1.0202013400267558</v>
      </c>
      <c r="M20" s="1" t="s">
        <v>13</v>
      </c>
      <c r="N20" s="3">
        <f>N18-1</f>
        <v>-0.42074029056089701</v>
      </c>
    </row>
    <row r="21" spans="1:14" x14ac:dyDescent="0.25">
      <c r="A21" s="1" t="s">
        <v>19</v>
      </c>
      <c r="B21">
        <f>1/SQRT(2*PI())</f>
        <v>0.3989422804014327</v>
      </c>
      <c r="D21" s="1" t="s">
        <v>19</v>
      </c>
      <c r="E21">
        <f>1/SQRT(2*PI())</f>
        <v>0.3989422804014327</v>
      </c>
      <c r="G21" s="1" t="s">
        <v>28</v>
      </c>
      <c r="H21">
        <f>H19*H20</f>
        <v>0.40700144905887137</v>
      </c>
      <c r="J21" s="1" t="s">
        <v>28</v>
      </c>
      <c r="K21">
        <f>K19*K20</f>
        <v>0.40700144905887137</v>
      </c>
    </row>
    <row r="22" spans="1:14" x14ac:dyDescent="0.25">
      <c r="A22" s="1" t="s">
        <v>20</v>
      </c>
      <c r="B22">
        <f>EXP(1)^((-$B$12^2)/2)</f>
        <v>1.0202013400267558</v>
      </c>
      <c r="D22" s="1" t="s">
        <v>20</v>
      </c>
      <c r="E22">
        <f>EXP(1)^((-$B$12^2)/2)</f>
        <v>1.0202013400267558</v>
      </c>
      <c r="G22" s="2" t="s">
        <v>33</v>
      </c>
      <c r="H22" s="2"/>
      <c r="J22" s="2" t="s">
        <v>24</v>
      </c>
      <c r="K22" s="2"/>
    </row>
    <row r="23" spans="1:14" x14ac:dyDescent="0.25">
      <c r="A23" s="1" t="s">
        <v>28</v>
      </c>
      <c r="B23">
        <f>B21*B22</f>
        <v>0.40700144905887137</v>
      </c>
      <c r="D23" s="1" t="s">
        <v>28</v>
      </c>
      <c r="E23">
        <f>E21*E22</f>
        <v>0.40700144905887137</v>
      </c>
      <c r="G23" s="1" t="s">
        <v>34</v>
      </c>
      <c r="H23">
        <f>SQRT(H5)</f>
        <v>0.5</v>
      </c>
      <c r="J23" s="1" t="s">
        <v>26</v>
      </c>
      <c r="K23">
        <f>K2*K6*(SQRT(K5))</f>
        <v>3</v>
      </c>
      <c r="M23" t="s">
        <v>40</v>
      </c>
      <c r="N23" s="3">
        <f>'QUIZ 2 P2 SHORT PUT'!N20-N20</f>
        <v>-0.54905059182913585</v>
      </c>
    </row>
    <row r="24" spans="1:14" x14ac:dyDescent="0.25">
      <c r="A24" s="2" t="s">
        <v>30</v>
      </c>
      <c r="B24" s="2"/>
      <c r="D24" s="2" t="s">
        <v>36</v>
      </c>
      <c r="E24" s="2"/>
    </row>
    <row r="25" spans="1:14" x14ac:dyDescent="0.25">
      <c r="A25" s="1" t="s">
        <v>17</v>
      </c>
      <c r="B25">
        <f>B2*B23*B6</f>
        <v>2.4420086943532286</v>
      </c>
      <c r="D25" s="1" t="s">
        <v>38</v>
      </c>
      <c r="E25">
        <f>E3*E5*E15*E18</f>
        <v>3.9884313587377545</v>
      </c>
      <c r="G25" s="1" t="s">
        <v>35</v>
      </c>
      <c r="H25">
        <f>H2*H23*H21</f>
        <v>6.1050217358830707</v>
      </c>
      <c r="J25" s="1" t="s">
        <v>27</v>
      </c>
      <c r="K25">
        <f>K21/K23</f>
        <v>0.13566714968629046</v>
      </c>
      <c r="M25" t="s">
        <v>41</v>
      </c>
      <c r="N25" s="3">
        <f>N23*300</f>
        <v>-164.71517754874074</v>
      </c>
    </row>
    <row r="26" spans="1:14" x14ac:dyDescent="0.25">
      <c r="A26" s="1" t="s">
        <v>18</v>
      </c>
      <c r="B26">
        <f>2*SQRT(B5)</f>
        <v>1</v>
      </c>
      <c r="D26" s="1"/>
    </row>
    <row r="27" spans="1:14" x14ac:dyDescent="0.25">
      <c r="A27" s="1"/>
      <c r="D27" s="1" t="s">
        <v>37</v>
      </c>
      <c r="E27">
        <f>-E3*E5*E15*E19</f>
        <v>-3.3999081882852167</v>
      </c>
      <c r="M27" t="s">
        <v>42</v>
      </c>
      <c r="N27" s="3">
        <f>B32+'QUIZ 2 P2 SHORT PUT'!B32</f>
        <v>-18.848691663643642</v>
      </c>
    </row>
    <row r="28" spans="1:14" x14ac:dyDescent="0.25">
      <c r="A28" s="1" t="s">
        <v>32</v>
      </c>
      <c r="B28">
        <f>B4*B3*B15*B18</f>
        <v>0.95722352609706096</v>
      </c>
    </row>
    <row r="29" spans="1:14" x14ac:dyDescent="0.25">
      <c r="A29" s="1" t="s">
        <v>31</v>
      </c>
      <c r="B29">
        <f>B4*B3*B15*B19</f>
        <v>0.81597796518845178</v>
      </c>
    </row>
    <row r="31" spans="1:14" x14ac:dyDescent="0.25">
      <c r="A31" s="1" t="s">
        <v>22</v>
      </c>
      <c r="B31">
        <f>-(B25/B26)-B28</f>
        <v>-3.3992322204502896</v>
      </c>
    </row>
    <row r="32" spans="1:14" x14ac:dyDescent="0.25">
      <c r="A32" s="1" t="s">
        <v>23</v>
      </c>
      <c r="B32" s="3">
        <f>-(B25/B26)+B29</f>
        <v>-1.6260307291647769</v>
      </c>
    </row>
  </sheetData>
  <mergeCells count="19">
    <mergeCell ref="A24:B24"/>
    <mergeCell ref="D24:E24"/>
    <mergeCell ref="M17:N17"/>
    <mergeCell ref="G18:H18"/>
    <mergeCell ref="J18:K18"/>
    <mergeCell ref="A20:B20"/>
    <mergeCell ref="D20:E20"/>
    <mergeCell ref="G22:H22"/>
    <mergeCell ref="J22:K22"/>
    <mergeCell ref="A1:B1"/>
    <mergeCell ref="D1:E1"/>
    <mergeCell ref="G1:H1"/>
    <mergeCell ref="J1:K1"/>
    <mergeCell ref="M1:N1"/>
    <mergeCell ref="A7:B7"/>
    <mergeCell ref="D7:E7"/>
    <mergeCell ref="G7:H7"/>
    <mergeCell ref="J7:K7"/>
    <mergeCell ref="M7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8B9F-5A1E-40A6-AFE3-DCE38060FD62}">
  <dimension ref="A1:N32"/>
  <sheetViews>
    <sheetView workbookViewId="0">
      <selection activeCell="N6" sqref="N6"/>
    </sheetView>
  </sheetViews>
  <sheetFormatPr defaultRowHeight="15" x14ac:dyDescent="0.25"/>
  <cols>
    <col min="1" max="1" width="18.7109375" bestFit="1" customWidth="1"/>
    <col min="4" max="4" width="11.140625" bestFit="1" customWidth="1"/>
    <col min="5" max="5" width="12.7109375" bestFit="1" customWidth="1"/>
    <col min="7" max="7" width="11" bestFit="1" customWidth="1"/>
    <col min="8" max="8" width="12.7109375" bestFit="1" customWidth="1"/>
    <col min="10" max="10" width="11" bestFit="1" customWidth="1"/>
    <col min="11" max="11" width="12.7109375" bestFit="1" customWidth="1"/>
    <col min="13" max="13" width="18.140625" bestFit="1" customWidth="1"/>
    <col min="14" max="14" width="12.7109375" bestFit="1" customWidth="1"/>
  </cols>
  <sheetData>
    <row r="1" spans="1:14" x14ac:dyDescent="0.25">
      <c r="A1" s="2" t="s">
        <v>0</v>
      </c>
      <c r="B1" s="2"/>
      <c r="D1" s="2" t="s">
        <v>0</v>
      </c>
      <c r="E1" s="2"/>
      <c r="G1" s="2" t="s">
        <v>0</v>
      </c>
      <c r="H1" s="2"/>
      <c r="J1" s="2" t="s">
        <v>0</v>
      </c>
      <c r="K1" s="2"/>
      <c r="M1" s="2" t="s">
        <v>0</v>
      </c>
      <c r="N1" s="2"/>
    </row>
    <row r="2" spans="1:14" x14ac:dyDescent="0.25">
      <c r="A2" s="1" t="s">
        <v>1</v>
      </c>
      <c r="B2">
        <v>100</v>
      </c>
      <c r="D2" s="1" t="s">
        <v>1</v>
      </c>
      <c r="E2">
        <f>B2</f>
        <v>100</v>
      </c>
      <c r="G2" s="1" t="s">
        <v>1</v>
      </c>
      <c r="H2">
        <f>B2</f>
        <v>100</v>
      </c>
      <c r="J2" s="1" t="s">
        <v>1</v>
      </c>
      <c r="K2">
        <f>B2</f>
        <v>100</v>
      </c>
      <c r="M2" s="1" t="s">
        <v>1</v>
      </c>
      <c r="N2">
        <f>B2</f>
        <v>100</v>
      </c>
    </row>
    <row r="3" spans="1:14" x14ac:dyDescent="0.25">
      <c r="A3" s="1" t="s">
        <v>2</v>
      </c>
      <c r="B3">
        <v>90</v>
      </c>
      <c r="D3" s="1" t="s">
        <v>2</v>
      </c>
      <c r="E3">
        <f>B3</f>
        <v>90</v>
      </c>
      <c r="G3" s="1" t="s">
        <v>2</v>
      </c>
      <c r="H3">
        <f>B3</f>
        <v>90</v>
      </c>
      <c r="J3" s="1" t="s">
        <v>2</v>
      </c>
      <c r="K3">
        <f>B3</f>
        <v>90</v>
      </c>
      <c r="M3" s="1" t="s">
        <v>2</v>
      </c>
      <c r="N3">
        <f>B3</f>
        <v>90</v>
      </c>
    </row>
    <row r="4" spans="1:14" x14ac:dyDescent="0.25">
      <c r="A4" s="1" t="s">
        <v>3</v>
      </c>
      <c r="B4">
        <v>0.05</v>
      </c>
      <c r="D4" s="1" t="s">
        <v>3</v>
      </c>
      <c r="E4">
        <f>B4</f>
        <v>0.05</v>
      </c>
      <c r="G4" s="1" t="s">
        <v>3</v>
      </c>
      <c r="H4">
        <f>B4</f>
        <v>0.05</v>
      </c>
      <c r="J4" s="1" t="s">
        <v>3</v>
      </c>
      <c r="K4">
        <f>B4</f>
        <v>0.05</v>
      </c>
      <c r="M4" s="1" t="s">
        <v>3</v>
      </c>
      <c r="N4">
        <f>B4</f>
        <v>0.05</v>
      </c>
    </row>
    <row r="5" spans="1:14" x14ac:dyDescent="0.25">
      <c r="A5" s="1" t="s">
        <v>5</v>
      </c>
      <c r="B5">
        <v>0.25</v>
      </c>
      <c r="D5" s="1" t="s">
        <v>5</v>
      </c>
      <c r="E5">
        <f>B5</f>
        <v>0.25</v>
      </c>
      <c r="G5" s="1" t="s">
        <v>5</v>
      </c>
      <c r="H5">
        <f>B5</f>
        <v>0.25</v>
      </c>
      <c r="J5" s="1" t="s">
        <v>5</v>
      </c>
      <c r="K5">
        <f>B5</f>
        <v>0.25</v>
      </c>
      <c r="M5" s="1" t="s">
        <v>5</v>
      </c>
      <c r="N5">
        <v>0.5</v>
      </c>
    </row>
    <row r="6" spans="1:14" x14ac:dyDescent="0.25">
      <c r="A6" s="1" t="s">
        <v>4</v>
      </c>
      <c r="B6">
        <v>0.5</v>
      </c>
      <c r="D6" s="1" t="s">
        <v>4</v>
      </c>
      <c r="E6">
        <f>B6</f>
        <v>0.5</v>
      </c>
      <c r="G6" s="1" t="s">
        <v>4</v>
      </c>
      <c r="H6">
        <f>B6</f>
        <v>0.5</v>
      </c>
      <c r="J6" s="1" t="s">
        <v>4</v>
      </c>
      <c r="K6">
        <f>B6</f>
        <v>0.5</v>
      </c>
      <c r="M6" s="1" t="s">
        <v>4</v>
      </c>
      <c r="N6">
        <f>B6</f>
        <v>0.5</v>
      </c>
    </row>
    <row r="7" spans="1:14" x14ac:dyDescent="0.25">
      <c r="A7" s="2" t="s">
        <v>6</v>
      </c>
      <c r="B7" s="2"/>
      <c r="D7" s="2" t="s">
        <v>6</v>
      </c>
      <c r="E7" s="2"/>
      <c r="G7" s="2" t="s">
        <v>6</v>
      </c>
      <c r="H7" s="2"/>
      <c r="J7" s="2" t="s">
        <v>6</v>
      </c>
      <c r="K7" s="2"/>
      <c r="M7" s="2" t="s">
        <v>6</v>
      </c>
      <c r="N7" s="2"/>
    </row>
    <row r="8" spans="1:14" x14ac:dyDescent="0.25">
      <c r="A8" s="1" t="s">
        <v>7</v>
      </c>
      <c r="B8">
        <f>LN($B$2/$B$3)</f>
        <v>0.10536051565782635</v>
      </c>
      <c r="D8" s="1" t="s">
        <v>7</v>
      </c>
      <c r="E8">
        <f>LN($B$2/$B$3)</f>
        <v>0.10536051565782635</v>
      </c>
      <c r="G8" s="1" t="s">
        <v>7</v>
      </c>
      <c r="H8">
        <f>LN($B$2/$B$3)</f>
        <v>0.10536051565782635</v>
      </c>
      <c r="J8" s="1" t="s">
        <v>7</v>
      </c>
      <c r="K8">
        <f>LN($B$2/$B$3)</f>
        <v>0.10536051565782635</v>
      </c>
      <c r="M8" s="1" t="s">
        <v>7</v>
      </c>
      <c r="N8">
        <f>LN($B$2/$B$3)</f>
        <v>0.10536051565782635</v>
      </c>
    </row>
    <row r="9" spans="1:14" x14ac:dyDescent="0.25">
      <c r="A9" s="1" t="s">
        <v>8</v>
      </c>
      <c r="B9">
        <f>($B$4+($B$6^2)/2)*$B$5</f>
        <v>4.3749999999999997E-2</v>
      </c>
      <c r="D9" s="1" t="s">
        <v>8</v>
      </c>
      <c r="E9">
        <f>($B$4+($B$6^2)/2)*$B$5</f>
        <v>4.3749999999999997E-2</v>
      </c>
      <c r="G9" s="1" t="s">
        <v>8</v>
      </c>
      <c r="H9">
        <f>($B$4+($B$6^2)/2)*$B$5</f>
        <v>4.3749999999999997E-2</v>
      </c>
      <c r="J9" s="1" t="s">
        <v>8</v>
      </c>
      <c r="K9">
        <f>($B$4+($B$6^2)/2)*$B$5</f>
        <v>4.3749999999999997E-2</v>
      </c>
      <c r="M9" s="1" t="s">
        <v>8</v>
      </c>
      <c r="N9">
        <f>($B$4+($B$6^2)/2)*$B$5</f>
        <v>4.3749999999999997E-2</v>
      </c>
    </row>
    <row r="10" spans="1:14" x14ac:dyDescent="0.25">
      <c r="A10" s="1" t="s">
        <v>9</v>
      </c>
      <c r="B10">
        <f>B6*(SQRT(B5))</f>
        <v>0.25</v>
      </c>
      <c r="D10" s="1" t="s">
        <v>9</v>
      </c>
      <c r="E10">
        <f>E6*(SQRT(E5))</f>
        <v>0.25</v>
      </c>
      <c r="G10" s="1" t="s">
        <v>9</v>
      </c>
      <c r="H10">
        <f>H6*(SQRT(H5))</f>
        <v>0.25</v>
      </c>
      <c r="J10" s="1" t="s">
        <v>9</v>
      </c>
      <c r="K10">
        <f>K6*(SQRT(K5))</f>
        <v>0.25</v>
      </c>
      <c r="M10" s="1" t="s">
        <v>9</v>
      </c>
      <c r="N10">
        <f>N6*(SQRT(N5))</f>
        <v>0.35355339059327379</v>
      </c>
    </row>
    <row r="11" spans="1:14" x14ac:dyDescent="0.25">
      <c r="A11" s="1"/>
      <c r="D11" s="1"/>
      <c r="G11" s="1"/>
      <c r="J11" s="1"/>
      <c r="M11" s="1"/>
    </row>
    <row r="12" spans="1:14" x14ac:dyDescent="0.25">
      <c r="A12" s="1" t="s">
        <v>10</v>
      </c>
      <c r="B12">
        <f>($B$8+$B$9)/$B$10</f>
        <v>0.59644206263130539</v>
      </c>
      <c r="D12" s="1" t="s">
        <v>10</v>
      </c>
      <c r="E12">
        <f>($B$8+$B$9)/$B$10</f>
        <v>0.59644206263130539</v>
      </c>
      <c r="G12" s="1" t="s">
        <v>10</v>
      </c>
      <c r="H12">
        <f>($B$8+$B$9)/$B$10</f>
        <v>0.59644206263130539</v>
      </c>
      <c r="J12" s="1" t="s">
        <v>10</v>
      </c>
      <c r="K12">
        <f>($B$8+$B$9)/$B$10</f>
        <v>0.59644206263130539</v>
      </c>
      <c r="M12" s="1" t="s">
        <v>10</v>
      </c>
      <c r="N12">
        <f>($B$8+$B$9)/$B$10</f>
        <v>0.59644206263130539</v>
      </c>
    </row>
    <row r="13" spans="1:14" x14ac:dyDescent="0.25">
      <c r="A13" s="1" t="s">
        <v>11</v>
      </c>
      <c r="B13">
        <f>$B$12-(B6*SQRT(B5))</f>
        <v>0.34644206263130539</v>
      </c>
      <c r="D13" s="1" t="s">
        <v>11</v>
      </c>
      <c r="E13">
        <f>$B$12-(E6*SQRT(E5))</f>
        <v>0.34644206263130539</v>
      </c>
      <c r="G13" s="1" t="s">
        <v>11</v>
      </c>
      <c r="H13">
        <f>$B$12-(H6*SQRT(H5))</f>
        <v>0.34644206263130539</v>
      </c>
      <c r="J13" s="1" t="s">
        <v>11</v>
      </c>
      <c r="K13">
        <f>$B$12-(K6*SQRT(K5))</f>
        <v>0.34644206263130539</v>
      </c>
      <c r="M13" s="1" t="s">
        <v>11</v>
      </c>
      <c r="N13">
        <f>$B$12-(N6*SQRT(N5))</f>
        <v>0.24288867203803161</v>
      </c>
    </row>
    <row r="14" spans="1:14" x14ac:dyDescent="0.25">
      <c r="A14" s="1"/>
      <c r="D14" s="1"/>
      <c r="G14" s="1"/>
      <c r="J14" s="1"/>
      <c r="M14" s="1"/>
    </row>
    <row r="15" spans="1:14" x14ac:dyDescent="0.25">
      <c r="A15" s="1" t="s">
        <v>12</v>
      </c>
      <c r="B15">
        <f>EXP(1)^(-B4*B5)</f>
        <v>0.98757780049388144</v>
      </c>
      <c r="D15" s="1" t="s">
        <v>12</v>
      </c>
      <c r="E15">
        <f>EXP(1)^(-E4*E5)</f>
        <v>0.98757780049388144</v>
      </c>
      <c r="G15" s="1" t="s">
        <v>12</v>
      </c>
      <c r="H15">
        <f>EXP(1)^(-H4*H5)</f>
        <v>0.98757780049388144</v>
      </c>
      <c r="J15" s="1" t="s">
        <v>12</v>
      </c>
      <c r="K15">
        <f>EXP(1)^(-K4*K5)</f>
        <v>0.98757780049388144</v>
      </c>
      <c r="M15" s="1" t="s">
        <v>12</v>
      </c>
      <c r="N15">
        <f>EXP(1)^(-N4*N5)</f>
        <v>0.97530991202833262</v>
      </c>
    </row>
    <row r="16" spans="1:14" x14ac:dyDescent="0.25">
      <c r="A16" s="1"/>
      <c r="D16" s="1"/>
      <c r="G16" s="1"/>
      <c r="J16" s="1"/>
      <c r="M16" s="1"/>
    </row>
    <row r="17" spans="1:14" x14ac:dyDescent="0.25">
      <c r="A17" s="1" t="s">
        <v>14</v>
      </c>
      <c r="B17">
        <f>_xlfn.NORM.DIST(B12,0,1,TRUE)</f>
        <v>0.72456002610863002</v>
      </c>
      <c r="D17" s="1" t="s">
        <v>14</v>
      </c>
      <c r="E17">
        <f>_xlfn.NORM.DIST(E12,0,1,TRUE)</f>
        <v>0.72456002610863002</v>
      </c>
      <c r="G17" s="1" t="s">
        <v>25</v>
      </c>
      <c r="H17">
        <f>_xlfn.NORM.DIST(H12,0,1,TRUE)</f>
        <v>0.72456002610863002</v>
      </c>
      <c r="J17" s="1" t="s">
        <v>25</v>
      </c>
      <c r="K17">
        <f>_xlfn.NORM.DIST(K12,0,1,TRUE)</f>
        <v>0.72456002610863002</v>
      </c>
      <c r="M17" s="2" t="s">
        <v>39</v>
      </c>
      <c r="N17" s="2"/>
    </row>
    <row r="18" spans="1:14" x14ac:dyDescent="0.25">
      <c r="A18" s="1" t="s">
        <v>16</v>
      </c>
      <c r="B18">
        <f>_xlfn.NORM.DIST(B13,0,1,TRUE)</f>
        <v>0.63549474072336865</v>
      </c>
      <c r="D18" s="1" t="s">
        <v>16</v>
      </c>
      <c r="E18">
        <f>_xlfn.NORM.DIST(E13,0,1,TRUE)</f>
        <v>0.63549474072336865</v>
      </c>
      <c r="G18" s="2" t="s">
        <v>29</v>
      </c>
      <c r="H18" s="2"/>
      <c r="J18" s="2" t="s">
        <v>29</v>
      </c>
      <c r="K18" s="2"/>
      <c r="M18" s="1" t="s">
        <v>15</v>
      </c>
      <c r="N18">
        <f>_xlfn.NORM.DIST(N12,0,1,TRUE)</f>
        <v>0.72456002610863002</v>
      </c>
    </row>
    <row r="19" spans="1:14" x14ac:dyDescent="0.25">
      <c r="A19" s="1" t="s">
        <v>21</v>
      </c>
      <c r="B19">
        <f>_xlfn.NORM.DIST(-B13,0,1,TRUE)</f>
        <v>0.3645052592766313</v>
      </c>
      <c r="D19" s="1" t="s">
        <v>21</v>
      </c>
      <c r="E19">
        <f>_xlfn.NORM.DIST(-E13,0,1,TRUE)</f>
        <v>0.3645052592766313</v>
      </c>
      <c r="G19" s="1" t="s">
        <v>19</v>
      </c>
      <c r="H19">
        <f>1/SQRT(2*PI())</f>
        <v>0.3989422804014327</v>
      </c>
      <c r="J19" s="1" t="s">
        <v>19</v>
      </c>
      <c r="K19">
        <f>1/SQRT(2*PI())</f>
        <v>0.3989422804014327</v>
      </c>
      <c r="M19" s="1"/>
    </row>
    <row r="20" spans="1:14" x14ac:dyDescent="0.25">
      <c r="A20" s="2" t="s">
        <v>29</v>
      </c>
      <c r="B20" s="2"/>
      <c r="D20" s="2" t="s">
        <v>29</v>
      </c>
      <c r="E20" s="2"/>
      <c r="G20" s="1" t="s">
        <v>20</v>
      </c>
      <c r="H20">
        <f>EXP(1)^((-$B$12^2)/2)</f>
        <v>1.1946718761335693</v>
      </c>
      <c r="J20" s="1" t="s">
        <v>20</v>
      </c>
      <c r="K20">
        <f>EXP(1)^((-$B$12^2)/2)</f>
        <v>1.1946718761335693</v>
      </c>
      <c r="M20" s="1" t="s">
        <v>13</v>
      </c>
      <c r="N20">
        <f>N18-1</f>
        <v>-0.27543997389136998</v>
      </c>
    </row>
    <row r="21" spans="1:14" x14ac:dyDescent="0.25">
      <c r="A21" s="1" t="s">
        <v>19</v>
      </c>
      <c r="B21">
        <f>1/SQRT(2*PI())</f>
        <v>0.3989422804014327</v>
      </c>
      <c r="D21" s="1" t="s">
        <v>19</v>
      </c>
      <c r="E21">
        <f>1/SQRT(2*PI())</f>
        <v>0.3989422804014327</v>
      </c>
      <c r="G21" s="1" t="s">
        <v>28</v>
      </c>
      <c r="H21">
        <f>H19*H20</f>
        <v>0.47660512259618409</v>
      </c>
      <c r="J21" s="1" t="s">
        <v>28</v>
      </c>
      <c r="K21">
        <f>K19*K20</f>
        <v>0.47660512259618409</v>
      </c>
    </row>
    <row r="22" spans="1:14" x14ac:dyDescent="0.25">
      <c r="A22" s="1" t="s">
        <v>20</v>
      </c>
      <c r="B22">
        <f>EXP(1)^((-$B$12^2)/2)</f>
        <v>1.1946718761335693</v>
      </c>
      <c r="D22" s="1" t="s">
        <v>20</v>
      </c>
      <c r="E22">
        <f>EXP(1)^((-$B$12^2)/2)</f>
        <v>1.1946718761335693</v>
      </c>
      <c r="G22" s="2" t="s">
        <v>33</v>
      </c>
      <c r="H22" s="2"/>
      <c r="J22" s="2" t="s">
        <v>24</v>
      </c>
      <c r="K22" s="2"/>
    </row>
    <row r="23" spans="1:14" x14ac:dyDescent="0.25">
      <c r="A23" s="1" t="s">
        <v>28</v>
      </c>
      <c r="B23">
        <f>B21*B22</f>
        <v>0.47660512259618409</v>
      </c>
      <c r="D23" s="1" t="s">
        <v>28</v>
      </c>
      <c r="E23">
        <f>E21*E22</f>
        <v>0.47660512259618409</v>
      </c>
      <c r="G23" s="1" t="s">
        <v>34</v>
      </c>
      <c r="H23">
        <f>SQRT(H5)</f>
        <v>0.5</v>
      </c>
      <c r="J23" s="1" t="s">
        <v>26</v>
      </c>
      <c r="K23">
        <f>K2*K6*(SQRT(K5))</f>
        <v>25</v>
      </c>
    </row>
    <row r="24" spans="1:14" x14ac:dyDescent="0.25">
      <c r="A24" s="2" t="s">
        <v>30</v>
      </c>
      <c r="B24" s="2"/>
      <c r="D24" s="2" t="s">
        <v>36</v>
      </c>
      <c r="E24" s="2"/>
    </row>
    <row r="25" spans="1:14" x14ac:dyDescent="0.25">
      <c r="A25" s="1" t="s">
        <v>17</v>
      </c>
      <c r="B25">
        <f>B2*B23*B6</f>
        <v>23.830256129809204</v>
      </c>
      <c r="D25" s="1" t="s">
        <v>38</v>
      </c>
      <c r="E25">
        <f>E3*E5*E15*E18</f>
        <v>14.121011211052814</v>
      </c>
      <c r="G25" s="1" t="s">
        <v>35</v>
      </c>
      <c r="H25">
        <f>H2*H23*H21</f>
        <v>23.830256129809204</v>
      </c>
      <c r="J25" s="1" t="s">
        <v>27</v>
      </c>
      <c r="K25">
        <f>K21/K23</f>
        <v>1.9064204903847363E-2</v>
      </c>
    </row>
    <row r="26" spans="1:14" x14ac:dyDescent="0.25">
      <c r="A26" s="1" t="s">
        <v>18</v>
      </c>
      <c r="B26">
        <f>2*SQRT(B5)</f>
        <v>1</v>
      </c>
      <c r="D26" s="1"/>
    </row>
    <row r="27" spans="1:14" x14ac:dyDescent="0.25">
      <c r="A27" s="1"/>
      <c r="D27" s="1" t="s">
        <v>37</v>
      </c>
      <c r="E27">
        <f>-E3*E5*E15*E19</f>
        <v>-8.0994893000595205</v>
      </c>
    </row>
    <row r="28" spans="1:14" x14ac:dyDescent="0.25">
      <c r="A28" s="1" t="s">
        <v>32</v>
      </c>
      <c r="B28">
        <f>B4*B3*B15*B18</f>
        <v>2.8242022422105624</v>
      </c>
    </row>
    <row r="29" spans="1:14" x14ac:dyDescent="0.25">
      <c r="A29" s="1" t="s">
        <v>31</v>
      </c>
      <c r="B29">
        <f>B4*B3*B15*B19</f>
        <v>1.6198978600119038</v>
      </c>
    </row>
    <row r="31" spans="1:14" x14ac:dyDescent="0.25">
      <c r="A31" s="1" t="s">
        <v>22</v>
      </c>
      <c r="B31">
        <f>-(B25/B26)-B28</f>
        <v>-26.654458372019768</v>
      </c>
    </row>
    <row r="32" spans="1:14" x14ac:dyDescent="0.25">
      <c r="A32" s="1" t="s">
        <v>23</v>
      </c>
      <c r="B32">
        <f>-(B25/B26)+B29</f>
        <v>-22.2103582697973</v>
      </c>
    </row>
  </sheetData>
  <mergeCells count="19">
    <mergeCell ref="A1:B1"/>
    <mergeCell ref="A7:B7"/>
    <mergeCell ref="A20:B20"/>
    <mergeCell ref="A24:B24"/>
    <mergeCell ref="D1:E1"/>
    <mergeCell ref="D7:E7"/>
    <mergeCell ref="D20:E20"/>
    <mergeCell ref="D24:E24"/>
    <mergeCell ref="G1:H1"/>
    <mergeCell ref="G7:H7"/>
    <mergeCell ref="G18:H18"/>
    <mergeCell ref="G22:H22"/>
    <mergeCell ref="J1:K1"/>
    <mergeCell ref="J7:K7"/>
    <mergeCell ref="J18:K18"/>
    <mergeCell ref="J22:K22"/>
    <mergeCell ref="M1:N1"/>
    <mergeCell ref="M7:N7"/>
    <mergeCell ref="M17:N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658B-24DB-4779-AD40-6D6810C3FC3F}">
  <dimension ref="A1:B20"/>
  <sheetViews>
    <sheetView workbookViewId="0">
      <selection activeCell="D8" sqref="D8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30</v>
      </c>
    </row>
    <row r="3" spans="1:2" x14ac:dyDescent="0.25">
      <c r="A3" s="1" t="s">
        <v>2</v>
      </c>
      <c r="B3">
        <v>30</v>
      </c>
    </row>
    <row r="4" spans="1:2" x14ac:dyDescent="0.25">
      <c r="A4" s="1" t="s">
        <v>3</v>
      </c>
      <c r="B4">
        <v>0.05</v>
      </c>
    </row>
    <row r="5" spans="1:2" x14ac:dyDescent="0.25">
      <c r="A5" s="1" t="s">
        <v>5</v>
      </c>
      <c r="B5">
        <v>1</v>
      </c>
    </row>
    <row r="6" spans="1:2" x14ac:dyDescent="0.25">
      <c r="A6" s="1" t="s">
        <v>4</v>
      </c>
      <c r="B6">
        <v>0.25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8.1250000000000003E-2</v>
      </c>
    </row>
    <row r="10" spans="1:2" x14ac:dyDescent="0.25">
      <c r="A10" s="1" t="s">
        <v>9</v>
      </c>
      <c r="B10">
        <f>B6*(SQRT(B5))</f>
        <v>0.25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0.32500000000000001</v>
      </c>
    </row>
    <row r="13" spans="1:2" x14ac:dyDescent="0.25">
      <c r="A13" s="1" t="s">
        <v>11</v>
      </c>
      <c r="B13">
        <f>$B$12-(B6*SQRT(B5))</f>
        <v>7.5000000000000011E-2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0.9512294245007139</v>
      </c>
    </row>
    <row r="16" spans="1:2" x14ac:dyDescent="0.25">
      <c r="A16" s="1"/>
    </row>
    <row r="17" spans="1:2" x14ac:dyDescent="0.25">
      <c r="A17" s="1"/>
    </row>
    <row r="18" spans="1:2" x14ac:dyDescent="0.25">
      <c r="A18" s="1" t="s">
        <v>15</v>
      </c>
      <c r="B18">
        <f>_xlfn.NORM.DIST(B12,0,1,TRUE)</f>
        <v>0.62740946415328402</v>
      </c>
    </row>
    <row r="19" spans="1:2" x14ac:dyDescent="0.25">
      <c r="A19" s="1"/>
    </row>
    <row r="20" spans="1:2" x14ac:dyDescent="0.25">
      <c r="A20" s="1" t="s">
        <v>13</v>
      </c>
      <c r="B20">
        <f>B18-1</f>
        <v>-0.37259053584671598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687C-B470-47D5-869D-69BFE234E395}">
  <dimension ref="A1:B25"/>
  <sheetViews>
    <sheetView workbookViewId="0">
      <selection activeCell="B2" sqref="B2:B6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100</v>
      </c>
    </row>
    <row r="3" spans="1:2" x14ac:dyDescent="0.25">
      <c r="A3" s="1" t="s">
        <v>2</v>
      </c>
      <c r="B3">
        <v>100</v>
      </c>
    </row>
    <row r="4" spans="1:2" x14ac:dyDescent="0.25">
      <c r="A4" s="1" t="s">
        <v>3</v>
      </c>
      <c r="B4">
        <v>0.02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4</v>
      </c>
      <c r="B6">
        <v>0.3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1.6250000000000001E-2</v>
      </c>
    </row>
    <row r="10" spans="1:2" x14ac:dyDescent="0.25">
      <c r="A10" s="1" t="s">
        <v>9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0.10833333333333334</v>
      </c>
    </row>
    <row r="13" spans="1:2" x14ac:dyDescent="0.25">
      <c r="A13" s="1" t="s">
        <v>11</v>
      </c>
      <c r="B13">
        <f>$B$12-(B6*SQRT(B5))</f>
        <v>-4.1666666666666657E-2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/>
    </row>
    <row r="17" spans="1:2" x14ac:dyDescent="0.25">
      <c r="A17" s="1" t="s">
        <v>25</v>
      </c>
      <c r="B17">
        <f>_xlfn.NORM.DIST(B12,0,1,TRUE)</f>
        <v>0.54313435898599893</v>
      </c>
    </row>
    <row r="18" spans="1:2" x14ac:dyDescent="0.25">
      <c r="A18" s="2" t="s">
        <v>29</v>
      </c>
      <c r="B18" s="2"/>
    </row>
    <row r="19" spans="1:2" x14ac:dyDescent="0.25">
      <c r="A19" s="1" t="s">
        <v>19</v>
      </c>
      <c r="B19">
        <f>1/SQRT(2*PI())</f>
        <v>0.3989422804014327</v>
      </c>
    </row>
    <row r="20" spans="1:2" x14ac:dyDescent="0.25">
      <c r="A20" s="1" t="s">
        <v>20</v>
      </c>
      <c r="B20">
        <f>EXP(1)^((-$B$12^2)/2)</f>
        <v>1.0058853063198647</v>
      </c>
    </row>
    <row r="21" spans="1:2" x14ac:dyDescent="0.25">
      <c r="A21" s="1" t="s">
        <v>28</v>
      </c>
      <c r="B21">
        <f>B19*B20</f>
        <v>0.4012901779255405</v>
      </c>
    </row>
    <row r="22" spans="1:2" x14ac:dyDescent="0.25">
      <c r="A22" s="2" t="s">
        <v>24</v>
      </c>
      <c r="B22" s="2"/>
    </row>
    <row r="23" spans="1:2" x14ac:dyDescent="0.25">
      <c r="A23" s="1" t="s">
        <v>26</v>
      </c>
      <c r="B23">
        <f>B2*B6*(SQRT(B5))</f>
        <v>15</v>
      </c>
    </row>
    <row r="25" spans="1:2" x14ac:dyDescent="0.25">
      <c r="A25" s="1" t="s">
        <v>27</v>
      </c>
      <c r="B25">
        <f>B21/B23</f>
        <v>2.6752678528369368E-2</v>
      </c>
    </row>
  </sheetData>
  <mergeCells count="4">
    <mergeCell ref="A1:B1"/>
    <mergeCell ref="A7:B7"/>
    <mergeCell ref="A18:B18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0EFA-0933-45FC-A560-73E4C0DABB72}">
  <dimension ref="A1:B32"/>
  <sheetViews>
    <sheetView workbookViewId="0">
      <selection activeCell="B2" sqref="B2:B6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100</v>
      </c>
    </row>
    <row r="3" spans="1:2" x14ac:dyDescent="0.25">
      <c r="A3" s="1" t="s">
        <v>2</v>
      </c>
      <c r="B3">
        <v>100</v>
      </c>
    </row>
    <row r="4" spans="1:2" x14ac:dyDescent="0.25">
      <c r="A4" s="1" t="s">
        <v>3</v>
      </c>
      <c r="B4">
        <v>0.02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4</v>
      </c>
      <c r="B6">
        <v>0.3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1.6250000000000001E-2</v>
      </c>
    </row>
    <row r="10" spans="1:2" x14ac:dyDescent="0.25">
      <c r="A10" s="1" t="s">
        <v>9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0.10833333333333334</v>
      </c>
    </row>
    <row r="13" spans="1:2" x14ac:dyDescent="0.25">
      <c r="A13" s="1" t="s">
        <v>11</v>
      </c>
      <c r="B13">
        <f>$B$12-(B6*SQRT(B5))</f>
        <v>-4.1666666666666657E-2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/>
    </row>
    <row r="17" spans="1:2" x14ac:dyDescent="0.25">
      <c r="A17" s="1" t="s">
        <v>14</v>
      </c>
      <c r="B17">
        <f>_xlfn.NORM.DIST(B12,0,1,TRUE)</f>
        <v>0.54313435898599893</v>
      </c>
    </row>
    <row r="18" spans="1:2" x14ac:dyDescent="0.25">
      <c r="A18" s="1" t="s">
        <v>16</v>
      </c>
      <c r="B18">
        <f>_xlfn.NORM.DIST(B13,0,1,TRUE)</f>
        <v>0.48338221350963662</v>
      </c>
    </row>
    <row r="19" spans="1:2" x14ac:dyDescent="0.25">
      <c r="A19" s="1" t="s">
        <v>21</v>
      </c>
      <c r="B19">
        <f>_xlfn.NORM.DIST(-B13,0,1,TRUE)</f>
        <v>0.51661778649036338</v>
      </c>
    </row>
    <row r="20" spans="1:2" x14ac:dyDescent="0.25">
      <c r="A20" s="2" t="s">
        <v>29</v>
      </c>
      <c r="B20" s="2"/>
    </row>
    <row r="21" spans="1:2" x14ac:dyDescent="0.25">
      <c r="A21" s="1" t="s">
        <v>19</v>
      </c>
      <c r="B21">
        <f>1/SQRT(2*PI())</f>
        <v>0.3989422804014327</v>
      </c>
    </row>
    <row r="22" spans="1:2" x14ac:dyDescent="0.25">
      <c r="A22" s="1" t="s">
        <v>20</v>
      </c>
      <c r="B22">
        <f>EXP(1)^((-$B$12^2)/2)</f>
        <v>1.0058853063198647</v>
      </c>
    </row>
    <row r="23" spans="1:2" x14ac:dyDescent="0.25">
      <c r="A23" s="1" t="s">
        <v>28</v>
      </c>
      <c r="B23">
        <f>B21*B22</f>
        <v>0.4012901779255405</v>
      </c>
    </row>
    <row r="24" spans="1:2" x14ac:dyDescent="0.25">
      <c r="A24" s="2" t="s">
        <v>30</v>
      </c>
      <c r="B24" s="2"/>
    </row>
    <row r="25" spans="1:2" x14ac:dyDescent="0.25">
      <c r="A25" s="1" t="s">
        <v>17</v>
      </c>
      <c r="B25">
        <f>B2*B23*B6</f>
        <v>12.038705337766215</v>
      </c>
    </row>
    <row r="26" spans="1:2" x14ac:dyDescent="0.25">
      <c r="A26" s="1" t="s">
        <v>18</v>
      </c>
      <c r="B26">
        <f>2*SQRT(B5)</f>
        <v>1</v>
      </c>
    </row>
    <row r="27" spans="1:2" x14ac:dyDescent="0.25">
      <c r="A27" s="1"/>
    </row>
    <row r="28" spans="1:2" x14ac:dyDescent="0.25">
      <c r="A28" s="1" t="s">
        <v>32</v>
      </c>
      <c r="B28">
        <f>B4*B3*B15*B18</f>
        <v>0.96194266932374017</v>
      </c>
    </row>
    <row r="29" spans="1:2" x14ac:dyDescent="0.25">
      <c r="A29" s="1" t="s">
        <v>31</v>
      </c>
      <c r="B29">
        <f>B4*B3*B15*B19</f>
        <v>1.0280822890616248</v>
      </c>
    </row>
    <row r="31" spans="1:2" x14ac:dyDescent="0.25">
      <c r="A31" s="1" t="s">
        <v>22</v>
      </c>
      <c r="B31">
        <f>-(B25/B26)-B28</f>
        <v>-13.000648007089955</v>
      </c>
    </row>
    <row r="32" spans="1:2" x14ac:dyDescent="0.25">
      <c r="A32" s="1" t="s">
        <v>23</v>
      </c>
      <c r="B32">
        <f>-(B25/B26)+B29</f>
        <v>-11.010623048704591</v>
      </c>
    </row>
  </sheetData>
  <mergeCells count="4">
    <mergeCell ref="A1:B1"/>
    <mergeCell ref="A7:B7"/>
    <mergeCell ref="A20:B20"/>
    <mergeCell ref="A24:B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DD76-3056-49A7-BA92-0BED34920F09}">
  <dimension ref="A1:B25"/>
  <sheetViews>
    <sheetView workbookViewId="0">
      <selection activeCell="B2" sqref="B2:B6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100</v>
      </c>
    </row>
    <row r="3" spans="1:2" x14ac:dyDescent="0.25">
      <c r="A3" s="1" t="s">
        <v>2</v>
      </c>
      <c r="B3">
        <v>100</v>
      </c>
    </row>
    <row r="4" spans="1:2" x14ac:dyDescent="0.25">
      <c r="A4" s="1" t="s">
        <v>3</v>
      </c>
      <c r="B4">
        <v>0.02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4</v>
      </c>
      <c r="B6">
        <v>0.3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1.6250000000000001E-2</v>
      </c>
    </row>
    <row r="10" spans="1:2" x14ac:dyDescent="0.25">
      <c r="A10" s="1" t="s">
        <v>9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0.10833333333333334</v>
      </c>
    </row>
    <row r="13" spans="1:2" x14ac:dyDescent="0.25">
      <c r="A13" s="1" t="s">
        <v>11</v>
      </c>
      <c r="B13">
        <f>$B$12-(B6*SQRT(B5))</f>
        <v>-4.1666666666666657E-2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/>
    </row>
    <row r="17" spans="1:2" x14ac:dyDescent="0.25">
      <c r="A17" s="1" t="s">
        <v>25</v>
      </c>
      <c r="B17">
        <f>_xlfn.NORM.DIST(B12,0,1,TRUE)</f>
        <v>0.54313435898599893</v>
      </c>
    </row>
    <row r="18" spans="1:2" x14ac:dyDescent="0.25">
      <c r="A18" s="2" t="s">
        <v>29</v>
      </c>
      <c r="B18" s="2"/>
    </row>
    <row r="19" spans="1:2" x14ac:dyDescent="0.25">
      <c r="A19" s="1" t="s">
        <v>19</v>
      </c>
      <c r="B19">
        <f>1/SQRT(2*PI())</f>
        <v>0.3989422804014327</v>
      </c>
    </row>
    <row r="20" spans="1:2" x14ac:dyDescent="0.25">
      <c r="A20" s="1" t="s">
        <v>20</v>
      </c>
      <c r="B20">
        <f>EXP(1)^((-$B$12^2)/2)</f>
        <v>1.0058853063198647</v>
      </c>
    </row>
    <row r="21" spans="1:2" x14ac:dyDescent="0.25">
      <c r="A21" s="1" t="s">
        <v>28</v>
      </c>
      <c r="B21">
        <f>B19*B20</f>
        <v>0.4012901779255405</v>
      </c>
    </row>
    <row r="22" spans="1:2" x14ac:dyDescent="0.25">
      <c r="A22" s="2" t="s">
        <v>33</v>
      </c>
      <c r="B22" s="2"/>
    </row>
    <row r="23" spans="1:2" x14ac:dyDescent="0.25">
      <c r="A23" s="1" t="s">
        <v>34</v>
      </c>
      <c r="B23">
        <f>SQRT(B5)</f>
        <v>0.5</v>
      </c>
    </row>
    <row r="25" spans="1:2" x14ac:dyDescent="0.25">
      <c r="A25" s="1" t="s">
        <v>35</v>
      </c>
      <c r="B25">
        <f>B2*B23*B21</f>
        <v>20.064508896277026</v>
      </c>
    </row>
  </sheetData>
  <mergeCells count="4">
    <mergeCell ref="A1:B1"/>
    <mergeCell ref="A7:B7"/>
    <mergeCell ref="A18:B18"/>
    <mergeCell ref="A22:B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480B-1346-4136-8BFE-02E478270EC3}">
  <dimension ref="A1:B33"/>
  <sheetViews>
    <sheetView workbookViewId="0">
      <selection activeCell="B2" sqref="B2:B6"/>
    </sheetView>
  </sheetViews>
  <sheetFormatPr defaultRowHeight="15" x14ac:dyDescent="0.25"/>
  <cols>
    <col min="1" max="1" width="18.71093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1</v>
      </c>
      <c r="B2">
        <v>100</v>
      </c>
    </row>
    <row r="3" spans="1:2" x14ac:dyDescent="0.25">
      <c r="A3" s="1" t="s">
        <v>2</v>
      </c>
      <c r="B3">
        <v>100</v>
      </c>
    </row>
    <row r="4" spans="1:2" x14ac:dyDescent="0.25">
      <c r="A4" s="1" t="s">
        <v>3</v>
      </c>
      <c r="B4">
        <v>0.02</v>
      </c>
    </row>
    <row r="5" spans="1:2" x14ac:dyDescent="0.25">
      <c r="A5" s="1" t="s">
        <v>5</v>
      </c>
      <c r="B5">
        <v>0.25</v>
      </c>
    </row>
    <row r="6" spans="1:2" x14ac:dyDescent="0.25">
      <c r="A6" s="1" t="s">
        <v>4</v>
      </c>
      <c r="B6">
        <v>0.3</v>
      </c>
    </row>
    <row r="7" spans="1:2" x14ac:dyDescent="0.25">
      <c r="A7" s="2" t="s">
        <v>6</v>
      </c>
      <c r="B7" s="2"/>
    </row>
    <row r="8" spans="1:2" x14ac:dyDescent="0.25">
      <c r="A8" s="1" t="s">
        <v>7</v>
      </c>
      <c r="B8">
        <f>LN($B$2/$B$3)</f>
        <v>0</v>
      </c>
    </row>
    <row r="9" spans="1:2" x14ac:dyDescent="0.25">
      <c r="A9" s="1" t="s">
        <v>8</v>
      </c>
      <c r="B9">
        <f>($B$4+($B$6^2)/2)*$B$5</f>
        <v>1.6250000000000001E-2</v>
      </c>
    </row>
    <row r="10" spans="1:2" x14ac:dyDescent="0.25">
      <c r="A10" s="1" t="s">
        <v>9</v>
      </c>
      <c r="B10">
        <f>B6*(SQRT(B5))</f>
        <v>0.15</v>
      </c>
    </row>
    <row r="11" spans="1:2" x14ac:dyDescent="0.25">
      <c r="A11" s="1"/>
    </row>
    <row r="12" spans="1:2" x14ac:dyDescent="0.25">
      <c r="A12" s="1" t="s">
        <v>10</v>
      </c>
      <c r="B12">
        <f>($B$8+$B$9)/$B$10</f>
        <v>0.10833333333333334</v>
      </c>
    </row>
    <row r="13" spans="1:2" x14ac:dyDescent="0.25">
      <c r="A13" s="1" t="s">
        <v>11</v>
      </c>
      <c r="B13">
        <f>$B$12-(B6*SQRT(B5))</f>
        <v>-4.1666666666666657E-2</v>
      </c>
    </row>
    <row r="14" spans="1:2" x14ac:dyDescent="0.25">
      <c r="A14" s="1"/>
    </row>
    <row r="15" spans="1:2" x14ac:dyDescent="0.25">
      <c r="A15" s="1" t="s">
        <v>12</v>
      </c>
      <c r="B15">
        <f>EXP(1)^(-B4*B5)</f>
        <v>0.99501247919268243</v>
      </c>
    </row>
    <row r="16" spans="1:2" x14ac:dyDescent="0.25">
      <c r="A16" s="1"/>
    </row>
    <row r="17" spans="1:2" x14ac:dyDescent="0.25">
      <c r="A17" s="1" t="s">
        <v>14</v>
      </c>
      <c r="B17">
        <f>_xlfn.NORM.DIST(B12,0,1,TRUE)</f>
        <v>0.54313435898599893</v>
      </c>
    </row>
    <row r="18" spans="1:2" x14ac:dyDescent="0.25">
      <c r="A18" s="1" t="s">
        <v>16</v>
      </c>
      <c r="B18">
        <f>_xlfn.NORM.DIST(B13,0,1,TRUE)</f>
        <v>0.48338221350963662</v>
      </c>
    </row>
    <row r="19" spans="1:2" x14ac:dyDescent="0.25">
      <c r="A19" s="1" t="s">
        <v>21</v>
      </c>
      <c r="B19">
        <f>_xlfn.NORM.DIST(-B13,0,1,TRUE)</f>
        <v>0.51661778649036338</v>
      </c>
    </row>
    <row r="20" spans="1:2" x14ac:dyDescent="0.25">
      <c r="A20" s="2" t="s">
        <v>29</v>
      </c>
      <c r="B20" s="2"/>
    </row>
    <row r="21" spans="1:2" x14ac:dyDescent="0.25">
      <c r="A21" s="1" t="s">
        <v>19</v>
      </c>
      <c r="B21">
        <f>1/SQRT(2*PI())</f>
        <v>0.3989422804014327</v>
      </c>
    </row>
    <row r="22" spans="1:2" x14ac:dyDescent="0.25">
      <c r="A22" s="1" t="s">
        <v>20</v>
      </c>
      <c r="B22">
        <f>EXP(1)^((-$B$12^2)/2)</f>
        <v>1.0058853063198647</v>
      </c>
    </row>
    <row r="23" spans="1:2" x14ac:dyDescent="0.25">
      <c r="A23" s="1" t="s">
        <v>28</v>
      </c>
      <c r="B23">
        <f>B21*B22</f>
        <v>0.4012901779255405</v>
      </c>
    </row>
    <row r="24" spans="1:2" x14ac:dyDescent="0.25">
      <c r="A24" s="2" t="s">
        <v>36</v>
      </c>
      <c r="B24" s="2"/>
    </row>
    <row r="25" spans="1:2" x14ac:dyDescent="0.25">
      <c r="A25" s="1" t="s">
        <v>38</v>
      </c>
      <c r="B25">
        <f>B3*B5*B15*B18</f>
        <v>12.024283366546751</v>
      </c>
    </row>
    <row r="26" spans="1:2" x14ac:dyDescent="0.25">
      <c r="A26" s="1"/>
    </row>
    <row r="27" spans="1:2" x14ac:dyDescent="0.25">
      <c r="A27" s="1" t="s">
        <v>37</v>
      </c>
      <c r="B27">
        <f>-B3*B5*B15*B19</f>
        <v>-12.851028613270309</v>
      </c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2" spans="1:2" x14ac:dyDescent="0.25">
      <c r="A32" s="1"/>
    </row>
    <row r="33" spans="1:1" x14ac:dyDescent="0.25">
      <c r="A33" s="1"/>
    </row>
  </sheetData>
  <mergeCells count="4">
    <mergeCell ref="A1:B1"/>
    <mergeCell ref="A7:B7"/>
    <mergeCell ref="A20:B20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4-5 class</vt:lpstr>
      <vt:lpstr>QUIZ 2 P2 SHORT PUT</vt:lpstr>
      <vt:lpstr>QUIZ 2 P2 LONG PUT</vt:lpstr>
      <vt:lpstr>Complete Template</vt:lpstr>
      <vt:lpstr>19.26 Delta</vt:lpstr>
      <vt:lpstr>19.26 Gamma</vt:lpstr>
      <vt:lpstr>19.26 Theta</vt:lpstr>
      <vt:lpstr>19.26 Vega</vt:lpstr>
      <vt:lpstr>19.26 Rho</vt:lpstr>
      <vt:lpstr>Rho Template</vt:lpstr>
      <vt:lpstr>Vega Template</vt:lpstr>
      <vt:lpstr>Theta Template</vt:lpstr>
      <vt:lpstr>Gamma Template</vt:lpstr>
      <vt:lpstr>Delta Template</vt:lpstr>
      <vt:lpstr>19.14 Theta</vt:lpstr>
      <vt:lpstr>19.14 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Warner</dc:creator>
  <cp:lastModifiedBy>Richard Warner</cp:lastModifiedBy>
  <dcterms:created xsi:type="dcterms:W3CDTF">2022-03-31T15:04:02Z</dcterms:created>
  <dcterms:modified xsi:type="dcterms:W3CDTF">2022-04-07T14:36:09Z</dcterms:modified>
</cp:coreProperties>
</file>