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ón_Troncal-Anexo&quot;A&quot;" r:id="rId3" sheetId="1"/>
    <sheet name="DetalleValidacion" r:id="rId4" sheetId="2"/>
    <sheet name="DetalleValidacion (TPR)" r:id="rId5" sheetId="3"/>
    <sheet name="Contraprestación Anexo&quot;C&quot;" r:id="rId6" sheetId="4"/>
    <sheet name="Ingresos x Tarjetas Anexo &quot;B&quot;" r:id="rId7" sheetId="5"/>
    <sheet name="Otros" r:id="rId8" sheetId="6"/>
  </sheets>
</workbook>
</file>

<file path=xl/sharedStrings.xml><?xml version="1.0" encoding="utf-8"?>
<sst xmlns="http://schemas.openxmlformats.org/spreadsheetml/2006/main" count="327" uniqueCount="155">
  <si>
    <t>OPERADORA DE TRANSPOTE INTEGRAL ACAPULCO, SA DE CV</t>
  </si>
  <si>
    <t>REPORTE DE INGRESOS RECAUDADOS POR CONCEPTO DE TARIFA DEL SERVICIO PUBLICO DE TRANSPORTE MASIVO Y POR LA VENTA DE MEDIOS DE PAGO</t>
  </si>
  <si>
    <t>REPORTE DE INGRESOS</t>
  </si>
  <si>
    <t>ANEXO A</t>
  </si>
  <si>
    <t>´-sdfaddfasdas</t>
  </si>
  <si>
    <t>* Celdas oculta, utilizadas para realizar los calculos de las recargas y accesos</t>
  </si>
  <si>
    <t>DIA</t>
  </si>
  <si>
    <t>Venta en Mano</t>
  </si>
  <si>
    <t>Venta por Equipo KVR</t>
  </si>
  <si>
    <t>TOTAL DE VENTAS</t>
  </si>
  <si>
    <t>´-</t>
  </si>
  <si>
    <t>RECARGA MANUAL</t>
  </si>
  <si>
    <t>RECARGA DE TARJETAS KVR</t>
  </si>
  <si>
    <t>RECARGA TPV</t>
  </si>
  <si>
    <t>RECARGA TPR</t>
  </si>
  <si>
    <t>TOTAL DE RECARGAS</t>
  </si>
  <si>
    <t>INGRESOS TOTALES</t>
  </si>
  <si>
    <t>Monedero Electrónico Habitual TOTAL</t>
  </si>
  <si>
    <t>RECARGA DE TARJETAS TPV</t>
  </si>
  <si>
    <t>CANT</t>
  </si>
  <si>
    <t>MONTO</t>
  </si>
  <si>
    <t>VENTA + RECARGAS</t>
  </si>
  <si>
    <t>CANTIDAD</t>
  </si>
  <si>
    <t>0</t>
  </si>
  <si>
    <t>$0.00</t>
  </si>
  <si>
    <t>VALIDACIONES (Troncal+Padrón+convensional)</t>
  </si>
  <si>
    <t>SERVICIOS SAB</t>
  </si>
  <si>
    <t>SUPERVISOR</t>
  </si>
  <si>
    <t>PREFERENCIAL</t>
  </si>
  <si>
    <t>MANTENIMIENTO</t>
  </si>
  <si>
    <t>Monedero Electrónico Hab TOTAL</t>
  </si>
  <si>
    <t>TOTAL</t>
  </si>
  <si>
    <t>OPERADORA DE TRANSPORTE INTEGRAL ACAPULCO, SA DE CV</t>
  </si>
  <si>
    <t>ALIMENTADORA</t>
  </si>
  <si>
    <t>PADRÓN</t>
  </si>
  <si>
    <t>_</t>
  </si>
  <si>
    <t>TRONCAL</t>
  </si>
  <si>
    <t>-</t>
  </si>
  <si>
    <t>* Celdas ocultas, utilizadas para realizar los calculos de accesos en vehículos y tarjetas de empleados</t>
  </si>
  <si>
    <t>MONEDERO ELECTRÓNICO HABITUAL</t>
  </si>
  <si>
    <t>MANTENIMIENTO A BORDO</t>
  </si>
  <si>
    <t>PREFERENCIAL A BORDO</t>
  </si>
  <si>
    <t>SUPERVISOR A BORDO</t>
  </si>
  <si>
    <t>TARJETA ADMINISTRADOR SAB</t>
  </si>
  <si>
    <t>TARJETA MANTENIMIENTO</t>
  </si>
  <si>
    <t>TARJETA PREFERENCIAL</t>
  </si>
  <si>
    <t>TARJETA SUPERVISOR</t>
  </si>
  <si>
    <t>Costo_Viaje</t>
  </si>
  <si>
    <t>Total Validaciones</t>
  </si>
  <si>
    <t>TOTAL_COSTO_MES</t>
  </si>
  <si>
    <t>* Celdas ocultas, utilizadas para los calculos de accesos generados por TPR</t>
  </si>
  <si>
    <t>Monedero Electrónico Habitual</t>
  </si>
  <si>
    <t>-----</t>
  </si>
  <si>
    <t>CALCULO DEL PAGO SEMANAL AL CONCESIONARIO</t>
  </si>
  <si>
    <t>PERIODO</t>
  </si>
  <si>
    <t>ANEXO "C"</t>
  </si>
  <si>
    <t>Operadora</t>
  </si>
  <si>
    <t>Validación Troncal</t>
  </si>
  <si>
    <t>Validación Alimentadoras</t>
  </si>
  <si>
    <t>Validación Transbordo</t>
  </si>
  <si>
    <t>Tarjeta Administrador SAB/Supervisor/Preferente</t>
  </si>
  <si>
    <t>Fecha</t>
  </si>
  <si>
    <t>CALCULO DEL PAGO AL CONCECIONARIO SEGÚN LA CLAUSULA VIGESIMA NOVENA DEL TÍTULO DE CONCESIÓN</t>
  </si>
  <si>
    <t>DETERMINACIÓN DE PAGO SEMANAL</t>
  </si>
  <si>
    <t>PAS= ((CFS+(P*(ETT*ART+ETA*ARA+ETTr*ARTr)))-D)*(INPCn/INPC0)</t>
  </si>
  <si>
    <t>PASn</t>
  </si>
  <si>
    <t>Total</t>
  </si>
  <si>
    <t>En dónde</t>
  </si>
  <si>
    <t>DESCRIPCIÓN DE CONCEPTOS</t>
  </si>
  <si>
    <t>CFS=</t>
  </si>
  <si>
    <t>544100.32</t>
  </si>
  <si>
    <t>S/Fideicomiso, CQUINTA- FVIII</t>
  </si>
  <si>
    <t>n=</t>
  </si>
  <si>
    <t>4.29</t>
  </si>
  <si>
    <t>P=</t>
  </si>
  <si>
    <t>9.87%</t>
  </si>
  <si>
    <t>Cuota Variable</t>
  </si>
  <si>
    <t>ETT=</t>
  </si>
  <si>
    <t>8.0</t>
  </si>
  <si>
    <t>Tarifa Troncal</t>
  </si>
  <si>
    <t>ETA=</t>
  </si>
  <si>
    <t>3.5</t>
  </si>
  <si>
    <t>Tarifa Alimentadora</t>
  </si>
  <si>
    <t>ETTr=</t>
  </si>
  <si>
    <t>2.0</t>
  </si>
  <si>
    <t>Tarifa Transborde</t>
  </si>
  <si>
    <t>ART=</t>
  </si>
  <si>
    <t>Aforo Real Troncal</t>
  </si>
  <si>
    <t>ARA=</t>
  </si>
  <si>
    <t>Aforo Real Alimentadora</t>
  </si>
  <si>
    <t>ARTr=</t>
  </si>
  <si>
    <t>Aforo Real Transborde</t>
  </si>
  <si>
    <t>INPCn=</t>
  </si>
  <si>
    <t>130.813</t>
  </si>
  <si>
    <t>DIC-17</t>
  </si>
  <si>
    <t>INPC0=</t>
  </si>
  <si>
    <t>118.77</t>
  </si>
  <si>
    <t>MAY-16</t>
  </si>
  <si>
    <t>MontoUno</t>
  </si>
  <si>
    <t>0.0</t>
  </si>
  <si>
    <t>Monedero electrónico habitual ($0)</t>
  </si>
  <si>
    <t>MontoDos</t>
  </si>
  <si>
    <t>3.0</t>
  </si>
  <si>
    <t>Monedero electrónico habitual ($3)</t>
  </si>
  <si>
    <t>MontoTres</t>
  </si>
  <si>
    <t>7.0</t>
  </si>
  <si>
    <t>Monedero electrónico habitual ($7)</t>
  </si>
  <si>
    <t>MontoCuatro</t>
  </si>
  <si>
    <t>10.0</t>
  </si>
  <si>
    <t>Monedero electrónico habitual ($10)</t>
  </si>
  <si>
    <t>Costo Viaje</t>
  </si>
  <si>
    <t>9.0</t>
  </si>
  <si>
    <t>Costo de Viaje</t>
  </si>
  <si>
    <t>Vali Troncal</t>
  </si>
  <si>
    <t>Vali Alim</t>
  </si>
  <si>
    <t>Validación Alimentadora</t>
  </si>
  <si>
    <t>Vali Tran</t>
  </si>
  <si>
    <t>Vali Adm</t>
  </si>
  <si>
    <t>Validación (SAB,Supervisor,Preferente)</t>
  </si>
  <si>
    <t>Por lo tanto</t>
  </si>
  <si>
    <t>Fija</t>
  </si>
  <si>
    <t>.</t>
  </si>
  <si>
    <t>Variable</t>
  </si>
  <si>
    <t>Indexación</t>
  </si>
  <si>
    <t>DETERMINACIÓN DEL INGRESO AL CONCESIONARIO POR CONCEPTO "MEDIOS DE PAGO"</t>
  </si>
  <si>
    <t>ANEXO "B"</t>
  </si>
  <si>
    <t>VENTA POR EQUIPO KVR</t>
  </si>
  <si>
    <t>INGRESO TOTAL X MEDIO DE PAGO</t>
  </si>
  <si>
    <t>COSTO_VIAJE</t>
  </si>
  <si>
    <t>VENTAS TOTALES</t>
  </si>
  <si>
    <t>Total Ventas</t>
  </si>
  <si>
    <t>TOTAL INGRESOS</t>
  </si>
  <si>
    <t>DATOS YA INCLUIDOS EN RECARGAS KVR</t>
  </si>
  <si>
    <t>DATOS YA INCLUIDOS EN RECARGAS TPV</t>
  </si>
  <si>
    <t>VENTA</t>
  </si>
  <si>
    <t>*VIAJE PARCIAL</t>
  </si>
  <si>
    <t>*VIAJE A CREDITO $7</t>
  </si>
  <si>
    <t>*VIAJE A CREDITO $10</t>
  </si>
  <si>
    <t>*VIAJE PARCIAL A CREDITO $10</t>
  </si>
  <si>
    <t>*VIAJE PARCIAL A CREDITO $7</t>
  </si>
  <si>
    <t>*VIAJE PARCIAL A CREDITO $3</t>
  </si>
  <si>
    <t>*RECARGA A CRÉDITO</t>
  </si>
  <si>
    <t>GESTOR DE CREDENCIALES SAB</t>
  </si>
  <si>
    <t>TotalValidaciones</t>
  </si>
  <si>
    <t>*Datos solo informativos, ya están incluidos en Recargas de tarjetas Anexo A</t>
  </si>
  <si>
    <t>TOTAL VEHICULOS</t>
  </si>
  <si>
    <t>TOTAL VEHI. CRED</t>
  </si>
  <si>
    <t>TOTAL TPR</t>
  </si>
  <si>
    <t>TOTAL TPR CRED</t>
  </si>
  <si>
    <t>VALIDACIONES A CREDITO POR TPR</t>
  </si>
  <si>
    <t>*VIAJE A CRÉDITO $7</t>
  </si>
  <si>
    <t>*VIAJE A CRÉDITO $10</t>
  </si>
  <si>
    <t>*VIAJE PARCIAL A CRÉDITO $10</t>
  </si>
  <si>
    <t>*VIAJE PARCIAL A CRÉDITO $7</t>
  </si>
  <si>
    <t>VIAJE PARCIAL A CRÉDITO $3</t>
  </si>
</sst>
</file>

<file path=xl/styles.xml><?xml version="1.0" encoding="utf-8"?>
<styleSheet xmlns="http://schemas.openxmlformats.org/spreadsheetml/2006/main">
  <numFmts count="5">
    <numFmt numFmtId="165" formatCode="dd/MM/yyyy"/>
    <numFmt numFmtId="166" formatCode="$#,##0.00;(#,##0.00)"/>
    <numFmt numFmtId="167" formatCode="$ #,##0.00;(#,##0.00)"/>
    <numFmt numFmtId="168" formatCode="dd/MM/Yyyy"/>
    <numFmt numFmtId="169" formatCode="#,##0.00;(#,##0.00)"/>
  </numFmts>
  <fonts count="20">
    <font>
      <sz val="11.0"/>
      <color indexed="8"/>
      <name val="Calibri"/>
      <family val="2"/>
      <scheme val="minor"/>
    </font>
    <font>
      <name val="Arial"/>
      <sz val="10.0"/>
      <color indexed="8"/>
      <u val="none"/>
    </font>
    <font>
      <name val="Times New Roman"/>
      <sz val="10.0"/>
      <color indexed="8"/>
      <u val="none"/>
    </font>
    <font>
      <name val="Calibri"/>
      <sz val="8.0"/>
      <b val="true"/>
      <color indexed="8"/>
      <u val="none"/>
    </font>
    <font>
      <name val="Times New Roman"/>
      <sz val="10.0"/>
      <color indexed="9"/>
      <u val="none"/>
    </font>
    <font>
      <name val="Calibri"/>
      <sz val="12.0"/>
      <color indexed="10"/>
      <u val="none"/>
    </font>
    <font>
      <name val="Calibri"/>
      <sz val="12.0"/>
      <color indexed="8"/>
      <u val="none"/>
    </font>
    <font>
      <name val="Calibri"/>
      <sz val="10.0"/>
      <color indexed="8"/>
      <u val="none"/>
    </font>
    <font>
      <name val="Calibri"/>
      <sz val="10.0"/>
      <b val="true"/>
      <color indexed="8"/>
      <u val="none"/>
    </font>
    <font>
      <name val="Times New Roman"/>
      <sz val="6.0"/>
      <color indexed="9"/>
      <u val="none"/>
    </font>
    <font>
      <name val="Calibri"/>
      <sz val="12.0"/>
      <b val="true"/>
      <color indexed="8"/>
      <u val="none"/>
    </font>
    <font>
      <name val="Calibri"/>
      <sz val="10.0"/>
      <color indexed="29"/>
      <u val="none"/>
    </font>
    <font>
      <name val="Calibri"/>
      <sz val="10.0"/>
      <color indexed="46"/>
      <u val="none"/>
    </font>
    <font>
      <name val="Calibri"/>
      <sz val="10.0"/>
      <color indexed="10"/>
      <u val="none"/>
    </font>
    <font>
      <name val="Calibri"/>
      <sz val="12.0"/>
      <color indexed="9"/>
      <u val="none"/>
    </font>
    <font>
      <name val="Calibri"/>
      <sz val="8.0"/>
      <color indexed="8"/>
      <u val="none"/>
    </font>
    <font>
      <name val="Calibri"/>
      <sz val="10.0"/>
      <color indexed="9"/>
      <u val="none"/>
    </font>
    <font>
      <name val="Calibri"/>
      <sz val="10.0"/>
      <b val="true"/>
      <color indexed="48"/>
      <u val="none"/>
    </font>
    <font>
      <name val="Calibri"/>
      <sz val="10.0"/>
      <color indexed="8"/>
      <u val="single"/>
    </font>
    <font>
      <name val="Calibri"/>
      <sz val="12.0"/>
      <b val="true"/>
      <color indexed="9"/>
      <u val="none"/>
    </font>
  </fonts>
  <fills count="60">
    <fill>
      <patternFill patternType="none"/>
    </fill>
    <fill>
      <patternFill patternType="darkGray"/>
    </fill>
    <fill>
      <patternFill patternType="none">
        <fgColor rgb="FF66CCFF"/>
      </patternFill>
    </fill>
    <fill>
      <patternFill patternType="solid">
        <fgColor rgb="FF66CCFF"/>
      </patternFill>
    </fill>
    <fill>
      <patternFill patternType="none">
        <fgColor rgb="FF808000"/>
      </patternFill>
    </fill>
    <fill>
      <patternFill patternType="solid">
        <fgColor rgb="FF808000"/>
      </patternFill>
    </fill>
    <fill>
      <patternFill patternType="none">
        <fgColor rgb="FF99CCFF"/>
      </patternFill>
    </fill>
    <fill>
      <patternFill patternType="solid">
        <fgColor rgb="FF99CCFF"/>
      </patternFill>
    </fill>
    <fill>
      <patternFill patternType="none">
        <fgColor rgb="FFBDA1C7"/>
      </patternFill>
    </fill>
    <fill>
      <patternFill patternType="solid">
        <fgColor rgb="FFBDA1C7"/>
      </patternFill>
    </fill>
    <fill>
      <patternFill patternType="none">
        <fgColor rgb="FF33CC00"/>
      </patternFill>
    </fill>
    <fill>
      <patternFill patternType="solid">
        <fgColor rgb="FF33CC00"/>
      </patternFill>
    </fill>
    <fill>
      <patternFill patternType="none">
        <fgColor rgb="FFC0EFFA"/>
      </patternFill>
    </fill>
    <fill>
      <patternFill patternType="solid">
        <fgColor rgb="FFC0EFFA"/>
      </patternFill>
    </fill>
    <fill>
      <patternFill patternType="none">
        <fgColor rgb="FF99CC00"/>
      </patternFill>
    </fill>
    <fill>
      <patternFill patternType="solid">
        <fgColor rgb="FF99CC00"/>
      </patternFill>
    </fill>
    <fill>
      <patternFill patternType="none">
        <fgColor rgb="FF2C8AE8"/>
      </patternFill>
    </fill>
    <fill>
      <patternFill patternType="solid">
        <fgColor rgb="FF2C8AE8"/>
      </patternFill>
    </fill>
    <fill>
      <patternFill patternType="none">
        <fgColor rgb="FFCCCCFF"/>
      </patternFill>
    </fill>
    <fill>
      <patternFill patternType="solid">
        <fgColor rgb="FFCCCCFF"/>
      </patternFill>
    </fill>
    <fill>
      <patternFill patternType="none">
        <fgColor rgb="FFB7CFAB"/>
      </patternFill>
    </fill>
    <fill>
      <patternFill patternType="solid">
        <fgColor rgb="FFB7CFAB"/>
      </patternFill>
    </fill>
    <fill>
      <patternFill patternType="none">
        <fgColor rgb="FFFFFF00"/>
      </patternFill>
    </fill>
    <fill>
      <patternFill patternType="solid">
        <fgColor rgb="FFFFFF00"/>
      </patternFill>
    </fill>
    <fill>
      <patternFill patternType="none">
        <fgColor rgb="FFCC99FF"/>
      </patternFill>
    </fill>
    <fill>
      <patternFill patternType="solid">
        <fgColor rgb="FFCC99FF"/>
      </patternFill>
    </fill>
    <fill>
      <patternFill patternType="none">
        <fgColor rgb="FFCEB6D4"/>
      </patternFill>
    </fill>
    <fill>
      <patternFill patternType="solid">
        <fgColor rgb="FFCEB6D4"/>
      </patternFill>
    </fill>
    <fill>
      <patternFill patternType="none">
        <fgColor rgb="FFDBCCEB"/>
      </patternFill>
    </fill>
    <fill>
      <patternFill patternType="solid">
        <fgColor rgb="FFDBCCEB"/>
      </patternFill>
    </fill>
    <fill>
      <patternFill patternType="none">
        <fgColor rgb="FFFF9999"/>
      </patternFill>
    </fill>
    <fill>
      <patternFill patternType="solid">
        <fgColor rgb="FFFF9999"/>
      </patternFill>
    </fill>
    <fill>
      <patternFill patternType="none">
        <fgColor rgb="FFDBAEF2"/>
      </patternFill>
    </fill>
    <fill>
      <patternFill patternType="solid">
        <fgColor rgb="FFDBAEF2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none">
        <fgColor rgb="FFFF33FF"/>
      </patternFill>
    </fill>
    <fill>
      <patternFill patternType="solid">
        <fgColor rgb="FFFF33FF"/>
      </patternFill>
    </fill>
    <fill>
      <patternFill patternType="none">
        <fgColor rgb="FF33CCFF"/>
      </patternFill>
    </fill>
    <fill>
      <patternFill patternType="solid">
        <fgColor rgb="FF33CCFF"/>
      </patternFill>
    </fill>
    <fill>
      <patternFill patternType="none">
        <fgColor rgb="FFFF6633"/>
      </patternFill>
    </fill>
    <fill>
      <patternFill patternType="solid">
        <fgColor rgb="FFFF6633"/>
      </patternFill>
    </fill>
    <fill>
      <patternFill patternType="none">
        <fgColor rgb="FFFF99CC"/>
      </patternFill>
    </fill>
    <fill>
      <patternFill patternType="solid">
        <fgColor rgb="FFFF99CC"/>
      </patternFill>
    </fill>
    <fill>
      <patternFill patternType="none">
        <fgColor rgb="FF9999FF"/>
      </patternFill>
    </fill>
    <fill>
      <patternFill patternType="solid">
        <fgColor rgb="FF9999FF"/>
      </patternFill>
    </fill>
    <fill>
      <patternFill patternType="none">
        <fgColor rgb="FF6699FF"/>
      </patternFill>
    </fill>
    <fill>
      <patternFill patternType="solid">
        <fgColor rgb="FF6699FF"/>
      </patternFill>
    </fill>
    <fill>
      <patternFill patternType="none">
        <fgColor rgb="FFA0BEFA"/>
      </patternFill>
    </fill>
    <fill>
      <patternFill patternType="solid">
        <fgColor rgb="FFA0BEFA"/>
      </patternFill>
    </fill>
    <fill>
      <patternFill patternType="none">
        <fgColor rgb="FF669900"/>
      </patternFill>
    </fill>
    <fill>
      <patternFill patternType="solid">
        <fgColor rgb="FF669900"/>
      </patternFill>
    </fill>
    <fill>
      <patternFill patternType="none">
        <fgColor rgb="FF0099FF"/>
      </patternFill>
    </fill>
    <fill>
      <patternFill patternType="solid">
        <fgColor rgb="FF0099FF"/>
      </patternFill>
    </fill>
    <fill>
      <patternFill patternType="none">
        <fgColor rgb="FF8FC912"/>
      </patternFill>
    </fill>
    <fill>
      <patternFill patternType="solid">
        <fgColor rgb="FF8FC912"/>
      </patternFill>
    </fill>
    <fill>
      <patternFill patternType="none">
        <fgColor rgb="FF7DC2F0"/>
      </patternFill>
    </fill>
    <fill>
      <patternFill patternType="solid">
        <fgColor rgb="FF7DC2F0"/>
      </patternFill>
    </fill>
    <fill>
      <patternFill patternType="none">
        <fgColor rgb="FFC295F0"/>
      </patternFill>
    </fill>
    <fill>
      <patternFill patternType="solid">
        <fgColor rgb="FFC295F0"/>
      </patternFill>
    </fill>
  </fills>
  <borders count="25">
    <border>
      <left/>
      <right/>
      <top/>
      <bottom/>
      <diagonal/>
    </border>
    <border>
      <bottom style="thin"/>
    </border>
    <border>
      <bottom style="thin">
        <color rgb="FF000000"/>
      </bottom>
    </border>
    <border>
      <top style="thin"/>
    </border>
    <border>
      <top style="thin">
        <color rgb="FF000000"/>
      </top>
    </border>
    <border>
      <left style="thin"/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/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/>
    <xf numFmtId="0" fontId="2" fillId="0" borderId="0" xfId="0" applyFont="true" applyNumberFormat="true">
      <alignment horizontal="left" vertical="top" wrapText="true" indent="0"/>
    </xf>
    <xf numFmtId="0" fontId="3" fillId="0" borderId="0" xfId="0" applyFont="true" applyNumberFormat="true">
      <alignment horizontal="center" vertical="top" wrapText="true" indent="0"/>
    </xf>
    <xf numFmtId="0" fontId="3" fillId="0" borderId="0" xfId="0" applyFont="true" applyNumberFormat="true">
      <alignment horizontal="center" vertical="top" wrapText="true" indent="0"/>
    </xf>
    <xf numFmtId="0" fontId="3" fillId="0" borderId="0" xfId="0" applyFont="true" applyNumberFormat="true">
      <alignment horizontal="left" vertical="top" wrapText="true" indent="0"/>
    </xf>
    <xf numFmtId="0" fontId="3" fillId="0" borderId="0" xfId="0" applyFont="true" applyNumberFormat="true">
      <alignment horizontal="left" vertical="top" wrapText="true" indent="0"/>
    </xf>
    <xf numFmtId="0" fontId="3" fillId="0" borderId="0" xfId="0" applyFont="true" applyNumberFormat="true">
      <alignment horizontal="right" vertical="top" wrapText="true" indent="0"/>
    </xf>
    <xf numFmtId="0" fontId="3" fillId="0" borderId="0" xfId="0" applyFont="true" applyNumberFormat="true">
      <alignment horizontal="right" vertical="top" wrapText="true" indent="0"/>
    </xf>
    <xf numFmtId="0" fontId="4" fillId="0" borderId="0" xfId="0" applyFont="true" applyNumberFormat="true">
      <alignment horizontal="left" vertical="top" wrapText="true" indent="0"/>
    </xf>
    <xf numFmtId="0" fontId="5" fillId="0" borderId="0" xfId="0" applyFont="true" applyNumberFormat="true">
      <alignment horizontal="left" vertical="top" wrapText="true" indent="0"/>
    </xf>
    <xf numFmtId="0" fontId="5" fillId="0" borderId="0" xfId="0" applyFont="true" applyNumberFormat="true">
      <alignment horizontal="left" vertical="top" wrapText="true" indent="0"/>
    </xf>
    <xf numFmtId="0" fontId="6" fillId="3" borderId="0" xfId="0" applyFont="true" applyNumberFormat="true" applyFill="true">
      <alignment horizontal="center" vertical="top" wrapText="true" indent="0"/>
    </xf>
    <xf numFmtId="0" fontId="7" fillId="3" borderId="0" xfId="0" applyFont="true" applyNumberFormat="true" applyFill="true">
      <alignment horizontal="center" vertical="top" wrapText="true" indent="0"/>
    </xf>
    <xf numFmtId="0" fontId="7" fillId="5" borderId="0" xfId="0" applyFont="true" applyNumberFormat="true" applyFill="true">
      <alignment horizontal="center" vertical="top" wrapText="true" indent="0"/>
    </xf>
    <xf numFmtId="0" fontId="7" fillId="7" borderId="0" xfId="0" applyFont="true" applyNumberFormat="true" applyFill="true">
      <alignment horizontal="center" vertical="top" wrapText="true" indent="0"/>
    </xf>
    <xf numFmtId="0" fontId="7" fillId="9" borderId="0" xfId="0" applyFont="true" applyNumberFormat="true" applyFill="true">
      <alignment horizontal="center" vertical="top" wrapText="true" indent="0"/>
    </xf>
    <xf numFmtId="0" fontId="7" fillId="11" borderId="0" xfId="0" applyFont="true" applyNumberFormat="true" applyFill="true">
      <alignment horizontal="center" vertical="top" wrapText="true" indent="0"/>
    </xf>
    <xf numFmtId="0" fontId="7" fillId="13" borderId="0" xfId="0" applyFont="true" applyNumberFormat="true" applyFill="true">
      <alignment horizontal="center" vertical="top" wrapText="true" indent="0"/>
    </xf>
    <xf numFmtId="0" fontId="7" fillId="15" borderId="0" xfId="0" applyFont="true" applyNumberFormat="true" applyFill="true">
      <alignment horizontal="center" vertical="top" wrapText="true" indent="0"/>
    </xf>
    <xf numFmtId="0" fontId="8" fillId="17" borderId="0" xfId="0" applyFont="true" applyNumberFormat="true" applyFill="true">
      <alignment horizontal="center" vertical="top" wrapText="true" indent="0"/>
    </xf>
    <xf numFmtId="0" fontId="6" fillId="19" borderId="0" xfId="0" applyFont="true" applyNumberFormat="true" applyFill="true">
      <alignment horizontal="center" vertical="top" wrapText="true" indent="0"/>
    </xf>
    <xf numFmtId="0" fontId="6" fillId="21" borderId="0" xfId="0" applyFont="true" applyNumberFormat="true" applyFill="true">
      <alignment horizontal="center" vertical="top" wrapText="true" indent="0"/>
    </xf>
    <xf numFmtId="165" fontId="6" fillId="0" borderId="0" xfId="0" applyFont="true" applyNumberFormat="true">
      <alignment horizontal="left" vertical="top" wrapText="true" indent="0"/>
    </xf>
    <xf numFmtId="3" fontId="6" fillId="0" borderId="0" xfId="0" applyFont="true" applyNumberFormat="true">
      <alignment horizontal="center" vertical="top" wrapText="true" indent="0"/>
    </xf>
    <xf numFmtId="166" fontId="6" fillId="0" borderId="0" xfId="0" applyFont="true" applyNumberFormat="true">
      <alignment horizontal="center" vertical="top" wrapText="true" indent="0"/>
    </xf>
    <xf numFmtId="0" fontId="6" fillId="0" borderId="0" xfId="0" applyFont="true" applyNumberFormat="true">
      <alignment horizontal="center" vertical="top" wrapText="true" indent="0"/>
    </xf>
    <xf numFmtId="165" fontId="9" fillId="0" borderId="0" xfId="0" applyFont="true" applyNumberFormat="true">
      <alignment horizontal="left" vertical="top" wrapText="true" indent="0"/>
    </xf>
    <xf numFmtId="167" fontId="6" fillId="0" borderId="0" xfId="0" applyFont="true" applyNumberFormat="true">
      <alignment horizontal="center" vertical="top" wrapText="true" indent="0"/>
    </xf>
    <xf numFmtId="3" fontId="10" fillId="23" borderId="0" xfId="0" applyFont="true" applyNumberFormat="true" applyFill="true">
      <alignment horizontal="center" vertical="top" wrapText="true" indent="0"/>
    </xf>
    <xf numFmtId="166" fontId="10" fillId="23" borderId="0" xfId="0" applyFont="true" applyNumberFormat="true" applyFill="true">
      <alignment horizontal="center" vertical="top" wrapText="true" indent="0"/>
    </xf>
    <xf numFmtId="167" fontId="10" fillId="23" borderId="0" xfId="0" applyFont="true" applyNumberFormat="true" applyFill="true">
      <alignment horizontal="center" vertical="top" wrapText="true" indent="0"/>
    </xf>
    <xf numFmtId="0" fontId="7" fillId="25" borderId="0" xfId="0" applyFont="true" applyNumberFormat="true" applyFill="true">
      <alignment horizontal="center" vertical="top" wrapText="true" indent="0"/>
    </xf>
    <xf numFmtId="0" fontId="6" fillId="27" borderId="0" xfId="0" applyFont="true" applyNumberFormat="true" applyFill="true">
      <alignment horizontal="center" vertical="top" wrapText="true" indent="0"/>
    </xf>
    <xf numFmtId="0" fontId="7" fillId="27" borderId="0" xfId="0" applyFont="true" applyNumberFormat="true" applyFill="true">
      <alignment horizontal="center" vertical="top" wrapText="true" indent="0"/>
    </xf>
    <xf numFmtId="0" fontId="7" fillId="29" borderId="0" xfId="0" applyFont="true" applyNumberFormat="true" applyFill="true">
      <alignment horizontal="center" vertical="top" wrapText="true" indent="0"/>
    </xf>
    <xf numFmtId="0" fontId="0" fillId="0" borderId="2" xfId="0" applyBorder="true"/>
    <xf numFmtId="0" fontId="6" fillId="27" borderId="2" xfId="0" applyFont="true" applyNumberFormat="true" applyBorder="true" applyFill="true">
      <alignment horizontal="center" vertical="top" wrapText="true" indent="0"/>
    </xf>
    <xf numFmtId="0" fontId="7" fillId="27" borderId="2" xfId="0" applyFont="true" applyNumberFormat="true" applyBorder="true" applyFill="true">
      <alignment horizontal="center" vertical="top" wrapText="true" indent="0"/>
    </xf>
    <xf numFmtId="0" fontId="10" fillId="0" borderId="0" xfId="0" applyFont="true" applyNumberFormat="true">
      <alignment horizontal="center" vertical="top" wrapText="true" indent="0"/>
    </xf>
    <xf numFmtId="0" fontId="10" fillId="0" borderId="0" xfId="0" applyFont="true" applyNumberFormat="true">
      <alignment horizontal="center" vertical="top" wrapText="true" indent="0"/>
    </xf>
    <xf numFmtId="0" fontId="7" fillId="31" borderId="8" xfId="0" applyFont="true" applyNumberFormat="true" applyBorder="true" applyFill="true">
      <alignment horizontal="center" vertical="top" wrapText="true" indent="0"/>
    </xf>
    <xf numFmtId="0" fontId="7" fillId="31" borderId="6" xfId="0" applyFont="true" applyNumberFormat="true" applyBorder="true" applyFill="true">
      <alignment horizontal="center" vertical="top" wrapText="true" indent="0"/>
    </xf>
    <xf numFmtId="0" fontId="7" fillId="31" borderId="4" xfId="0" applyFont="true" applyNumberFormat="true" applyBorder="true" applyFill="true">
      <alignment horizontal="center" vertical="top" wrapText="true" indent="0"/>
    </xf>
    <xf numFmtId="0" fontId="7" fillId="31" borderId="10" xfId="0" applyFont="true" applyNumberFormat="true" applyBorder="true" applyFill="true">
      <alignment horizontal="center" vertical="top" wrapText="true" indent="0"/>
    </xf>
    <xf numFmtId="0" fontId="11" fillId="31" borderId="4" xfId="0" applyFont="true" applyNumberFormat="true" applyBorder="true" applyFill="true">
      <alignment horizontal="center" vertical="top" wrapText="true" indent="0"/>
    </xf>
    <xf numFmtId="0" fontId="11" fillId="31" borderId="10" xfId="0" applyFont="true" applyNumberFormat="true" applyBorder="true" applyFill="true">
      <alignment horizontal="center" vertical="top" wrapText="true" indent="0"/>
    </xf>
    <xf numFmtId="0" fontId="7" fillId="33" borderId="4" xfId="0" applyFont="true" applyNumberFormat="true" applyBorder="true" applyFill="true">
      <alignment horizontal="center" vertical="top" wrapText="true" indent="0"/>
    </xf>
    <xf numFmtId="0" fontId="12" fillId="33" borderId="10" xfId="0" applyFont="true" applyNumberFormat="true" applyBorder="true" applyFill="true">
      <alignment horizontal="right" vertical="top" wrapText="true" indent="0"/>
    </xf>
    <xf numFmtId="0" fontId="12" fillId="33" borderId="4" xfId="0" applyFont="true" applyNumberFormat="true" applyBorder="true" applyFill="true">
      <alignment horizontal="right" vertical="top" wrapText="true" indent="0"/>
    </xf>
    <xf numFmtId="0" fontId="13" fillId="35" borderId="6" xfId="0" applyFont="true" applyNumberFormat="true" applyBorder="true" applyFill="true">
      <alignment horizontal="center" vertical="top" wrapText="true" indent="0"/>
    </xf>
    <xf numFmtId="0" fontId="13" fillId="35" borderId="4" xfId="0" applyFont="true" applyNumberFormat="true" applyBorder="true" applyFill="true">
      <alignment horizontal="center" vertical="top" wrapText="true" indent="0"/>
    </xf>
    <xf numFmtId="0" fontId="14" fillId="35" borderId="4" xfId="0" applyFont="true" applyNumberFormat="true" applyBorder="true" applyFill="true">
      <alignment horizontal="center" vertical="top" wrapText="true" indent="0"/>
    </xf>
    <xf numFmtId="0" fontId="14" fillId="35" borderId="10" xfId="0" applyFont="true" applyNumberFormat="true" applyBorder="true" applyFill="true">
      <alignment horizontal="center" vertical="top" wrapText="true" indent="0"/>
    </xf>
    <xf numFmtId="0" fontId="15" fillId="31" borderId="16" xfId="0" applyFont="true" applyNumberFormat="true" applyBorder="true" applyFill="true">
      <alignment horizontal="center" vertical="top" wrapText="true" indent="0"/>
    </xf>
    <xf numFmtId="0" fontId="15" fillId="31" borderId="18" xfId="0" applyFont="true" applyNumberFormat="true" applyBorder="true" applyFill="true">
      <alignment horizontal="center" vertical="top" wrapText="true" indent="0"/>
    </xf>
    <xf numFmtId="0" fontId="15" fillId="33" borderId="18" xfId="0" applyFont="true" applyNumberFormat="true" applyBorder="true" applyFill="true">
      <alignment horizontal="center" vertical="top" wrapText="true" indent="0"/>
    </xf>
    <xf numFmtId="0" fontId="15" fillId="37" borderId="16" xfId="0" applyFont="true" applyNumberFormat="true" applyBorder="true" applyFill="true">
      <alignment horizontal="center" vertical="top" wrapText="true" indent="0"/>
    </xf>
    <xf numFmtId="0" fontId="15" fillId="37" borderId="18" xfId="0" applyFont="true" applyNumberFormat="true" applyBorder="true" applyFill="true">
      <alignment horizontal="center" vertical="top" wrapText="true" indent="0"/>
    </xf>
    <xf numFmtId="0" fontId="15" fillId="39" borderId="18" xfId="0" applyFont="true" applyNumberFormat="true" applyBorder="true" applyFill="true">
      <alignment horizontal="center" vertical="top" wrapText="true" indent="0"/>
    </xf>
    <xf numFmtId="0" fontId="15" fillId="41" borderId="18" xfId="0" applyFont="true" applyNumberFormat="true" applyBorder="true" applyFill="true">
      <alignment horizontal="center" vertical="top" wrapText="true" indent="0"/>
    </xf>
    <xf numFmtId="0" fontId="7" fillId="0" borderId="0" xfId="0" applyFont="true" applyNumberFormat="true">
      <alignment horizontal="left" vertical="top" wrapText="true" indent="0"/>
    </xf>
    <xf numFmtId="0" fontId="8" fillId="0" borderId="0" xfId="0" applyFont="true" applyNumberFormat="true">
      <alignment horizontal="center" vertical="top" wrapText="true" indent="0"/>
    </xf>
    <xf numFmtId="165" fontId="7" fillId="0" borderId="0" xfId="0" applyFont="true" applyNumberFormat="true">
      <alignment horizontal="left" vertical="top" wrapText="true" indent="0"/>
    </xf>
    <xf numFmtId="3" fontId="7" fillId="0" borderId="0" xfId="0" applyFont="true" applyNumberFormat="true">
      <alignment horizontal="center" vertical="top" wrapText="true" indent="0"/>
    </xf>
    <xf numFmtId="0" fontId="7" fillId="0" borderId="0" xfId="0" applyFont="true" applyNumberFormat="true">
      <alignment horizontal="center" vertical="top" wrapText="true" indent="0"/>
    </xf>
    <xf numFmtId="3" fontId="8" fillId="0" borderId="0" xfId="0" applyFont="true" applyNumberFormat="true">
      <alignment horizontal="center" vertical="top" wrapText="true" indent="0"/>
    </xf>
    <xf numFmtId="3" fontId="8" fillId="23" borderId="0" xfId="0" applyFont="true" applyNumberFormat="true" applyFill="true">
      <alignment horizontal="center" vertical="top" wrapText="true" indent="0"/>
    </xf>
    <xf numFmtId="0" fontId="7" fillId="0" borderId="2" xfId="0" applyFont="true" applyNumberFormat="true" applyBorder="true">
      <alignment horizontal="center" vertical="top" wrapText="true" indent="0"/>
    </xf>
    <xf numFmtId="166" fontId="8" fillId="0" borderId="2" xfId="0" applyFont="true" applyNumberFormat="true" applyBorder="true">
      <alignment horizontal="center" vertical="top" wrapText="true" indent="0"/>
    </xf>
    <xf numFmtId="166" fontId="8" fillId="23" borderId="2" xfId="0" applyFont="true" applyNumberFormat="true" applyBorder="true" applyFill="true">
      <alignment horizontal="center" vertical="top" wrapText="true" indent="0"/>
    </xf>
    <xf numFmtId="166" fontId="8" fillId="0" borderId="0" xfId="0" applyFont="true" applyNumberFormat="true">
      <alignment horizontal="center" vertical="top" wrapText="true" indent="0"/>
    </xf>
    <xf numFmtId="0" fontId="7" fillId="33" borderId="10" xfId="0" applyFont="true" applyNumberFormat="true" applyBorder="true" applyFill="true">
      <alignment horizontal="center" vertical="top" wrapText="true" indent="0"/>
    </xf>
    <xf numFmtId="0" fontId="13" fillId="35" borderId="8" xfId="0" applyFont="true" applyNumberFormat="true" applyBorder="true" applyFill="true">
      <alignment horizontal="center" vertical="top" wrapText="true" indent="0"/>
    </xf>
    <xf numFmtId="0" fontId="13" fillId="35" borderId="10" xfId="0" applyFont="true" applyNumberFormat="true" applyBorder="true" applyFill="true">
      <alignment horizontal="center" vertical="top" wrapText="true" indent="0"/>
    </xf>
    <xf numFmtId="0" fontId="7" fillId="31" borderId="16" xfId="0" applyFont="true" applyNumberFormat="true" applyBorder="true" applyFill="true">
      <alignment horizontal="center" vertical="top" wrapText="true" indent="0"/>
    </xf>
    <xf numFmtId="0" fontId="7" fillId="31" borderId="22" xfId="0" applyFont="true" applyNumberFormat="true" applyBorder="true" applyFill="true">
      <alignment horizontal="center" vertical="top" wrapText="true" indent="0"/>
    </xf>
    <xf numFmtId="0" fontId="7" fillId="31" borderId="18" xfId="0" applyFont="true" applyNumberFormat="true" applyBorder="true" applyFill="true">
      <alignment horizontal="center" vertical="top" wrapText="true" indent="0"/>
    </xf>
    <xf numFmtId="0" fontId="7" fillId="31" borderId="24" xfId="0" applyFont="true" applyNumberFormat="true" applyBorder="true" applyFill="true">
      <alignment horizontal="center" vertical="top" wrapText="true" indent="0"/>
    </xf>
    <xf numFmtId="0" fontId="7" fillId="33" borderId="18" xfId="0" applyFont="true" applyNumberFormat="true" applyBorder="true" applyFill="true">
      <alignment horizontal="center" vertical="top" wrapText="true" indent="0"/>
    </xf>
    <xf numFmtId="0" fontId="7" fillId="33" borderId="24" xfId="0" applyFont="true" applyNumberFormat="true" applyBorder="true" applyFill="true">
      <alignment horizontal="center" vertical="top" wrapText="true" indent="0"/>
    </xf>
    <xf numFmtId="0" fontId="7" fillId="37" borderId="16" xfId="0" applyFont="true" applyNumberFormat="true" applyBorder="true" applyFill="true">
      <alignment horizontal="center" vertical="top" wrapText="true" indent="0"/>
    </xf>
    <xf numFmtId="0" fontId="7" fillId="37" borderId="8" xfId="0" applyFont="true" applyNumberFormat="true" applyBorder="true" applyFill="true">
      <alignment horizontal="center" vertical="top" wrapText="true" indent="0"/>
    </xf>
    <xf numFmtId="0" fontId="7" fillId="37" borderId="22" xfId="0" applyFont="true" applyNumberFormat="true" applyBorder="true" applyFill="true">
      <alignment horizontal="center" vertical="top" wrapText="true" indent="0"/>
    </xf>
    <xf numFmtId="0" fontId="7" fillId="37" borderId="18" xfId="0" applyFont="true" applyNumberFormat="true" applyBorder="true" applyFill="true">
      <alignment horizontal="center" vertical="top" wrapText="true" indent="0"/>
    </xf>
    <xf numFmtId="0" fontId="7" fillId="37" borderId="10" xfId="0" applyFont="true" applyNumberFormat="true" applyBorder="true" applyFill="true">
      <alignment horizontal="center" vertical="top" wrapText="true" indent="0"/>
    </xf>
    <xf numFmtId="0" fontId="7" fillId="37" borderId="24" xfId="0" applyFont="true" applyNumberFormat="true" applyBorder="true" applyFill="true">
      <alignment horizontal="center" vertical="top" wrapText="true" indent="0"/>
    </xf>
    <xf numFmtId="0" fontId="7" fillId="39" borderId="18" xfId="0" applyFont="true" applyNumberFormat="true" applyBorder="true" applyFill="true">
      <alignment horizontal="center" vertical="top" wrapText="true" indent="0"/>
    </xf>
    <xf numFmtId="0" fontId="7" fillId="39" borderId="10" xfId="0" applyFont="true" applyNumberFormat="true" applyBorder="true" applyFill="true">
      <alignment horizontal="center" vertical="top" wrapText="true" indent="0"/>
    </xf>
    <xf numFmtId="0" fontId="7" fillId="39" borderId="24" xfId="0" applyFont="true" applyNumberFormat="true" applyBorder="true" applyFill="true">
      <alignment horizontal="center" vertical="top" wrapText="true" indent="0"/>
    </xf>
    <xf numFmtId="0" fontId="16" fillId="0" borderId="0" xfId="0" applyFont="true" applyNumberFormat="true">
      <alignment horizontal="left" vertical="top" wrapText="true" indent="0"/>
    </xf>
    <xf numFmtId="168" fontId="7" fillId="0" borderId="0" xfId="0" applyFont="true" applyNumberFormat="true">
      <alignment horizontal="left" vertical="top" wrapText="true" indent="0"/>
    </xf>
    <xf numFmtId="0" fontId="7" fillId="0" borderId="2" xfId="0" applyFont="true" applyNumberFormat="true" applyBorder="true">
      <alignment horizontal="left" vertical="top" wrapText="true" indent="0"/>
    </xf>
    <xf numFmtId="0" fontId="8" fillId="0" borderId="0" xfId="0" applyFont="true" applyNumberFormat="true">
      <alignment horizontal="left" vertical="top" wrapText="true" indent="0"/>
    </xf>
    <xf numFmtId="0" fontId="7" fillId="0" borderId="0" xfId="0" applyFont="true" applyNumberFormat="true">
      <alignment horizontal="left" vertical="top" wrapText="true" indent="0"/>
    </xf>
    <xf numFmtId="0" fontId="6" fillId="43" borderId="0" xfId="0" applyFont="true" applyNumberFormat="true" applyFill="true">
      <alignment horizontal="left" vertical="top" wrapText="true" indent="0"/>
    </xf>
    <xf numFmtId="0" fontId="6" fillId="0" borderId="16" xfId="0" applyFont="true" applyNumberFormat="true" applyBorder="true">
      <alignment horizontal="center" vertical="top" wrapText="true" indent="0"/>
    </xf>
    <xf numFmtId="0" fontId="6" fillId="0" borderId="18" xfId="0" applyFont="true" applyNumberFormat="true" applyBorder="true">
      <alignment horizontal="center" vertical="top" wrapText="true" indent="0"/>
    </xf>
    <xf numFmtId="0" fontId="6" fillId="0" borderId="12" xfId="0" applyFont="true" applyNumberFormat="true" applyBorder="true">
      <alignment horizontal="center" vertical="top" wrapText="true" indent="0"/>
    </xf>
    <xf numFmtId="0" fontId="6" fillId="0" borderId="0" xfId="0" applyFont="true" applyNumberFormat="true">
      <alignment horizontal="left" vertical="top" wrapText="true" indent="0"/>
    </xf>
    <xf numFmtId="3" fontId="6" fillId="45" borderId="0" xfId="0" applyFont="true" applyNumberFormat="true" applyFill="true">
      <alignment horizontal="right" vertical="top" wrapText="true" indent="0"/>
    </xf>
    <xf numFmtId="3" fontId="10" fillId="0" borderId="0" xfId="0" applyFont="true" applyNumberFormat="true">
      <alignment horizontal="center" vertical="top" wrapText="true" indent="0"/>
    </xf>
    <xf numFmtId="3" fontId="10" fillId="0" borderId="0" xfId="0" applyFont="true" applyNumberFormat="true">
      <alignment horizontal="right" vertical="top" wrapText="true" indent="0"/>
    </xf>
    <xf numFmtId="3" fontId="10" fillId="0" borderId="0" xfId="0" applyFont="true" applyNumberFormat="true">
      <alignment horizontal="right" vertical="top" wrapText="true" indent="0"/>
    </xf>
    <xf numFmtId="166" fontId="10" fillId="0" borderId="0" xfId="0" applyFont="true" applyNumberFormat="true">
      <alignment horizontal="center" vertical="top" wrapText="true" indent="0"/>
    </xf>
    <xf numFmtId="166" fontId="10" fillId="0" borderId="0" xfId="0" applyFont="true" applyNumberFormat="true">
      <alignment horizontal="right" vertical="top" wrapText="true" indent="0"/>
    </xf>
    <xf numFmtId="166" fontId="10" fillId="0" borderId="0" xfId="0" applyFont="true" applyNumberFormat="true">
      <alignment horizontal="right" vertical="top" wrapText="true" indent="0"/>
    </xf>
    <xf numFmtId="166" fontId="10" fillId="23" borderId="18" xfId="0" applyFont="true" applyNumberFormat="true" applyBorder="true" applyFill="true">
      <alignment horizontal="center" vertical="top" wrapText="true" indent="0"/>
    </xf>
    <xf numFmtId="0" fontId="8" fillId="43" borderId="0" xfId="0" applyFont="true" applyNumberFormat="true" applyFill="true">
      <alignment horizontal="center" vertical="top" wrapText="true" indent="0"/>
    </xf>
    <xf numFmtId="0" fontId="8" fillId="0" borderId="0" xfId="0" applyFont="true" applyNumberFormat="true">
      <alignment horizontal="left" vertical="top" wrapText="true" indent="0"/>
    </xf>
    <xf numFmtId="0" fontId="10" fillId="47" borderId="14" xfId="0" applyFont="true" applyNumberFormat="true" applyBorder="true" applyFill="true">
      <alignment horizontal="left" vertical="top" wrapText="true" indent="0"/>
    </xf>
    <xf numFmtId="169" fontId="10" fillId="47" borderId="12" xfId="0" applyFont="true" applyNumberFormat="true" applyBorder="true" applyFill="true">
      <alignment horizontal="center" vertical="top" wrapText="true" indent="0"/>
    </xf>
    <xf numFmtId="169" fontId="10" fillId="47" borderId="18" xfId="0" applyFont="true" applyNumberFormat="true" applyBorder="true" applyFill="true">
      <alignment horizontal="right" vertical="top" wrapText="true" indent="0"/>
    </xf>
    <xf numFmtId="0" fontId="10" fillId="47" borderId="20" xfId="0" applyFont="true" applyNumberFormat="true" applyBorder="true" applyFill="true">
      <alignment horizontal="left" vertical="top" wrapText="true" indent="0"/>
    </xf>
    <xf numFmtId="169" fontId="10" fillId="47" borderId="2" xfId="0" applyFont="true" applyNumberFormat="true" applyBorder="true" applyFill="true">
      <alignment horizontal="center" vertical="top" wrapText="true" indent="0"/>
    </xf>
    <xf numFmtId="169" fontId="10" fillId="47" borderId="24" xfId="0" applyFont="true" applyNumberFormat="true" applyBorder="true" applyFill="true">
      <alignment horizontal="right" vertical="top" wrapText="true" indent="0"/>
    </xf>
    <xf numFmtId="0" fontId="10" fillId="47" borderId="2" xfId="0" applyFont="true" applyNumberFormat="true" applyBorder="true" applyFill="true">
      <alignment horizontal="center" vertical="top" wrapText="true" indent="0"/>
    </xf>
    <xf numFmtId="0" fontId="8" fillId="47" borderId="16" xfId="0" applyFont="true" applyNumberFormat="true" applyBorder="true" applyFill="true">
      <alignment horizontal="center" vertical="top" wrapText="true" indent="0"/>
    </xf>
    <xf numFmtId="0" fontId="8" fillId="47" borderId="14" xfId="0" applyFont="true" applyNumberFormat="true" applyBorder="true" applyFill="true">
      <alignment horizontal="center" vertical="top" wrapText="true" indent="0"/>
    </xf>
    <xf numFmtId="0" fontId="8" fillId="47" borderId="12" xfId="0" applyFont="true" applyNumberFormat="true" applyBorder="true" applyFill="true">
      <alignment horizontal="center" vertical="top" wrapText="true" indent="0"/>
    </xf>
    <xf numFmtId="0" fontId="8" fillId="47" borderId="18" xfId="0" applyFont="true" applyNumberFormat="true" applyBorder="true" applyFill="true">
      <alignment horizontal="center" vertical="top" wrapText="true" indent="0"/>
    </xf>
    <xf numFmtId="0" fontId="7" fillId="0" borderId="22" xfId="0" applyFont="true" applyNumberFormat="true" applyBorder="true">
      <alignment horizontal="right" vertical="top" wrapText="true" indent="0"/>
    </xf>
    <xf numFmtId="0" fontId="7" fillId="0" borderId="24" xfId="0" applyFont="true" applyNumberFormat="true" applyBorder="true">
      <alignment horizontal="right" vertical="top" wrapText="true" indent="0"/>
    </xf>
    <xf numFmtId="0" fontId="7" fillId="0" borderId="2" xfId="0" applyFont="true" applyNumberFormat="true" applyBorder="true">
      <alignment horizontal="right" vertical="top" wrapText="true" indent="0"/>
    </xf>
    <xf numFmtId="0" fontId="14" fillId="0" borderId="24" xfId="0" applyFont="true" applyNumberFormat="true" applyBorder="true">
      <alignment horizontal="right" vertical="top" wrapText="true" indent="0"/>
    </xf>
    <xf numFmtId="0" fontId="14" fillId="0" borderId="2" xfId="0" applyFont="true" applyNumberFormat="true" applyBorder="true">
      <alignment horizontal="right" vertical="top" wrapText="true" indent="0"/>
    </xf>
    <xf numFmtId="0" fontId="0" fillId="0" borderId="24" xfId="0" applyBorder="true"/>
    <xf numFmtId="0" fontId="8" fillId="47" borderId="14" xfId="0" applyFont="true" applyNumberFormat="true" applyBorder="true" applyFill="true">
      <alignment horizontal="left" vertical="top" wrapText="true" indent="0"/>
    </xf>
    <xf numFmtId="0" fontId="17" fillId="47" borderId="12" xfId="0" applyFont="true" applyNumberFormat="true" applyBorder="true" applyFill="true">
      <alignment horizontal="right" vertical="top" wrapText="true" indent="0"/>
    </xf>
    <xf numFmtId="169" fontId="8" fillId="47" borderId="18" xfId="0" applyFont="true" applyNumberFormat="true" applyBorder="true" applyFill="true">
      <alignment horizontal="right" vertical="top" wrapText="true" indent="0"/>
    </xf>
    <xf numFmtId="0" fontId="8" fillId="47" borderId="20" xfId="0" applyFont="true" applyNumberFormat="true" applyBorder="true" applyFill="true">
      <alignment horizontal="left" vertical="top" wrapText="true" indent="0"/>
    </xf>
    <xf numFmtId="0" fontId="8" fillId="47" borderId="2" xfId="0" applyFont="true" applyNumberFormat="true" applyBorder="true" applyFill="true">
      <alignment horizontal="center" vertical="top" wrapText="true" indent="0"/>
    </xf>
    <xf numFmtId="169" fontId="8" fillId="47" borderId="24" xfId="0" applyFont="true" applyNumberFormat="true" applyBorder="true" applyFill="true">
      <alignment horizontal="right" vertical="top" wrapText="true" indent="0"/>
    </xf>
    <xf numFmtId="0" fontId="8" fillId="0" borderId="0" xfId="0" applyFont="true" applyNumberFormat="true">
      <alignment horizontal="center" vertical="top" wrapText="true" indent="0"/>
    </xf>
    <xf numFmtId="0" fontId="6" fillId="47" borderId="0" xfId="0" applyFont="true" applyNumberFormat="true" applyFill="true">
      <alignment horizontal="center" vertical="top" wrapText="true" indent="0"/>
    </xf>
    <xf numFmtId="0" fontId="7" fillId="0" borderId="0" xfId="0" applyFont="true" applyNumberFormat="true">
      <alignment horizontal="center" vertical="top" wrapText="true" indent="0"/>
    </xf>
    <xf numFmtId="0" fontId="7" fillId="49" borderId="0" xfId="0" applyFont="true" applyNumberFormat="true" applyFill="true">
      <alignment horizontal="center" vertical="top" wrapText="true" indent="0"/>
    </xf>
    <xf numFmtId="166" fontId="7" fillId="0" borderId="0" xfId="0" applyFont="true" applyNumberFormat="true">
      <alignment horizontal="center" vertical="top" wrapText="true" indent="0"/>
    </xf>
    <xf numFmtId="0" fontId="11" fillId="31" borderId="6" xfId="0" applyFont="true" applyNumberFormat="true" applyBorder="true" applyFill="true">
      <alignment horizontal="center" vertical="top" wrapText="true" indent="0"/>
    </xf>
    <xf numFmtId="0" fontId="18" fillId="51" borderId="4" xfId="0" applyFont="true" applyNumberFormat="true" applyBorder="true" applyFill="true">
      <alignment horizontal="center" vertical="top" wrapText="true" indent="0"/>
    </xf>
    <xf numFmtId="0" fontId="18" fillId="51" borderId="10" xfId="0" applyFont="true" applyNumberFormat="true" applyBorder="true" applyFill="true">
      <alignment horizontal="center" vertical="top" wrapText="true" indent="0"/>
    </xf>
    <xf numFmtId="0" fontId="18" fillId="53" borderId="10" xfId="0" applyFont="true" applyNumberFormat="true" applyBorder="true" applyFill="true">
      <alignment horizontal="center" vertical="top" wrapText="true" indent="0"/>
    </xf>
    <xf numFmtId="0" fontId="18" fillId="53" borderId="4" xfId="0" applyFont="true" applyNumberFormat="true" applyBorder="true" applyFill="true">
      <alignment horizontal="center" vertical="top" wrapText="true" indent="0"/>
    </xf>
    <xf numFmtId="0" fontId="4" fillId="0" borderId="8" xfId="0" applyFont="true" applyNumberFormat="true" applyBorder="true">
      <alignment horizontal="left" vertical="top" wrapText="true" indent="0"/>
    </xf>
    <xf numFmtId="0" fontId="7" fillId="31" borderId="12" xfId="0" applyFont="true" applyNumberFormat="true" applyBorder="true" applyFill="true">
      <alignment horizontal="center" vertical="top" wrapText="true" indent="0"/>
    </xf>
    <xf numFmtId="0" fontId="7" fillId="25" borderId="18" xfId="0" applyFont="true" applyNumberFormat="true" applyBorder="true" applyFill="true">
      <alignment horizontal="center" vertical="top" wrapText="true" indent="0"/>
    </xf>
    <xf numFmtId="0" fontId="7" fillId="25" borderId="12" xfId="0" applyFont="true" applyNumberFormat="true" applyBorder="true" applyFill="true">
      <alignment horizontal="center" vertical="top" wrapText="true" indent="0"/>
    </xf>
    <xf numFmtId="0" fontId="7" fillId="55" borderId="18" xfId="0" applyFont="true" applyNumberFormat="true" applyBorder="true" applyFill="true">
      <alignment horizontal="center" vertical="top" wrapText="true" indent="0"/>
    </xf>
    <xf numFmtId="0" fontId="7" fillId="55" borderId="12" xfId="0" applyFont="true" applyNumberFormat="true" applyBorder="true" applyFill="true">
      <alignment horizontal="center" vertical="top" wrapText="true" indent="0"/>
    </xf>
    <xf numFmtId="0" fontId="7" fillId="57" borderId="18" xfId="0" applyFont="true" applyNumberFormat="true" applyBorder="true" applyFill="true">
      <alignment horizontal="center" vertical="top" wrapText="true" indent="0"/>
    </xf>
    <xf numFmtId="0" fontId="7" fillId="57" borderId="12" xfId="0" applyFont="true" applyNumberFormat="true" applyBorder="true" applyFill="true">
      <alignment horizontal="center" vertical="top" wrapText="true" indent="0"/>
    </xf>
    <xf numFmtId="0" fontId="19" fillId="0" borderId="22" xfId="0" applyFont="true" applyNumberFormat="true" applyBorder="true">
      <alignment horizontal="left" vertical="top" wrapText="true" indent="0"/>
    </xf>
    <xf numFmtId="0" fontId="7" fillId="25" borderId="24" xfId="0" applyFont="true" applyNumberFormat="true" applyBorder="true" applyFill="true">
      <alignment horizontal="center" vertical="top" wrapText="true" indent="0"/>
    </xf>
    <xf numFmtId="0" fontId="7" fillId="55" borderId="24" xfId="0" applyFont="true" applyNumberFormat="true" applyBorder="true" applyFill="true">
      <alignment horizontal="center" vertical="top" wrapText="true" indent="0"/>
    </xf>
    <xf numFmtId="0" fontId="7" fillId="57" borderId="24" xfId="0" applyFont="true" applyNumberFormat="true" applyBorder="true" applyFill="true">
      <alignment horizontal="center" vertical="top" wrapText="true" indent="0"/>
    </xf>
    <xf numFmtId="165" fontId="6" fillId="0" borderId="0" xfId="0" applyFont="true" applyNumberFormat="true">
      <alignment horizontal="center" vertical="top" wrapText="true" indent="0"/>
    </xf>
    <xf numFmtId="0" fontId="13" fillId="0" borderId="0" xfId="0" applyFont="true" applyNumberFormat="true">
      <alignment horizontal="left" vertical="top" wrapText="true" indent="0"/>
    </xf>
    <xf numFmtId="0" fontId="13" fillId="0" borderId="0" xfId="0" applyFont="true" applyNumberFormat="true">
      <alignment horizontal="left" vertical="top" wrapText="true" indent="0"/>
    </xf>
    <xf numFmtId="0" fontId="8" fillId="23" borderId="16" xfId="0" applyFont="true" applyNumberFormat="true" applyBorder="true" applyFill="true">
      <alignment horizontal="center" vertical="top" wrapText="true" indent="0"/>
    </xf>
    <xf numFmtId="3" fontId="8" fillId="23" borderId="18" xfId="0" applyFont="true" applyNumberFormat="true" applyBorder="true" applyFill="true">
      <alignment horizontal="center" vertical="top" wrapText="true" indent="0"/>
    </xf>
    <xf numFmtId="166" fontId="8" fillId="23" borderId="18" xfId="0" applyFont="true" applyNumberFormat="true" applyBorder="true" applyFill="true">
      <alignment horizontal="center" vertical="top" wrapText="true" indent="0"/>
    </xf>
    <xf numFmtId="0" fontId="8" fillId="23" borderId="22" xfId="0" applyFont="true" applyNumberFormat="true" applyBorder="true" applyFill="true">
      <alignment horizontal="center" vertical="top" wrapText="true" indent="0"/>
    </xf>
    <xf numFmtId="3" fontId="8" fillId="23" borderId="24" xfId="0" applyFont="true" applyNumberFormat="true" applyBorder="true" applyFill="true">
      <alignment horizontal="center" vertical="top" wrapText="true" indent="0"/>
    </xf>
    <xf numFmtId="166" fontId="8" fillId="23" borderId="24" xfId="0" applyFont="true" applyNumberFormat="true" applyBorder="true" applyFill="true">
      <alignment horizontal="center" vertical="top" wrapText="true" indent="0"/>
    </xf>
    <xf numFmtId="0" fontId="12" fillId="59" borderId="6" xfId="0" applyFont="true" applyNumberFormat="true" applyBorder="true" applyFill="true">
      <alignment horizontal="left" vertical="top" wrapText="true" indent="0"/>
    </xf>
    <xf numFmtId="0" fontId="12" fillId="59" borderId="4" xfId="0" applyFont="true" applyNumberFormat="true" applyBorder="true" applyFill="true">
      <alignment horizontal="left" vertical="top" wrapText="true" indent="0"/>
    </xf>
    <xf numFmtId="0" fontId="7" fillId="59" borderId="10" xfId="0" applyFont="true" applyNumberFormat="true" applyBorder="true" applyFill="true">
      <alignment horizontal="left" vertical="top" wrapText="true" indent="0"/>
    </xf>
    <xf numFmtId="0" fontId="7" fillId="59" borderId="4" xfId="0" applyFont="true" applyNumberFormat="true" applyBorder="true" applyFill="true">
      <alignment horizontal="left" vertical="top" wrapText="true" indent="0"/>
    </xf>
    <xf numFmtId="0" fontId="7" fillId="59" borderId="18" xfId="0" applyFont="true" applyNumberFormat="true" applyBorder="true" applyFill="true">
      <alignment horizontal="center" vertical="top" wrapText="true" indent="0"/>
    </xf>
    <xf numFmtId="0" fontId="7" fillId="59" borderId="12" xfId="0" applyFont="true" applyNumberFormat="true" applyBorder="true" applyFill="true">
      <alignment horizontal="center" vertical="top" wrapText="true" indent="0"/>
    </xf>
    <xf numFmtId="0" fontId="7" fillId="59" borderId="24" xfId="0" applyFont="true" applyNumberFormat="true" applyBorder="true" applyFill="true">
      <alignment horizontal="center" vertical="top" wrapText="true" indent="0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/Relationships>

</file>

<file path=xl/drawings/_rels/drawing2.xml.rels><?xml version="1.0" encoding="UTF-8" standalone="yes"?>
<Relationships xmlns="http://schemas.openxmlformats.org/package/2006/relationships">
<Relationship Id="rId1" Target="../media/image2.png" Type="http://schemas.openxmlformats.org/officeDocument/2006/relationships/image"/>
</Relationships>

</file>

<file path=xl/drawings/_rels/drawing3.xml.rels><?xml version="1.0" encoding="UTF-8" standalone="yes"?>
<Relationships xmlns="http://schemas.openxmlformats.org/package/2006/relationships">
<Relationship Id="rId1" Target="../media/image3.png" Type="http://schemas.openxmlformats.org/officeDocument/2006/relationships/image"/>
</Relationships>

</file>

<file path=xl/drawings/_rels/drawing4.xml.rels><?xml version="1.0" encoding="UTF-8" standalone="yes"?>
<Relationships xmlns="http://schemas.openxmlformats.org/package/2006/relationships">
<Relationship Id="rId1" Target="../media/image4.png" Type="http://schemas.openxmlformats.org/officeDocument/2006/relationships/image"/>
</Relationships>

</file>

<file path=xl/drawings/_rels/drawing5.xml.rels><?xml version="1.0" encoding="UTF-8" standalone="yes"?>
<Relationships xmlns="http://schemas.openxmlformats.org/package/2006/relationships">
<Relationship Id="rId1" Target="../media/image5.png" Type="http://schemas.openxmlformats.org/officeDocument/2006/relationships/image"/>
</Relationships>

</file>

<file path=xl/drawings/_rels/drawing6.xml.rels><?xml version="1.0" encoding="UTF-8" standalone="yes"?>
<Relationships xmlns="http://schemas.openxmlformats.org/package/2006/relationships">
<Relationship Id="rId1" Target="../media/image6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2540000</xdr:colOff>
      <xdr:row>2</xdr:row>
      <xdr:rowOff>223331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1270000</xdr:colOff>
      <xdr:row>1</xdr:row>
      <xdr:rowOff>111665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1270000</xdr:colOff>
      <xdr:row>1</xdr:row>
      <xdr:rowOff>111665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1270000</xdr:colOff>
      <xdr:row>1</xdr:row>
      <xdr:rowOff>111665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1270000</xdr:colOff>
      <xdr:row>1</xdr:row>
      <xdr:rowOff>111665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1270000</xdr:colOff>
      <xdr:row>1</xdr:row>
      <xdr:rowOff>111665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5.xml.rels><?xml version="1.0" encoding="UTF-8" standalone="yes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true"/>
  </sheetViews>
  <sheetFormatPr defaultRowHeight="15.0"/>
  <cols>
    <col min="1" max="1" width="8.984375" customWidth="true"/>
    <col min="2" max="2" width="35.9375" customWidth="true"/>
    <col min="3" max="3" width="17.96875" customWidth="true"/>
    <col min="4" max="4" width="17.96875" customWidth="true"/>
    <col min="5" max="5" width="17.96875" customWidth="true"/>
    <col min="6" max="6" width="17.96875" customWidth="true"/>
    <col min="7" max="7" width="17.96875" customWidth="true"/>
    <col min="8" max="8" width="17.96875" customWidth="true"/>
    <col min="9" max="9" width="17.96875" customWidth="true"/>
    <col min="10" max="10" width="17.96875" customWidth="true"/>
    <col min="11" max="11" width="17.96875" customWidth="true"/>
    <col min="12" max="12" width="17.96875" customWidth="true"/>
    <col min="13" max="13" width="17.96875" customWidth="true"/>
    <col min="14" max="14" width="17.96875" customWidth="true"/>
    <col min="15" max="15" width="17.96875" customWidth="true"/>
    <col min="16" max="16" width="17.96875" customWidth="true"/>
    <col min="17" max="17" width="17.96875" customWidth="true"/>
    <col min="18" max="18" width="17.96875" customWidth="true"/>
    <col min="19" max="19" width="17.96875" customWidth="true"/>
    <col min="20" max="20" width="17.96875" customWidth="true"/>
    <col min="21" max="21" width="17.96875" customWidth="true"/>
    <col min="22" max="22" width="17.96875" customWidth="true"/>
    <col min="23" max="23" width="17.96875" customWidth="true"/>
    <col min="24" max="24" width="17.96875" customWidth="true"/>
    <col min="25" max="25" width="17.96875" customWidth="true"/>
    <col min="26" max="26" width="12.578125" customWidth="true"/>
    <col min="27" max="27" width="14.375" customWidth="true"/>
    <col min="28" max="28" width="12.578125" customWidth="true"/>
    <col min="29" max="29" width="14.375" customWidth="true"/>
    <col min="30" max="30" width="8.984375" customWidth="true"/>
  </cols>
  <sheetData>
    <row r="1" ht="20.0" customHeight="true">
      <c r="A1" s="1"/>
      <c r="B1" s="2"/>
      <c r="C1" s="3" t="s">
        <v>0</v>
      </c>
      <c r="D1" s="4"/>
      <c r="E1" s="4"/>
      <c r="F1" s="4"/>
      <c r="G1" s="4"/>
      <c r="H1" s="4"/>
    </row>
    <row r="2" ht="20.0" customHeight="true">
      <c r="C2" s="3" t="s">
        <v>1</v>
      </c>
      <c r="D2" s="4"/>
      <c r="E2" s="4"/>
      <c r="F2" s="4"/>
      <c r="G2" s="4"/>
      <c r="H2" s="4"/>
    </row>
    <row r="3" ht="20.0" customHeight="true">
      <c r="C3" s="5" t="s">
        <v>2</v>
      </c>
      <c r="D3" s="6"/>
      <c r="E3" s="6"/>
      <c r="F3" s="7" t="s">
        <v>3</v>
      </c>
      <c r="G3" s="8"/>
      <c r="H3" s="8"/>
    </row>
    <row r="4" ht="20.0" customHeight="true">
      <c r="C4" s="1"/>
      <c r="J4" s="9" t="s">
        <v>4</v>
      </c>
      <c r="K4" s="1"/>
      <c r="M4" s="1"/>
      <c r="U4" s="1"/>
      <c r="X4" s="10" t="s">
        <v>5</v>
      </c>
      <c r="Y4" s="11"/>
      <c r="Z4" s="11"/>
      <c r="AA4" s="11"/>
      <c r="AB4" s="11"/>
    </row>
    <row r="5" ht="20.0" customHeight="true">
      <c r="B5" s="12" t="s">
        <v>6</v>
      </c>
      <c r="C5" s="13" t="s">
        <v>7</v>
      </c>
      <c r="D5" s="13"/>
      <c r="E5" s="13" t="s">
        <v>8</v>
      </c>
      <c r="F5" s="13"/>
      <c r="G5" s="13" t="s">
        <v>9</v>
      </c>
      <c r="H5" s="13"/>
      <c r="J5" s="9" t="s">
        <v>10</v>
      </c>
      <c r="K5" s="14" t="s">
        <v>11</v>
      </c>
      <c r="L5" s="14"/>
      <c r="M5" s="14" t="s">
        <v>12</v>
      </c>
      <c r="N5" s="14"/>
      <c r="O5" s="14" t="s">
        <v>13</v>
      </c>
      <c r="P5" s="14"/>
      <c r="Q5" s="14" t="s">
        <v>14</v>
      </c>
      <c r="R5" s="14"/>
      <c r="S5" s="14" t="s">
        <v>15</v>
      </c>
      <c r="T5" s="14"/>
      <c r="V5" s="15" t="s">
        <v>16</v>
      </c>
      <c r="X5" s="16" t="s">
        <v>17</v>
      </c>
      <c r="Y5" s="16"/>
      <c r="Z5" s="17" t="s">
        <v>12</v>
      </c>
      <c r="AA5" s="17"/>
      <c r="AB5" s="17" t="s">
        <v>18</v>
      </c>
      <c r="AC5" s="17"/>
    </row>
    <row r="6" ht="20.0" customHeight="true">
      <c r="B6" s="12"/>
      <c r="C6" s="18" t="s">
        <v>19</v>
      </c>
      <c r="D6" s="18" t="s">
        <v>20</v>
      </c>
      <c r="E6" s="18" t="s">
        <v>19</v>
      </c>
      <c r="F6" s="18" t="s">
        <v>20</v>
      </c>
      <c r="G6" s="18" t="s">
        <v>19</v>
      </c>
      <c r="H6" s="18" t="s">
        <v>20</v>
      </c>
      <c r="K6" s="19" t="s">
        <v>19</v>
      </c>
      <c r="L6" s="19" t="s">
        <v>20</v>
      </c>
      <c r="M6" s="19" t="s">
        <v>19</v>
      </c>
      <c r="N6" s="19" t="s">
        <v>20</v>
      </c>
      <c r="O6" s="19" t="s">
        <v>19</v>
      </c>
      <c r="P6" s="19" t="s">
        <v>20</v>
      </c>
      <c r="Q6" s="19" t="s">
        <v>19</v>
      </c>
      <c r="R6" s="19" t="s">
        <v>20</v>
      </c>
      <c r="S6" s="19" t="s">
        <v>19</v>
      </c>
      <c r="T6" s="19" t="s">
        <v>20</v>
      </c>
      <c r="V6" s="20" t="s">
        <v>21</v>
      </c>
      <c r="X6" s="21" t="s">
        <v>22</v>
      </c>
      <c r="Y6" s="21" t="s">
        <v>20</v>
      </c>
      <c r="Z6" s="22" t="s">
        <v>22</v>
      </c>
      <c r="AA6" s="22" t="s">
        <v>20</v>
      </c>
      <c r="AB6" s="22" t="s">
        <v>22</v>
      </c>
      <c r="AC6" s="22" t="s">
        <v>20</v>
      </c>
    </row>
    <row r="7" ht="20.0" customHeight="true">
      <c r="B7" s="23" t="n">
        <v>43289.0</v>
      </c>
      <c r="C7" s="24" t="n">
        <v>0.0</v>
      </c>
      <c r="D7" s="25" t="n">
        <v>0.0</v>
      </c>
      <c r="E7" s="24" t="n">
        <v>365.0</v>
      </c>
      <c r="F7" s="25" t="n">
        <v>3650.0</v>
      </c>
      <c r="G7" s="24">
        <f>C7:C13+E7:E13</f>
      </c>
      <c r="H7" s="25">
        <f>D7:D13+F7:F13</f>
      </c>
      <c r="J7" s="23" t="n">
        <v>43289.0</v>
      </c>
      <c r="K7" s="26" t="n">
        <v>0.0</v>
      </c>
      <c r="L7" s="25" t="n">
        <v>0.0</v>
      </c>
      <c r="M7" s="24">
        <f>Z7:Z13</f>
      </c>
      <c r="N7" s="25">
        <f>AA7:AA13+Otros!P7:P13</f>
      </c>
      <c r="O7" s="24">
        <f>AB7:AB13</f>
      </c>
      <c r="P7" s="25">
        <f>AC7:AC13+Otros!R7:R13</f>
      </c>
      <c r="Q7" s="26" t="s">
        <v>23</v>
      </c>
      <c r="R7" s="26" t="s">
        <v>24</v>
      </c>
      <c r="S7" s="24">
        <f>K7:K13+M7:M13+O7:O13+Q7:Q13</f>
      </c>
      <c r="T7" s="25">
        <f>L7:L13+N7:N13+P7:P13+R7:R13</f>
      </c>
      <c r="U7" s="27" t="n">
        <v>43289.0</v>
      </c>
      <c r="V7" s="25">
        <f>H7:H13+T7:T13</f>
      </c>
      <c r="X7" s="24" t="n">
        <v>44817.0</v>
      </c>
      <c r="Y7" s="28" t="n">
        <v>372094.0</v>
      </c>
      <c r="Z7" s="24" t="n">
        <v>18738.0</v>
      </c>
      <c r="AA7" s="25" t="n">
        <v>381463.0</v>
      </c>
      <c r="AB7" s="24" t="n">
        <v>0.0</v>
      </c>
      <c r="AC7" s="25" t="n">
        <v>0.0</v>
      </c>
    </row>
    <row r="8" ht="20.0" customHeight="true">
      <c r="B8" s="23" t="n">
        <v>43290.0</v>
      </c>
      <c r="C8" s="24" t="n">
        <v>0.0</v>
      </c>
      <c r="D8" s="25" t="n">
        <v>0.0</v>
      </c>
      <c r="E8" s="24" t="n">
        <v>580.0</v>
      </c>
      <c r="F8" s="25" t="n">
        <v>5800.0</v>
      </c>
      <c r="G8" s="24">
        <f>C7:C13+E7:E13</f>
      </c>
      <c r="H8" s="25">
        <f>D7:D13+F7:F13</f>
      </c>
      <c r="J8" s="23" t="n">
        <v>43290.0</v>
      </c>
      <c r="K8" s="26" t="n">
        <v>0.0</v>
      </c>
      <c r="L8" s="25" t="n">
        <v>0.0</v>
      </c>
      <c r="M8" s="24">
        <f>Z7:Z13</f>
      </c>
      <c r="N8" s="25">
        <f>AA7:AA13+Otros!P7:P13</f>
      </c>
      <c r="O8" s="24">
        <f>AB7:AB13</f>
      </c>
      <c r="P8" s="25">
        <f>AC7:AC13+Otros!R7:R13</f>
      </c>
      <c r="Q8" s="26" t="s">
        <v>23</v>
      </c>
      <c r="R8" s="26" t="s">
        <v>24</v>
      </c>
      <c r="S8" s="24">
        <f>K7:K13+M7:M13+O7:O13+Q7:Q13</f>
      </c>
      <c r="T8" s="25">
        <f>L7:L13+N7:N13+P7:P13+R7:R13</f>
      </c>
      <c r="U8" s="27" t="n">
        <v>43290.0</v>
      </c>
      <c r="V8" s="25">
        <f>H7:H13+T7:T13</f>
      </c>
      <c r="X8" s="24" t="n">
        <v>73147.0</v>
      </c>
      <c r="Y8" s="28" t="n">
        <v>597737.0</v>
      </c>
      <c r="Z8" s="24" t="n">
        <v>31100.0</v>
      </c>
      <c r="AA8" s="25" t="n">
        <v>643248.0</v>
      </c>
      <c r="AB8" s="24" t="n">
        <v>0.0</v>
      </c>
      <c r="AC8" s="25" t="n">
        <v>0.0</v>
      </c>
    </row>
    <row r="9" ht="20.0" customHeight="true">
      <c r="B9" s="23" t="n">
        <v>43291.0</v>
      </c>
      <c r="C9" s="24" t="n">
        <v>0.0</v>
      </c>
      <c r="D9" s="25" t="n">
        <v>0.0</v>
      </c>
      <c r="E9" s="24" t="n">
        <v>518.0</v>
      </c>
      <c r="F9" s="25" t="n">
        <v>5180.0</v>
      </c>
      <c r="G9" s="24">
        <f>C7:C13+E7:E13</f>
      </c>
      <c r="H9" s="25">
        <f>D7:D13+F7:F13</f>
      </c>
      <c r="J9" s="23" t="n">
        <v>43291.0</v>
      </c>
      <c r="K9" s="26" t="n">
        <v>0.0</v>
      </c>
      <c r="L9" s="25" t="n">
        <v>0.0</v>
      </c>
      <c r="M9" s="24">
        <f>Z7:Z13</f>
      </c>
      <c r="N9" s="25">
        <f>AA7:AA13+Otros!P7:P13</f>
      </c>
      <c r="O9" s="24">
        <f>AB7:AB13</f>
      </c>
      <c r="P9" s="25">
        <f>AC7:AC13+Otros!R7:R13</f>
      </c>
      <c r="Q9" s="26" t="s">
        <v>23</v>
      </c>
      <c r="R9" s="26" t="s">
        <v>24</v>
      </c>
      <c r="S9" s="24">
        <f>K7:K13+M7:M13+O7:O13+Q7:Q13</f>
      </c>
      <c r="T9" s="25">
        <f>L7:L13+N7:N13+P7:P13+R7:R13</f>
      </c>
      <c r="U9" s="27" t="n">
        <v>43291.0</v>
      </c>
      <c r="V9" s="25">
        <f>H7:H13+T7:T13</f>
      </c>
      <c r="X9" s="24" t="n">
        <v>71725.0</v>
      </c>
      <c r="Y9" s="28" t="n">
        <v>584046.0</v>
      </c>
      <c r="Z9" s="24" t="n">
        <v>28988.0</v>
      </c>
      <c r="AA9" s="25" t="n">
        <v>568258.0</v>
      </c>
      <c r="AB9" s="24" t="n">
        <v>0.0</v>
      </c>
      <c r="AC9" s="25" t="n">
        <v>0.0</v>
      </c>
    </row>
    <row r="10" ht="20.0" customHeight="true">
      <c r="B10" s="23" t="n">
        <v>43292.0</v>
      </c>
      <c r="C10" s="24" t="n">
        <v>0.0</v>
      </c>
      <c r="D10" s="25" t="n">
        <v>0.0</v>
      </c>
      <c r="E10" s="24" t="n">
        <v>459.0</v>
      </c>
      <c r="F10" s="25" t="n">
        <v>4590.0</v>
      </c>
      <c r="G10" s="24">
        <f>C7:C13+E7:E13</f>
      </c>
      <c r="H10" s="25">
        <f>D7:D13+F7:F13</f>
      </c>
      <c r="J10" s="23" t="n">
        <v>43292.0</v>
      </c>
      <c r="K10" s="26" t="n">
        <v>0.0</v>
      </c>
      <c r="L10" s="25" t="n">
        <v>0.0</v>
      </c>
      <c r="M10" s="24">
        <f>Z7:Z13</f>
      </c>
      <c r="N10" s="25">
        <f>AA7:AA13+Otros!P7:P13</f>
      </c>
      <c r="O10" s="24">
        <f>AB7:AB13</f>
      </c>
      <c r="P10" s="25">
        <f>AC7:AC13+Otros!R7:R13</f>
      </c>
      <c r="Q10" s="26" t="s">
        <v>23</v>
      </c>
      <c r="R10" s="26" t="s">
        <v>24</v>
      </c>
      <c r="S10" s="24">
        <f>K7:K13+M7:M13+O7:O13+Q7:Q13</f>
      </c>
      <c r="T10" s="25">
        <f>L7:L13+N7:N13+P7:P13+R7:R13</f>
      </c>
      <c r="U10" s="27" t="n">
        <v>43292.0</v>
      </c>
      <c r="V10" s="25">
        <f>H7:H13+T7:T13</f>
      </c>
      <c r="X10" s="24" t="n">
        <v>70436.0</v>
      </c>
      <c r="Y10" s="28" t="n">
        <v>572593.0</v>
      </c>
      <c r="Z10" s="24" t="n">
        <v>28389.0</v>
      </c>
      <c r="AA10" s="25" t="n">
        <v>557563.0</v>
      </c>
      <c r="AB10" s="24" t="n">
        <v>0.0</v>
      </c>
      <c r="AC10" s="25" t="n">
        <v>0.0</v>
      </c>
    </row>
    <row r="11" ht="20.0" customHeight="true">
      <c r="B11" s="23" t="n">
        <v>43293.0</v>
      </c>
      <c r="C11" s="24" t="n">
        <v>0.0</v>
      </c>
      <c r="D11" s="25" t="n">
        <v>0.0</v>
      </c>
      <c r="E11" s="24" t="n">
        <v>473.0</v>
      </c>
      <c r="F11" s="25" t="n">
        <v>4730.0</v>
      </c>
      <c r="G11" s="24">
        <f>C7:C13+E7:E13</f>
      </c>
      <c r="H11" s="25">
        <f>D7:D13+F7:F13</f>
      </c>
      <c r="J11" s="23" t="n">
        <v>43293.0</v>
      </c>
      <c r="K11" s="26" t="n">
        <v>0.0</v>
      </c>
      <c r="L11" s="25" t="n">
        <v>0.0</v>
      </c>
      <c r="M11" s="24">
        <f>Z7:Z13</f>
      </c>
      <c r="N11" s="25">
        <f>AA7:AA13+Otros!P7:P13</f>
      </c>
      <c r="O11" s="24">
        <f>AB7:AB13</f>
      </c>
      <c r="P11" s="25">
        <f>AC7:AC13+Otros!R7:R13</f>
      </c>
      <c r="Q11" s="26" t="s">
        <v>23</v>
      </c>
      <c r="R11" s="26" t="s">
        <v>24</v>
      </c>
      <c r="S11" s="24">
        <f>K7:K13+M7:M13+O7:O13+Q7:Q13</f>
      </c>
      <c r="T11" s="25">
        <f>L7:L13+N7:N13+P7:P13+R7:R13</f>
      </c>
      <c r="U11" s="27" t="n">
        <v>43293.0</v>
      </c>
      <c r="V11" s="25">
        <f>H7:H13+T7:T13</f>
      </c>
      <c r="X11" s="24" t="n">
        <v>71354.0</v>
      </c>
      <c r="Y11" s="28" t="n">
        <v>578964.0</v>
      </c>
      <c r="Z11" s="24" t="n">
        <v>28890.0</v>
      </c>
      <c r="AA11" s="25" t="n">
        <v>561253.0</v>
      </c>
      <c r="AB11" s="24" t="n">
        <v>0.0</v>
      </c>
      <c r="AC11" s="25" t="n">
        <v>0.0</v>
      </c>
    </row>
    <row r="12" ht="20.0" customHeight="true">
      <c r="B12" s="23" t="n">
        <v>43294.0</v>
      </c>
      <c r="C12" s="24" t="n">
        <v>0.0</v>
      </c>
      <c r="D12" s="25" t="n">
        <v>0.0</v>
      </c>
      <c r="E12" s="24" t="n">
        <v>542.0</v>
      </c>
      <c r="F12" s="25" t="n">
        <v>5420.0</v>
      </c>
      <c r="G12" s="24">
        <f>C7:C13+E7:E13</f>
      </c>
      <c r="H12" s="25">
        <f>D7:D13+F7:F13</f>
      </c>
      <c r="J12" s="23" t="n">
        <v>43294.0</v>
      </c>
      <c r="K12" s="26" t="n">
        <v>0.0</v>
      </c>
      <c r="L12" s="25" t="n">
        <v>0.0</v>
      </c>
      <c r="M12" s="24">
        <f>Z7:Z13</f>
      </c>
      <c r="N12" s="25">
        <f>AA7:AA13+Otros!P7:P13</f>
      </c>
      <c r="O12" s="24">
        <f>AB7:AB13</f>
      </c>
      <c r="P12" s="25">
        <f>AC7:AC13+Otros!R7:R13</f>
      </c>
      <c r="Q12" s="26" t="s">
        <v>23</v>
      </c>
      <c r="R12" s="26" t="s">
        <v>24</v>
      </c>
      <c r="S12" s="24">
        <f>K7:K13+M7:M13+O7:O13+Q7:Q13</f>
      </c>
      <c r="T12" s="25">
        <f>L7:L13+N7:N13+P7:P13+R7:R13</f>
      </c>
      <c r="U12" s="27" t="n">
        <v>43294.0</v>
      </c>
      <c r="V12" s="25">
        <f>H7:H13+T7:T13</f>
      </c>
      <c r="X12" s="24" t="n">
        <v>74368.0</v>
      </c>
      <c r="Y12" s="28" t="n">
        <v>606889.0</v>
      </c>
      <c r="Z12" s="24" t="n">
        <v>30809.0</v>
      </c>
      <c r="AA12" s="25" t="n">
        <v>607251.0</v>
      </c>
      <c r="AB12" s="24" t="n">
        <v>0.0</v>
      </c>
      <c r="AC12" s="25" t="n">
        <v>0.0</v>
      </c>
    </row>
    <row r="13" ht="20.0" customHeight="true">
      <c r="B13" s="23" t="n">
        <v>43295.0</v>
      </c>
      <c r="C13" s="24" t="n">
        <v>0.0</v>
      </c>
      <c r="D13" s="25" t="n">
        <v>0.0</v>
      </c>
      <c r="E13" s="24" t="n">
        <v>551.0</v>
      </c>
      <c r="F13" s="25" t="n">
        <v>5510.0</v>
      </c>
      <c r="G13" s="24">
        <f>C7:C13+E7:E13</f>
      </c>
      <c r="H13" s="25">
        <f>D7:D13+F7:F13</f>
      </c>
      <c r="J13" s="23" t="n">
        <v>43295.0</v>
      </c>
      <c r="K13" s="26" t="n">
        <v>0.0</v>
      </c>
      <c r="L13" s="25" t="n">
        <v>0.0</v>
      </c>
      <c r="M13" s="24">
        <f>Z7:Z13</f>
      </c>
      <c r="N13" s="25">
        <f>AA7:AA13+Otros!P7:P13</f>
      </c>
      <c r="O13" s="24">
        <f>AB7:AB13</f>
      </c>
      <c r="P13" s="25">
        <f>AC7:AC13+Otros!R7:R13</f>
      </c>
      <c r="Q13" s="26" t="s">
        <v>23</v>
      </c>
      <c r="R13" s="26" t="s">
        <v>24</v>
      </c>
      <c r="S13" s="24">
        <f>K7:K13+M7:M13+O7:O13+Q7:Q13</f>
      </c>
      <c r="T13" s="25">
        <f>L7:L13+N7:N13+P7:P13+R7:R13</f>
      </c>
      <c r="U13" s="27" t="n">
        <v>43295.0</v>
      </c>
      <c r="V13" s="25">
        <f>H7:H13+T7:T13</f>
      </c>
      <c r="X13" s="24" t="n">
        <v>64036.0</v>
      </c>
      <c r="Y13" s="28" t="n">
        <v>530082.0</v>
      </c>
      <c r="Z13" s="24" t="n">
        <v>27635.0</v>
      </c>
      <c r="AA13" s="25" t="n">
        <v>573366.0</v>
      </c>
      <c r="AB13" s="24" t="n">
        <v>0.0</v>
      </c>
      <c r="AC13" s="25" t="n">
        <v>0.0</v>
      </c>
    </row>
    <row r="14" ht="20.0" customHeight="true">
      <c r="C14" s="29">
        <f>SUM(C7:C13)</f>
      </c>
      <c r="D14" s="30">
        <f>SUM(D7:D13)</f>
      </c>
      <c r="E14" s="29">
        <f>SUM('Información_Troncal-Anexo"A"'!E7,'Información_Troncal-Anexo"A"'!E8,'Información_Troncal-Anexo"A"'!E9,'Información_Troncal-Anexo"A"'!E10,'Información_Troncal-Anexo"A"'!E11,'Información_Troncal-Anexo"A"'!E12,'Información_Troncal-Anexo"A"'!E13)</f>
      </c>
      <c r="F14" s="30">
        <f>SUM(F7:F13)</f>
      </c>
      <c r="G14" s="29">
        <f>SUM(G7:G13)</f>
      </c>
      <c r="H14" s="30">
        <f>SUM(H7:H13)</f>
      </c>
      <c r="K14" s="29">
        <f>SUM(K7:K13)</f>
      </c>
      <c r="L14" s="30">
        <f>SUM(L7:L13)</f>
      </c>
      <c r="M14" s="29">
        <f>SUM(M7:M13)</f>
      </c>
      <c r="N14" s="30">
        <f>SUM(N7:N13)</f>
      </c>
      <c r="O14" s="29">
        <f>SUM(O7:O13)</f>
      </c>
      <c r="P14" s="30">
        <f>SUM(P7:P13)</f>
      </c>
      <c r="Q14" s="29">
        <f>SUM(Q7:Q13)</f>
      </c>
      <c r="R14" s="30">
        <f>SUM(R7:R13)</f>
      </c>
      <c r="S14" s="29">
        <f>SUM(S7:S13)</f>
      </c>
      <c r="T14" s="30">
        <f>SUM(T7:T13)</f>
      </c>
      <c r="V14" s="30">
        <f>SUM(V7:V13)</f>
      </c>
      <c r="X14" s="29">
        <f>SUM(X7:X13)</f>
      </c>
      <c r="Y14" s="31">
        <f>SUM(Y7:Y13)</f>
      </c>
      <c r="Z14" s="29">
        <f>SUM(Z7:Z13)</f>
      </c>
      <c r="AA14" s="31">
        <f>SUM(AA7:AA13)</f>
      </c>
      <c r="AB14" s="29">
        <f>SUM(AB7:AB13)</f>
      </c>
      <c r="AC14" s="31">
        <f>SUM(AC7:AC13)</f>
      </c>
    </row>
    <row r="15" ht="39.0" customHeight="true"/>
    <row r="16" ht="20.0" customHeight="true">
      <c r="J16" s="1"/>
      <c r="K16" s="32" t="s">
        <v>25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ht="20.0" customHeight="true">
      <c r="K17" s="33" t="s">
        <v>26</v>
      </c>
      <c r="L17" s="33"/>
      <c r="M17" s="34" t="s">
        <v>27</v>
      </c>
      <c r="N17" s="34"/>
      <c r="O17" s="34" t="s">
        <v>28</v>
      </c>
      <c r="P17" s="34"/>
      <c r="Q17" s="34" t="s">
        <v>29</v>
      </c>
      <c r="R17" s="34"/>
      <c r="S17" s="34" t="s">
        <v>30</v>
      </c>
      <c r="T17" s="34"/>
      <c r="U17" s="34" t="s">
        <v>31</v>
      </c>
      <c r="V17" s="34"/>
    </row>
    <row r="18" ht="20.0" customHeight="true">
      <c r="K18" s="35" t="s">
        <v>22</v>
      </c>
      <c r="L18" s="35" t="s">
        <v>20</v>
      </c>
      <c r="M18" s="35" t="s">
        <v>22</v>
      </c>
      <c r="N18" s="35" t="s">
        <v>20</v>
      </c>
      <c r="O18" s="35" t="s">
        <v>22</v>
      </c>
      <c r="P18" s="35" t="s">
        <v>20</v>
      </c>
      <c r="Q18" s="35" t="s">
        <v>22</v>
      </c>
      <c r="R18" s="35" t="s">
        <v>20</v>
      </c>
      <c r="S18" s="35" t="s">
        <v>22</v>
      </c>
      <c r="T18" s="35" t="s">
        <v>20</v>
      </c>
      <c r="U18" s="35" t="s">
        <v>22</v>
      </c>
      <c r="V18" s="35" t="s">
        <v>20</v>
      </c>
    </row>
    <row r="19" ht="20.0" customHeight="true">
      <c r="J19" s="23">
        <f>J7</f>
      </c>
      <c r="K19" s="24">
        <f>DetalleValidacion!M7</f>
      </c>
      <c r="L19" s="26" t="s">
        <v>24</v>
      </c>
      <c r="M19" s="24">
        <f>DetalleValidacion!P7+DetalleValidacion!I7</f>
      </c>
      <c r="N19" s="26" t="s">
        <v>24</v>
      </c>
      <c r="O19" s="24">
        <f>DetalleValidacion!H7+DetalleValidacion!O7</f>
      </c>
      <c r="P19" s="26" t="s">
        <v>24</v>
      </c>
      <c r="Q19" s="24">
        <f>DetalleValidacion!G7+DetalleValidacion!N7</f>
      </c>
      <c r="R19" s="26" t="s">
        <v>24</v>
      </c>
      <c r="S19" s="24">
        <f>X7+Otros!C7+Otros!C24</f>
      </c>
      <c r="T19" s="25">
        <f>Y7+Otros!D7+Otros!D24</f>
      </c>
      <c r="U19" s="24">
        <f>K19+M19+O19+Q19+S19</f>
      </c>
      <c r="V19" s="25">
        <f>L19+N19+P19+R19+T19</f>
      </c>
    </row>
    <row r="20" ht="20.0" customHeight="true">
      <c r="J20" s="23">
        <f>J8</f>
      </c>
      <c r="K20" s="24">
        <f>DetalleValidacion!M8</f>
      </c>
      <c r="L20" s="26" t="s">
        <v>24</v>
      </c>
      <c r="M20" s="24">
        <f>DetalleValidacion!P8+DetalleValidacion!I8</f>
      </c>
      <c r="N20" s="26" t="s">
        <v>24</v>
      </c>
      <c r="O20" s="24">
        <f>DetalleValidacion!H8+DetalleValidacion!O8</f>
      </c>
      <c r="P20" s="26" t="s">
        <v>24</v>
      </c>
      <c r="Q20" s="24">
        <f>DetalleValidacion!G8+DetalleValidacion!N8</f>
      </c>
      <c r="R20" s="26" t="s">
        <v>24</v>
      </c>
      <c r="S20" s="24">
        <f>X8+Otros!C8+Otros!C25</f>
      </c>
      <c r="T20" s="25">
        <f>Y8+Otros!D8+Otros!D25</f>
      </c>
      <c r="U20" s="24">
        <f>K20+M20+O20+Q20+S20</f>
      </c>
      <c r="V20" s="25">
        <f>L20+N20+P20+R20+T20</f>
      </c>
    </row>
    <row r="21" ht="20.0" customHeight="true">
      <c r="J21" s="23">
        <f>J9</f>
      </c>
      <c r="K21" s="24">
        <f>DetalleValidacion!M9</f>
      </c>
      <c r="L21" s="26" t="s">
        <v>24</v>
      </c>
      <c r="M21" s="24">
        <f>DetalleValidacion!P9+DetalleValidacion!I9</f>
      </c>
      <c r="N21" s="26" t="s">
        <v>24</v>
      </c>
      <c r="O21" s="24">
        <f>DetalleValidacion!H9+DetalleValidacion!O9</f>
      </c>
      <c r="P21" s="26" t="s">
        <v>24</v>
      </c>
      <c r="Q21" s="24">
        <f>DetalleValidacion!G9+DetalleValidacion!N9</f>
      </c>
      <c r="R21" s="26" t="s">
        <v>24</v>
      </c>
      <c r="S21" s="24">
        <f>X9+Otros!C9+Otros!C26</f>
      </c>
      <c r="T21" s="25">
        <f>Y9+Otros!D9+Otros!D26</f>
      </c>
      <c r="U21" s="24">
        <f>K21+M21+O21+Q21+S21</f>
      </c>
      <c r="V21" s="25">
        <f>L21+N21+P21+R21+T21</f>
      </c>
    </row>
    <row r="22" ht="20.0" customHeight="true">
      <c r="J22" s="23">
        <f>J10</f>
      </c>
      <c r="K22" s="24">
        <f>DetalleValidacion!M10</f>
      </c>
      <c r="L22" s="26" t="s">
        <v>24</v>
      </c>
      <c r="M22" s="24">
        <f>DetalleValidacion!P10+DetalleValidacion!I10</f>
      </c>
      <c r="N22" s="26" t="s">
        <v>24</v>
      </c>
      <c r="O22" s="24">
        <f>DetalleValidacion!H10+DetalleValidacion!O10</f>
      </c>
      <c r="P22" s="26" t="s">
        <v>24</v>
      </c>
      <c r="Q22" s="24">
        <f>DetalleValidacion!G10+DetalleValidacion!N10</f>
      </c>
      <c r="R22" s="26" t="s">
        <v>24</v>
      </c>
      <c r="S22" s="24">
        <f>X10+Otros!C10+Otros!C27</f>
      </c>
      <c r="T22" s="25">
        <f>Y10+Otros!D10+Otros!D27</f>
      </c>
      <c r="U22" s="24">
        <f>K22+M22+O22+Q22+S22</f>
      </c>
      <c r="V22" s="25">
        <f>L22+N22+P22+R22+T22</f>
      </c>
    </row>
    <row r="23" ht="20.0" customHeight="true">
      <c r="J23" s="23">
        <f>J11</f>
      </c>
      <c r="K23" s="24">
        <f>DetalleValidacion!M11</f>
      </c>
      <c r="L23" s="26" t="s">
        <v>24</v>
      </c>
      <c r="M23" s="24">
        <f>DetalleValidacion!P11+DetalleValidacion!I11</f>
      </c>
      <c r="N23" s="26" t="s">
        <v>24</v>
      </c>
      <c r="O23" s="24">
        <f>DetalleValidacion!H11+DetalleValidacion!O11</f>
      </c>
      <c r="P23" s="26" t="s">
        <v>24</v>
      </c>
      <c r="Q23" s="24">
        <f>DetalleValidacion!G11+DetalleValidacion!N11</f>
      </c>
      <c r="R23" s="26" t="s">
        <v>24</v>
      </c>
      <c r="S23" s="24">
        <f>X11+Otros!C11+Otros!C28</f>
      </c>
      <c r="T23" s="25">
        <f>Y11+Otros!D11+Otros!D28</f>
      </c>
      <c r="U23" s="24">
        <f>K23+M23+O23+Q23+S23</f>
      </c>
      <c r="V23" s="25">
        <f>L23+N23+P23+R23+T23</f>
      </c>
    </row>
    <row r="24" ht="20.0" customHeight="true">
      <c r="J24" s="23">
        <f>J12</f>
      </c>
      <c r="K24" s="24">
        <f>DetalleValidacion!M12</f>
      </c>
      <c r="L24" s="26" t="s">
        <v>24</v>
      </c>
      <c r="M24" s="24">
        <f>DetalleValidacion!P12+DetalleValidacion!I12</f>
      </c>
      <c r="N24" s="26" t="s">
        <v>24</v>
      </c>
      <c r="O24" s="24">
        <f>DetalleValidacion!H12+DetalleValidacion!O12</f>
      </c>
      <c r="P24" s="26" t="s">
        <v>24</v>
      </c>
      <c r="Q24" s="24">
        <f>DetalleValidacion!G12+DetalleValidacion!N12</f>
      </c>
      <c r="R24" s="26" t="s">
        <v>24</v>
      </c>
      <c r="S24" s="24">
        <f>X12+Otros!C12+Otros!C28</f>
      </c>
      <c r="T24" s="25">
        <f>Y12+Otros!D12+Otros!D29</f>
      </c>
      <c r="U24" s="24">
        <f>K24+M24+O24+Q24+S24</f>
      </c>
      <c r="V24" s="25">
        <f>L24+N24+P24+R24+T24</f>
      </c>
    </row>
    <row r="25" ht="20.0" customHeight="true">
      <c r="J25" s="23">
        <f>J13</f>
      </c>
      <c r="K25" s="24">
        <f>DetalleValidacion!M13</f>
      </c>
      <c r="L25" s="26" t="s">
        <v>24</v>
      </c>
      <c r="M25" s="24">
        <f>DetalleValidacion!P13+DetalleValidacion!I13</f>
      </c>
      <c r="N25" s="26" t="s">
        <v>24</v>
      </c>
      <c r="O25" s="24">
        <f>DetalleValidacion!H13+DetalleValidacion!O13</f>
      </c>
      <c r="P25" s="26" t="s">
        <v>24</v>
      </c>
      <c r="Q25" s="24">
        <f>DetalleValidacion!G13+DetalleValidacion!N13</f>
      </c>
      <c r="R25" s="26" t="s">
        <v>24</v>
      </c>
      <c r="S25" s="24">
        <f>X13+Otros!C13+Otros!C29</f>
      </c>
      <c r="T25" s="25">
        <f>Y13+Otros!D13+Otros!D30</f>
      </c>
      <c r="U25" s="24">
        <f>K25+M25+O25+Q25+S25</f>
      </c>
      <c r="V25" s="25">
        <f>L25+N25+P25+R25+T25</f>
      </c>
    </row>
    <row r="26" ht="1.0" customHeight="true"/>
    <row r="27" ht="20.0" customHeight="true">
      <c r="K27" s="29">
        <f>SUM(K19:K25)</f>
      </c>
      <c r="L27" s="30">
        <f>SUM(L19:L25)</f>
      </c>
      <c r="M27" s="29">
        <f>SUM(M19:M25)</f>
      </c>
      <c r="N27" s="30">
        <f>SUM(N19:N25)</f>
      </c>
      <c r="O27" s="29">
        <f>SUM(O19:O25)</f>
      </c>
      <c r="P27" s="30">
        <f>SUM(P19:P25)</f>
      </c>
      <c r="Q27" s="29">
        <f>SUM(Q19:Q25)</f>
      </c>
      <c r="R27" s="30">
        <f>SUM(R19:R25)</f>
      </c>
      <c r="S27" s="29">
        <f>SUM(S19:S25)</f>
      </c>
      <c r="T27" s="30">
        <f>SUM(T19:T25)</f>
      </c>
      <c r="U27" s="29">
        <f>SUM(U19:U25)</f>
      </c>
      <c r="V27" s="30">
        <f>SUM(V19:V25)</f>
      </c>
    </row>
    <row r="28" ht="20.0" customHeight="true">
      <c r="B28" s="36"/>
      <c r="C28" s="36"/>
      <c r="D28" s="36"/>
      <c r="E28" s="36"/>
      <c r="F28" s="36"/>
      <c r="G28" s="36"/>
      <c r="H28" s="36"/>
      <c r="I28" s="36"/>
      <c r="J28" s="36"/>
      <c r="K28" s="37" t="s">
        <v>26</v>
      </c>
      <c r="L28" s="37"/>
      <c r="M28" s="38" t="s">
        <v>27</v>
      </c>
      <c r="N28" s="38"/>
      <c r="O28" s="38" t="s">
        <v>28</v>
      </c>
      <c r="P28" s="38"/>
      <c r="Q28" s="38" t="s">
        <v>29</v>
      </c>
      <c r="R28" s="38"/>
      <c r="S28" s="38" t="s">
        <v>30</v>
      </c>
      <c r="T28" s="38"/>
      <c r="U28" s="38" t="s">
        <v>31</v>
      </c>
      <c r="V28" s="38"/>
      <c r="W28" s="36"/>
      <c r="X28" s="36"/>
    </row>
  </sheetData>
  <mergeCells>
    <mergeCell ref="C1:H1"/>
    <mergeCell ref="C2:H2"/>
    <mergeCell ref="C3:E3"/>
    <mergeCell ref="F3:H3"/>
    <mergeCell ref="X4:AB4"/>
    <mergeCell ref="B5:B6"/>
    <mergeCell ref="C5:D5"/>
    <mergeCell ref="E5:F5"/>
    <mergeCell ref="G5:H5"/>
    <mergeCell ref="K5:L5"/>
    <mergeCell ref="M5:N5"/>
    <mergeCell ref="O5:P5"/>
    <mergeCell ref="Q5:R5"/>
    <mergeCell ref="S5:T5"/>
    <mergeCell ref="X5:Y5"/>
    <mergeCell ref="Z5:AA5"/>
    <mergeCell ref="AB5:AC5"/>
    <mergeCell ref="K16:V16"/>
    <mergeCell ref="K17:L17"/>
    <mergeCell ref="M17:N17"/>
    <mergeCell ref="O17:P17"/>
    <mergeCell ref="Q17:R17"/>
    <mergeCell ref="S17:T17"/>
    <mergeCell ref="U17:V17"/>
    <mergeCell ref="K28:L28"/>
    <mergeCell ref="M28:N28"/>
    <mergeCell ref="O28:P28"/>
    <mergeCell ref="Q28:R28"/>
    <mergeCell ref="S28:T28"/>
    <mergeCell ref="U28:V28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/>
  <cols>
    <col min="1" max="1" width="8.984375" customWidth="true"/>
    <col min="2" max="2" width="17.96875" customWidth="true"/>
    <col min="3" max="3" width="17.96875" customWidth="true"/>
    <col min="4" max="4" width="17.96875" customWidth="true"/>
    <col min="5" max="5" width="17.96875" customWidth="true"/>
    <col min="6" max="6" width="17.96875" customWidth="true"/>
    <col min="7" max="7" width="17.96875" customWidth="true"/>
    <col min="8" max="8" width="17.96875" customWidth="true"/>
    <col min="9" max="9" width="17.96875" customWidth="true"/>
    <col min="10" max="10" width="17.96875" customWidth="true"/>
    <col min="11" max="11" width="17.96875" customWidth="true"/>
    <col min="12" max="12" width="17.96875" customWidth="true"/>
    <col min="13" max="13" width="17.96875" customWidth="true"/>
    <col min="14" max="14" width="17.96875" customWidth="true"/>
    <col min="15" max="15" width="17.96875" customWidth="true"/>
    <col min="16" max="16" width="17.96875" customWidth="true"/>
    <col min="17" max="17" width="17.96875" customWidth="true"/>
    <col min="18" max="18" width="17.96875" customWidth="true"/>
    <col min="19" max="19" width="17.96875" customWidth="true"/>
    <col min="20" max="20" width="17.96875" customWidth="true"/>
    <col min="21" max="21" width="17.96875" customWidth="true"/>
    <col min="22" max="22" width="17.96875" customWidth="true"/>
    <col min="23" max="23" width="17.96875" customWidth="true"/>
    <col min="24" max="24" width="17.96875" customWidth="true"/>
    <col min="25" max="25" width="17.96875" customWidth="true"/>
    <col min="26" max="26" width="80.859375" customWidth="true"/>
  </cols>
  <sheetData>
    <row r="1" ht="20.0" customHeight="true">
      <c r="A1" s="1"/>
      <c r="B1" s="2"/>
      <c r="C1" s="39" t="s">
        <v>32</v>
      </c>
      <c r="D1" s="40"/>
      <c r="E1" s="40"/>
      <c r="F1" s="40"/>
      <c r="G1" s="40"/>
      <c r="H1" s="1"/>
    </row>
    <row r="2" ht="20.0" customHeight="true">
      <c r="C2" s="39">
        <f>CONCATENATE("REPORTE ",TEXT(B7,"AAA"))</f>
      </c>
      <c r="D2" s="40"/>
      <c r="E2" s="40"/>
      <c r="F2" s="40"/>
      <c r="G2" s="40"/>
    </row>
    <row r="3" ht="20.0" customHeight="true">
      <c r="J3" s="1"/>
      <c r="O3" s="1"/>
      <c r="R3" s="1"/>
      <c r="W3" s="1"/>
      <c r="X3" s="1"/>
      <c r="Y3" s="1"/>
    </row>
    <row r="4" ht="20.0" customHeight="true">
      <c r="C4" s="42" t="s">
        <v>33</v>
      </c>
      <c r="D4" s="43"/>
      <c r="E4" s="44"/>
      <c r="F4" s="44" t="s">
        <v>34</v>
      </c>
      <c r="G4" s="45" t="s">
        <v>35</v>
      </c>
      <c r="H4" s="45" t="s">
        <v>35</v>
      </c>
      <c r="I4" s="46" t="s">
        <v>35</v>
      </c>
      <c r="J4" s="47" t="s">
        <v>36</v>
      </c>
      <c r="K4" s="47"/>
      <c r="L4" s="47"/>
      <c r="M4" s="47"/>
      <c r="N4" s="47"/>
      <c r="O4" s="49" t="s">
        <v>37</v>
      </c>
      <c r="P4" s="48"/>
      <c r="R4" s="50" t="s">
        <v>38</v>
      </c>
      <c r="S4" s="51"/>
      <c r="T4" s="51"/>
      <c r="U4" s="51"/>
      <c r="V4" s="51"/>
      <c r="W4" s="52" t="s">
        <v>37</v>
      </c>
      <c r="X4" s="52" t="s">
        <v>37</v>
      </c>
      <c r="Y4" s="53" t="s">
        <v>37</v>
      </c>
    </row>
    <row r="5" ht="40.0" customHeight="true">
      <c r="C5" s="54" t="s">
        <v>39</v>
      </c>
      <c r="D5" s="55" t="s">
        <v>39</v>
      </c>
      <c r="E5" s="55" t="s">
        <v>39</v>
      </c>
      <c r="F5" s="55" t="s">
        <v>39</v>
      </c>
      <c r="G5" s="55" t="s">
        <v>40</v>
      </c>
      <c r="H5" s="55" t="s">
        <v>41</v>
      </c>
      <c r="I5" s="55" t="s">
        <v>42</v>
      </c>
      <c r="J5" s="56" t="s">
        <v>39</v>
      </c>
      <c r="K5" s="56" t="s">
        <v>39</v>
      </c>
      <c r="L5" s="56" t="s">
        <v>39</v>
      </c>
      <c r="M5" s="56" t="s">
        <v>43</v>
      </c>
      <c r="N5" s="56" t="s">
        <v>44</v>
      </c>
      <c r="O5" s="56" t="s">
        <v>45</v>
      </c>
      <c r="P5" s="56" t="s">
        <v>46</v>
      </c>
      <c r="R5" s="57" t="s">
        <v>39</v>
      </c>
      <c r="S5" s="58" t="s">
        <v>39</v>
      </c>
      <c r="T5" s="58" t="s">
        <v>39</v>
      </c>
      <c r="U5" s="59" t="s">
        <v>39</v>
      </c>
      <c r="V5" s="58" t="s">
        <v>42</v>
      </c>
      <c r="W5" s="60" t="s">
        <v>46</v>
      </c>
      <c r="X5" s="60" t="s">
        <v>40</v>
      </c>
      <c r="Y5" s="60" t="s">
        <v>44</v>
      </c>
    </row>
    <row r="6" ht="20.0" customHeight="true">
      <c r="B6" s="61" t="s">
        <v>47</v>
      </c>
      <c r="C6" s="62">
        <f>'Contraprestación Anexo"C"'!C35</f>
      </c>
      <c r="D6" s="62">
        <f>'Contraprestación Anexo"C"'!C36</f>
      </c>
      <c r="E6" s="62">
        <f>'Contraprestación Anexo"C"'!C37</f>
      </c>
      <c r="F6" s="62">
        <f>'Contraprestación Anexo"C"'!C38</f>
      </c>
      <c r="G6" s="62">
        <f>'Contraprestación Anexo"C"'!C35</f>
      </c>
      <c r="H6" s="62">
        <f>'Contraprestación Anexo"C"'!C35</f>
      </c>
      <c r="I6" s="62">
        <f>'Contraprestación Anexo"C"'!C35</f>
      </c>
      <c r="J6" s="62">
        <f>'Contraprestación Anexo"C"'!C35</f>
      </c>
      <c r="K6" s="62">
        <f>'Contraprestación Anexo"C"'!C36</f>
      </c>
      <c r="L6" s="62">
        <f>'Contraprestación Anexo"C"'!C38</f>
      </c>
      <c r="M6" s="62">
        <f>'Contraprestación Anexo"C"'!C35</f>
      </c>
      <c r="N6" s="62">
        <f>'Contraprestación Anexo"C"'!C35</f>
      </c>
      <c r="O6" s="62">
        <f>'Contraprestación Anexo"C"'!C35</f>
      </c>
      <c r="P6" s="62">
        <f>'Contraprestación Anexo"C"'!C35</f>
      </c>
      <c r="R6" s="62">
        <f>'Contraprestación Anexo"C"'!C35</f>
      </c>
      <c r="S6" s="62">
        <f>'Contraprestación Anexo"C"'!C36</f>
      </c>
      <c r="T6" s="62">
        <f>'Contraprestación Anexo"C"'!C37</f>
      </c>
      <c r="U6" s="62">
        <f>'Contraprestación Anexo"C"'!C38</f>
      </c>
      <c r="V6" s="62">
        <f>'Contraprestación Anexo"C"'!C35</f>
      </c>
      <c r="W6" s="62">
        <f>'Contraprestación Anexo"C"'!C35</f>
      </c>
      <c r="X6" s="62">
        <f>'Contraprestación Anexo"C"'!C35</f>
      </c>
      <c r="Y6" s="62">
        <f>'Contraprestación Anexo"C"'!C35</f>
      </c>
    </row>
    <row r="7" ht="20.0" customHeight="true">
      <c r="B7" s="63" t="n">
        <v>43289.0</v>
      </c>
      <c r="C7" s="64">
        <f>R7:R13</f>
      </c>
      <c r="D7" s="64">
        <f>S7:S13+Otros!M7:M13</f>
      </c>
      <c r="E7" s="64">
        <f>T7:T13+Otros!K7:K13+Otros!E7:E13</f>
      </c>
      <c r="F7" s="64">
        <f>U7:U13+Otros!G7:G13+Otros!I7:I13</f>
      </c>
      <c r="G7" s="64">
        <f>X7:X13</f>
      </c>
      <c r="H7" s="65" t="n">
        <v>0.0</v>
      </c>
      <c r="I7" s="65">
        <f>V7:V13-X7:X13</f>
      </c>
      <c r="J7" s="64" t="n">
        <v>0.0</v>
      </c>
      <c r="K7" s="64" t="n">
        <v>3164.0</v>
      </c>
      <c r="L7" s="64" t="n">
        <v>25231.0</v>
      </c>
      <c r="M7" s="64" t="n">
        <v>481.0</v>
      </c>
      <c r="N7" s="64">
        <f>Y7:Y13</f>
      </c>
      <c r="O7" s="64" t="n">
        <v>0.0</v>
      </c>
      <c r="P7" s="64">
        <f>W7:W13-Y7:Y13</f>
      </c>
      <c r="R7" s="64" t="n">
        <v>3677.0</v>
      </c>
      <c r="S7" s="64" t="n">
        <v>148.0</v>
      </c>
      <c r="T7" s="64" t="n">
        <v>5374.0</v>
      </c>
      <c r="U7" s="64" t="n">
        <v>7223.0</v>
      </c>
      <c r="V7" s="64" t="n">
        <v>18.0</v>
      </c>
      <c r="W7" s="64" t="n">
        <v>62.0</v>
      </c>
      <c r="X7" s="64" t="n">
        <v>7.0</v>
      </c>
      <c r="Y7" s="65" t="n">
        <v>26.0</v>
      </c>
    </row>
    <row r="8" ht="20.0" customHeight="true">
      <c r="B8" s="63" t="n">
        <v>43290.0</v>
      </c>
      <c r="C8" s="64">
        <f>R7:R13</f>
      </c>
      <c r="D8" s="64">
        <f>S7:S13+Otros!M7:M13</f>
      </c>
      <c r="E8" s="64">
        <f>T7:T13+Otros!K7:K13+Otros!E7:E13</f>
      </c>
      <c r="F8" s="64">
        <f>U7:U13+Otros!G7:G13+Otros!I7:I13</f>
      </c>
      <c r="G8" s="64">
        <f>X7:X13</f>
      </c>
      <c r="H8" s="65" t="n">
        <v>0.0</v>
      </c>
      <c r="I8" s="65">
        <f>V7:V13-X7:X13</f>
      </c>
      <c r="J8" s="64" t="n">
        <v>8.0</v>
      </c>
      <c r="K8" s="64" t="n">
        <v>5500.0</v>
      </c>
      <c r="L8" s="64" t="n">
        <v>40013.0</v>
      </c>
      <c r="M8" s="64" t="n">
        <v>713.0</v>
      </c>
      <c r="N8" s="64">
        <f>Y7:Y13</f>
      </c>
      <c r="O8" s="64" t="n">
        <v>0.0</v>
      </c>
      <c r="P8" s="64">
        <f>W7:W13-Y7:Y13</f>
      </c>
      <c r="R8" s="64" t="n">
        <v>6473.0</v>
      </c>
      <c r="S8" s="64" t="n">
        <v>366.0</v>
      </c>
      <c r="T8" s="64" t="n">
        <v>9287.0</v>
      </c>
      <c r="U8" s="64" t="n">
        <v>11500.0</v>
      </c>
      <c r="V8" s="64" t="n">
        <v>70.0</v>
      </c>
      <c r="W8" s="64" t="n">
        <v>166.0</v>
      </c>
      <c r="X8" s="64" t="n">
        <v>29.0</v>
      </c>
      <c r="Y8" s="65" t="n">
        <v>57.0</v>
      </c>
    </row>
    <row r="9" ht="20.0" customHeight="true">
      <c r="B9" s="63" t="n">
        <v>43291.0</v>
      </c>
      <c r="C9" s="64">
        <f>R7:R13</f>
      </c>
      <c r="D9" s="64">
        <f>S7:S13+Otros!M7:M13</f>
      </c>
      <c r="E9" s="64">
        <f>T7:T13+Otros!K7:K13+Otros!E7:E13</f>
      </c>
      <c r="F9" s="64">
        <f>U7:U13+Otros!G7:G13+Otros!I7:I13</f>
      </c>
      <c r="G9" s="64">
        <f>X7:X13</f>
      </c>
      <c r="H9" s="65" t="n">
        <v>0.0</v>
      </c>
      <c r="I9" s="65">
        <f>V7:V13-X7:X13</f>
      </c>
      <c r="J9" s="64" t="n">
        <v>10.0</v>
      </c>
      <c r="K9" s="64" t="n">
        <v>5448.0</v>
      </c>
      <c r="L9" s="64" t="n">
        <v>38967.0</v>
      </c>
      <c r="M9" s="64" t="n">
        <v>669.0</v>
      </c>
      <c r="N9" s="64">
        <f>Y7:Y13</f>
      </c>
      <c r="O9" s="64" t="n">
        <v>0.0</v>
      </c>
      <c r="P9" s="64">
        <f>W7:W13-Y7:Y13</f>
      </c>
      <c r="R9" s="64" t="n">
        <v>6458.0</v>
      </c>
      <c r="S9" s="64" t="n">
        <v>385.0</v>
      </c>
      <c r="T9" s="64" t="n">
        <v>9231.0</v>
      </c>
      <c r="U9" s="64" t="n">
        <v>11226.0</v>
      </c>
      <c r="V9" s="64" t="n">
        <v>55.0</v>
      </c>
      <c r="W9" s="64" t="n">
        <v>168.0</v>
      </c>
      <c r="X9" s="64" t="n">
        <v>17.0</v>
      </c>
      <c r="Y9" s="65" t="n">
        <v>57.0</v>
      </c>
    </row>
    <row r="10" ht="20.0" customHeight="true">
      <c r="B10" s="63" t="n">
        <v>43292.0</v>
      </c>
      <c r="C10" s="64">
        <f>R7:R13</f>
      </c>
      <c r="D10" s="64">
        <f>S7:S13+Otros!M7:M13</f>
      </c>
      <c r="E10" s="64">
        <f>T7:T13+Otros!K7:K13+Otros!E7:E13</f>
      </c>
      <c r="F10" s="64">
        <f>U7:U13+Otros!G7:G13+Otros!I7:I13</f>
      </c>
      <c r="G10" s="64">
        <f>X7:X13</f>
      </c>
      <c r="H10" s="65" t="n">
        <v>0.0</v>
      </c>
      <c r="I10" s="65">
        <f>V7:V13-X7:X13</f>
      </c>
      <c r="J10" s="64" t="n">
        <v>9.0</v>
      </c>
      <c r="K10" s="64" t="n">
        <v>5522.0</v>
      </c>
      <c r="L10" s="64" t="n">
        <v>37768.0</v>
      </c>
      <c r="M10" s="64" t="n">
        <v>717.0</v>
      </c>
      <c r="N10" s="64">
        <f>Y7:Y13</f>
      </c>
      <c r="O10" s="64" t="n">
        <v>0.0</v>
      </c>
      <c r="P10" s="64">
        <f>W7:W13-Y7:Y13</f>
      </c>
      <c r="R10" s="64" t="n">
        <v>6261.0</v>
      </c>
      <c r="S10" s="64" t="n">
        <v>356.0</v>
      </c>
      <c r="T10" s="64" t="n">
        <v>9307.0</v>
      </c>
      <c r="U10" s="64" t="n">
        <v>11213.0</v>
      </c>
      <c r="V10" s="64" t="n">
        <v>53.0</v>
      </c>
      <c r="W10" s="64" t="n">
        <v>145.0</v>
      </c>
      <c r="X10" s="64" t="n">
        <v>18.0</v>
      </c>
      <c r="Y10" s="65" t="n">
        <v>43.0</v>
      </c>
    </row>
    <row r="11" ht="20.0" customHeight="true">
      <c r="B11" s="63" t="n">
        <v>43293.0</v>
      </c>
      <c r="C11" s="64">
        <f>R7:R13</f>
      </c>
      <c r="D11" s="64">
        <f>S7:S13+Otros!M7:M13</f>
      </c>
      <c r="E11" s="64">
        <f>T7:T13+Otros!K7:K13+Otros!E7:E13</f>
      </c>
      <c r="F11" s="64">
        <f>U7:U13+Otros!G7:G13+Otros!I7:I13</f>
      </c>
      <c r="G11" s="64">
        <f>X7:X13</f>
      </c>
      <c r="H11" s="65" t="n">
        <v>0.0</v>
      </c>
      <c r="I11" s="65">
        <f>V7:V13-X7:X13</f>
      </c>
      <c r="J11" s="64" t="n">
        <v>9.0</v>
      </c>
      <c r="K11" s="64" t="n">
        <v>5718.0</v>
      </c>
      <c r="L11" s="64" t="n">
        <v>38256.0</v>
      </c>
      <c r="M11" s="64" t="n">
        <v>719.0</v>
      </c>
      <c r="N11" s="64">
        <f>Y7:Y13</f>
      </c>
      <c r="O11" s="64" t="n">
        <v>0.0</v>
      </c>
      <c r="P11" s="64">
        <f>W7:W13-Y7:Y13</f>
      </c>
      <c r="R11" s="64" t="n">
        <v>6395.0</v>
      </c>
      <c r="S11" s="64" t="n">
        <v>324.0</v>
      </c>
      <c r="T11" s="64" t="n">
        <v>9414.0</v>
      </c>
      <c r="U11" s="64" t="n">
        <v>11238.0</v>
      </c>
      <c r="V11" s="64" t="n">
        <v>31.0</v>
      </c>
      <c r="W11" s="64" t="n">
        <v>159.0</v>
      </c>
      <c r="X11" s="64" t="n">
        <v>2.0</v>
      </c>
      <c r="Y11" s="65" t="n">
        <v>60.0</v>
      </c>
    </row>
    <row r="12" ht="20.0" customHeight="true">
      <c r="B12" s="63" t="n">
        <v>43294.0</v>
      </c>
      <c r="C12" s="64">
        <f>R7:R13</f>
      </c>
      <c r="D12" s="64">
        <f>S7:S13+Otros!M7:M13</f>
      </c>
      <c r="E12" s="64">
        <f>T7:T13+Otros!K7:K13+Otros!E7:E13</f>
      </c>
      <c r="F12" s="64">
        <f>U7:U13+Otros!G7:G13+Otros!I7:I13</f>
      </c>
      <c r="G12" s="64">
        <f>X7:X13</f>
      </c>
      <c r="H12" s="65" t="n">
        <v>0.0</v>
      </c>
      <c r="I12" s="65">
        <f>V7:V13-X7:X13</f>
      </c>
      <c r="J12" s="64" t="n">
        <v>17.0</v>
      </c>
      <c r="K12" s="64" t="n">
        <v>5989.0</v>
      </c>
      <c r="L12" s="64" t="n">
        <v>40419.0</v>
      </c>
      <c r="M12" s="64" t="n">
        <v>767.0</v>
      </c>
      <c r="N12" s="64">
        <f>Y7:Y13</f>
      </c>
      <c r="O12" s="64" t="n">
        <v>0.0</v>
      </c>
      <c r="P12" s="64">
        <f>W7:W13-Y7:Y13</f>
      </c>
      <c r="R12" s="64" t="n">
        <v>6290.0</v>
      </c>
      <c r="S12" s="64" t="n">
        <v>379.0</v>
      </c>
      <c r="T12" s="64" t="n">
        <v>9715.0</v>
      </c>
      <c r="U12" s="64" t="n">
        <v>11559.0</v>
      </c>
      <c r="V12" s="64" t="n">
        <v>41.0</v>
      </c>
      <c r="W12" s="64" t="n">
        <v>140.0</v>
      </c>
      <c r="X12" s="64" t="n">
        <v>16.0</v>
      </c>
      <c r="Y12" s="65" t="n">
        <v>53.0</v>
      </c>
    </row>
    <row r="13" ht="20.0" customHeight="true">
      <c r="B13" s="63" t="n">
        <v>43295.0</v>
      </c>
      <c r="C13" s="64">
        <f>R7:R13</f>
      </c>
      <c r="D13" s="64">
        <f>S7:S13+Otros!M7:M13</f>
      </c>
      <c r="E13" s="64">
        <f>T7:T13+Otros!K7:K13+Otros!E7:E13</f>
      </c>
      <c r="F13" s="64">
        <f>U7:U13+Otros!G7:G13+Otros!I7:I13</f>
      </c>
      <c r="G13" s="64">
        <f>X7:X13</f>
      </c>
      <c r="H13" s="65" t="n">
        <v>0.0</v>
      </c>
      <c r="I13" s="65">
        <f>V7:V13-X7:X13</f>
      </c>
      <c r="J13" s="64" t="n">
        <v>3.0</v>
      </c>
      <c r="K13" s="64" t="n">
        <v>4729.0</v>
      </c>
      <c r="L13" s="64" t="n">
        <v>36331.0</v>
      </c>
      <c r="M13" s="64" t="n">
        <v>589.0</v>
      </c>
      <c r="N13" s="64">
        <f>Y7:Y13</f>
      </c>
      <c r="O13" s="64" t="n">
        <v>0.0</v>
      </c>
      <c r="P13" s="64">
        <f>W7:W13-Y7:Y13</f>
      </c>
      <c r="R13" s="64" t="n">
        <v>5312.0</v>
      </c>
      <c r="S13" s="64" t="n">
        <v>271.0</v>
      </c>
      <c r="T13" s="64" t="n">
        <v>7376.0</v>
      </c>
      <c r="U13" s="64" t="n">
        <v>10014.0</v>
      </c>
      <c r="V13" s="64" t="n">
        <v>31.0</v>
      </c>
      <c r="W13" s="64" t="n">
        <v>95.0</v>
      </c>
      <c r="X13" s="64" t="n">
        <v>9.0</v>
      </c>
      <c r="Y13" s="65" t="n">
        <v>37.0</v>
      </c>
    </row>
    <row r="14" ht="20.0" customHeight="true">
      <c r="B14" s="65" t="s">
        <v>48</v>
      </c>
      <c r="C14" s="66">
        <f>SUM(DetalleValidacion!C7:C13)</f>
      </c>
      <c r="D14" s="66">
        <f>SUM(DetalleValidacion!D7:D13)</f>
      </c>
      <c r="E14" s="66">
        <f>SUM(DetalleValidacion!E7:E13)</f>
      </c>
      <c r="F14" s="66">
        <f>SUM(DetalleValidacion!F7:F13)</f>
      </c>
      <c r="G14" s="66">
        <f>SUM(DetalleValidacion!G7:G13)</f>
      </c>
      <c r="H14" s="66">
        <f>SUM(DetalleValidacion!H7:H13)</f>
      </c>
      <c r="I14" s="66">
        <f>SUM(DetalleValidacion!I7:I13)</f>
      </c>
      <c r="J14" s="66">
        <f>SUM(DetalleValidacion!J7:J13)</f>
      </c>
      <c r="K14" s="66">
        <f>SUM(DetalleValidacion!K7:K13)</f>
      </c>
      <c r="L14" s="66">
        <f>SUM(DetalleValidacion!L7:L13)</f>
      </c>
      <c r="M14" s="66">
        <f>SUM(DetalleValidacion!M7:M13)</f>
      </c>
      <c r="N14" s="66">
        <f>SUM(DetalleValidacion!N7:N13)</f>
      </c>
      <c r="O14" s="66">
        <f>SUM(DetalleValidacion!O7:O13)</f>
      </c>
      <c r="P14" s="66">
        <f>SUM(DetalleValidacion!P7:P13)</f>
      </c>
      <c r="Q14" s="67">
        <f>SUM(C14:P14)</f>
      </c>
      <c r="R14" s="66">
        <f>SUM(DetalleValidacion!R7:R13)</f>
      </c>
      <c r="S14" s="66">
        <f>SUM(DetalleValidacion!S7:S13)</f>
      </c>
      <c r="T14" s="66">
        <f>SUM(DetalleValidacion!T7:T13)</f>
      </c>
      <c r="U14" s="66">
        <f>SUM(DetalleValidacion!U7:U13)</f>
      </c>
      <c r="V14" s="66">
        <f>SUM(DetalleValidacion!V7:V13)</f>
      </c>
      <c r="W14" s="66">
        <f>SUM(DetalleValidacion!W7:W13)</f>
      </c>
      <c r="X14" s="66">
        <f>SUM(DetalleValidacion!X7:X13)</f>
      </c>
      <c r="Y14" s="66">
        <f>SUM(DetalleValidacion!Y7:Y13)</f>
      </c>
    </row>
    <row r="15" ht="20.0" customHeight="true">
      <c r="B15" s="68" t="s">
        <v>49</v>
      </c>
      <c r="C15" s="69">
        <f>C14*C6</f>
      </c>
      <c r="D15" s="69">
        <f>D14*D6</f>
      </c>
      <c r="E15" s="69">
        <f>E14*E6</f>
      </c>
      <c r="F15" s="69">
        <f>F14*F6</f>
      </c>
      <c r="G15" s="69">
        <f>G14*G6</f>
      </c>
      <c r="H15" s="69">
        <f>H14*H6</f>
      </c>
      <c r="I15" s="69">
        <f>I14*I6</f>
      </c>
      <c r="J15" s="69">
        <f>J14*J6</f>
      </c>
      <c r="K15" s="69">
        <f>K14*K6</f>
      </c>
      <c r="L15" s="69">
        <f>L14*L6</f>
      </c>
      <c r="M15" s="69">
        <f>M14*M6</f>
      </c>
      <c r="N15" s="69">
        <f>N14*N6</f>
      </c>
      <c r="O15" s="69">
        <f>O14*O6</f>
      </c>
      <c r="P15" s="69">
        <f>P14*P6</f>
      </c>
      <c r="Q15" s="70">
        <f>SUM(C15:P15)</f>
      </c>
      <c r="R15" s="69">
        <f>R14*R6</f>
      </c>
      <c r="S15" s="69">
        <f>S14*S6</f>
      </c>
      <c r="T15" s="69">
        <f>T14*T6</f>
      </c>
      <c r="U15" s="71">
        <f>U14*U6</f>
      </c>
      <c r="V15" s="71">
        <f>V14*V6</f>
      </c>
      <c r="W15" s="71">
        <f>W14*W6</f>
      </c>
      <c r="X15" s="71">
        <f>X14*X6</f>
      </c>
      <c r="Y15" s="71">
        <f>Y14*Y6</f>
      </c>
    </row>
  </sheetData>
  <mergeCells>
    <mergeCell ref="C1:G1"/>
    <mergeCell ref="C2:G2"/>
    <mergeCell ref="C4:E4"/>
    <mergeCell ref="J4:N4"/>
    <mergeCell ref="O4:P4"/>
    <mergeCell ref="R4:V4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/>
  <cols>
    <col min="1" max="1" width="8.984375" customWidth="true"/>
    <col min="2" max="2" width="17.96875" customWidth="true"/>
    <col min="3" max="3" width="17.96875" customWidth="true"/>
    <col min="4" max="4" width="17.96875" customWidth="true"/>
    <col min="5" max="5" width="17.96875" customWidth="true"/>
    <col min="6" max="6" width="17.96875" customWidth="true"/>
    <col min="7" max="7" width="17.96875" customWidth="true"/>
    <col min="8" max="8" width="17.96875" customWidth="true"/>
    <col min="9" max="9" width="17.96875" customWidth="true"/>
    <col min="10" max="10" width="17.96875" customWidth="true"/>
    <col min="11" max="11" width="17.96875" customWidth="true"/>
    <col min="12" max="12" width="17.96875" customWidth="true"/>
    <col min="13" max="13" width="17.96875" customWidth="true"/>
    <col min="14" max="14" width="17.96875" customWidth="true"/>
    <col min="15" max="15" width="255.0" customWidth="true"/>
  </cols>
  <sheetData>
    <row r="1" ht="20.0" customHeight="true">
      <c r="A1" s="1"/>
      <c r="B1" s="2"/>
      <c r="C1" s="39" t="s">
        <v>32</v>
      </c>
      <c r="D1" s="40"/>
      <c r="E1" s="40"/>
      <c r="F1" s="40"/>
      <c r="G1" s="40"/>
    </row>
    <row r="2" ht="20.0" customHeight="true">
      <c r="C2" s="39">
        <f>CONCATENATE("REPORTE ",TEXT(B7,"AAA"))</f>
      </c>
      <c r="D2" s="40"/>
      <c r="E2" s="40"/>
      <c r="F2" s="40"/>
      <c r="G2" s="40"/>
    </row>
    <row r="3" ht="20.0" customHeight="true">
      <c r="C3" s="42" t="s">
        <v>33</v>
      </c>
      <c r="D3" s="43"/>
      <c r="E3" s="44"/>
      <c r="F3" s="44" t="s">
        <v>34</v>
      </c>
      <c r="G3" s="47" t="s">
        <v>36</v>
      </c>
      <c r="H3" s="47"/>
      <c r="I3" s="72"/>
      <c r="K3" s="50" t="s">
        <v>50</v>
      </c>
      <c r="L3" s="51"/>
      <c r="M3" s="51"/>
      <c r="N3" s="74"/>
    </row>
    <row r="4" ht="20.0" customHeight="true">
      <c r="C4" s="41" t="s">
        <v>51</v>
      </c>
      <c r="D4" s="44" t="s">
        <v>51</v>
      </c>
      <c r="E4" s="44" t="s">
        <v>51</v>
      </c>
      <c r="F4" s="44" t="s">
        <v>51</v>
      </c>
      <c r="G4" s="72" t="s">
        <v>51</v>
      </c>
      <c r="H4" s="72" t="s">
        <v>51</v>
      </c>
      <c r="I4" s="72" t="s">
        <v>51</v>
      </c>
      <c r="K4" s="82" t="s">
        <v>51</v>
      </c>
      <c r="L4" s="85" t="s">
        <v>51</v>
      </c>
      <c r="M4" s="85" t="s">
        <v>51</v>
      </c>
      <c r="N4" s="88" t="s">
        <v>51</v>
      </c>
    </row>
    <row r="5" ht="20.0" customHeight="true">
      <c r="B5" s="90" t="s">
        <v>52</v>
      </c>
      <c r="C5" s="76"/>
      <c r="D5" s="78"/>
      <c r="E5" s="78"/>
      <c r="F5" s="78"/>
      <c r="G5" s="80"/>
      <c r="H5" s="80"/>
      <c r="I5" s="80"/>
      <c r="K5" s="83"/>
      <c r="L5" s="86"/>
      <c r="M5" s="86"/>
      <c r="N5" s="89"/>
    </row>
    <row r="6" ht="20.0" customHeight="true">
      <c r="B6" s="61" t="s">
        <v>47</v>
      </c>
      <c r="C6" s="62">
        <f>'Contraprestación Anexo"C"'!C35</f>
      </c>
      <c r="D6" s="62">
        <f>'Contraprestación Anexo"C"'!C36</f>
      </c>
      <c r="E6" s="62">
        <f>'Contraprestación Anexo"C"'!C37</f>
      </c>
      <c r="F6" s="62">
        <f>'Contraprestación Anexo"C"'!C38</f>
      </c>
      <c r="G6" s="62">
        <f>'Contraprestación Anexo"C"'!C35</f>
      </c>
      <c r="H6" s="62">
        <f>'Contraprestación Anexo"C"'!C36</f>
      </c>
      <c r="I6" s="62">
        <f>'Contraprestación Anexo"C"'!C38</f>
      </c>
      <c r="K6" s="62">
        <f>'Contraprestación Anexo"C"'!C35</f>
      </c>
      <c r="L6" s="62">
        <f>'Contraprestación Anexo"C"'!C36</f>
      </c>
      <c r="M6" s="62">
        <f>'Contraprestación Anexo"C"'!C37</f>
      </c>
      <c r="N6" s="62">
        <f>'Contraprestación Anexo"C"'!C38</f>
      </c>
    </row>
    <row r="7" ht="20.0" customHeight="true">
      <c r="B7" s="91" t="n">
        <v>43289.0</v>
      </c>
      <c r="C7" s="65">
        <f>K7</f>
      </c>
      <c r="D7" s="65">
        <f>L7+Otros!M24</f>
      </c>
      <c r="E7" s="65">
        <f>M7+Otros!E24+Otros!K24</f>
      </c>
      <c r="F7" s="65">
        <f>N7+Otros!G24+Otros!I24</f>
      </c>
      <c r="G7" s="65" t="n">
        <v>0.0</v>
      </c>
      <c r="H7" s="65" t="n">
        <v>0.0</v>
      </c>
      <c r="I7" s="65" t="n">
        <v>0.0</v>
      </c>
      <c r="K7" s="64" t="n">
        <v>0.0</v>
      </c>
      <c r="L7" s="64" t="n">
        <v>0.0</v>
      </c>
      <c r="M7" s="64" t="n">
        <v>0.0</v>
      </c>
      <c r="N7" s="64" t="n">
        <v>0.0</v>
      </c>
    </row>
    <row r="8" ht="20.0" customHeight="true">
      <c r="B8" s="91" t="n">
        <v>43290.0</v>
      </c>
      <c r="C8" s="65">
        <f>K8</f>
      </c>
      <c r="D8" s="65">
        <f>L8+Otros!M25</f>
      </c>
      <c r="E8" s="65">
        <f>M8+Otros!E25+Otros!K25</f>
      </c>
      <c r="F8" s="65">
        <f>N8+Otros!G25+Otros!I25</f>
      </c>
      <c r="G8" s="65" t="n">
        <v>0.0</v>
      </c>
      <c r="H8" s="65" t="n">
        <v>0.0</v>
      </c>
      <c r="I8" s="65" t="n">
        <v>0.0</v>
      </c>
      <c r="K8" s="64" t="n">
        <v>0.0</v>
      </c>
      <c r="L8" s="64" t="n">
        <v>0.0</v>
      </c>
      <c r="M8" s="64" t="n">
        <v>0.0</v>
      </c>
      <c r="N8" s="64" t="n">
        <v>0.0</v>
      </c>
    </row>
    <row r="9" ht="20.0" customHeight="true">
      <c r="B9" s="91" t="n">
        <v>43291.0</v>
      </c>
      <c r="C9" s="65">
        <f>K9</f>
      </c>
      <c r="D9" s="65">
        <f>L9+Otros!M26</f>
      </c>
      <c r="E9" s="65">
        <f>M9+Otros!E26+Otros!K26</f>
      </c>
      <c r="F9" s="65">
        <f>N9+Otros!G26+Otros!I26</f>
      </c>
      <c r="G9" s="65" t="n">
        <v>0.0</v>
      </c>
      <c r="H9" s="65" t="n">
        <v>0.0</v>
      </c>
      <c r="I9" s="65" t="n">
        <v>0.0</v>
      </c>
      <c r="K9" s="64" t="n">
        <v>0.0</v>
      </c>
      <c r="L9" s="64" t="n">
        <v>0.0</v>
      </c>
      <c r="M9" s="64" t="n">
        <v>0.0</v>
      </c>
      <c r="N9" s="64" t="n">
        <v>0.0</v>
      </c>
    </row>
    <row r="10" ht="20.0" customHeight="true">
      <c r="B10" s="91" t="n">
        <v>43292.0</v>
      </c>
      <c r="C10" s="65">
        <f>K10</f>
      </c>
      <c r="D10" s="65">
        <f>L10+Otros!M27</f>
      </c>
      <c r="E10" s="65">
        <f>M10+Otros!E27+Otros!K27</f>
      </c>
      <c r="F10" s="65">
        <f>N10+Otros!G27+Otros!I27</f>
      </c>
      <c r="G10" s="65" t="n">
        <v>0.0</v>
      </c>
      <c r="H10" s="65" t="n">
        <v>0.0</v>
      </c>
      <c r="I10" s="65" t="n">
        <v>0.0</v>
      </c>
      <c r="K10" s="64" t="n">
        <v>0.0</v>
      </c>
      <c r="L10" s="64" t="n">
        <v>0.0</v>
      </c>
      <c r="M10" s="64" t="n">
        <v>0.0</v>
      </c>
      <c r="N10" s="64" t="n">
        <v>0.0</v>
      </c>
    </row>
    <row r="11" ht="20.0" customHeight="true">
      <c r="B11" s="91" t="n">
        <v>43293.0</v>
      </c>
      <c r="C11" s="65">
        <f>K11</f>
      </c>
      <c r="D11" s="65">
        <f>L11+Otros!M28</f>
      </c>
      <c r="E11" s="65">
        <f>M11+Otros!E28+Otros!K28</f>
      </c>
      <c r="F11" s="65">
        <f>N11+Otros!G28+Otros!I28</f>
      </c>
      <c r="G11" s="65" t="n">
        <v>0.0</v>
      </c>
      <c r="H11" s="65" t="n">
        <v>0.0</v>
      </c>
      <c r="I11" s="65" t="n">
        <v>0.0</v>
      </c>
      <c r="K11" s="64" t="n">
        <v>0.0</v>
      </c>
      <c r="L11" s="64" t="n">
        <v>0.0</v>
      </c>
      <c r="M11" s="64" t="n">
        <v>0.0</v>
      </c>
      <c r="N11" s="64" t="n">
        <v>0.0</v>
      </c>
    </row>
    <row r="12" ht="20.0" customHeight="true">
      <c r="B12" s="91" t="n">
        <v>43294.0</v>
      </c>
      <c r="C12" s="65">
        <f>K12</f>
      </c>
      <c r="D12" s="65">
        <f>L12+Otros!M29</f>
      </c>
      <c r="E12" s="65">
        <f>M12+Otros!E29+Otros!K29</f>
      </c>
      <c r="F12" s="65">
        <f>N12+Otros!G29+Otros!I29</f>
      </c>
      <c r="G12" s="65" t="n">
        <v>0.0</v>
      </c>
      <c r="H12" s="65" t="n">
        <v>0.0</v>
      </c>
      <c r="I12" s="65" t="n">
        <v>0.0</v>
      </c>
      <c r="K12" s="64" t="n">
        <v>0.0</v>
      </c>
      <c r="L12" s="64" t="n">
        <v>0.0</v>
      </c>
      <c r="M12" s="64" t="n">
        <v>0.0</v>
      </c>
      <c r="N12" s="64" t="n">
        <v>0.0</v>
      </c>
    </row>
    <row r="13" ht="20.0" customHeight="true">
      <c r="B13" s="91" t="n">
        <v>43295.0</v>
      </c>
      <c r="C13" s="65">
        <f>K13</f>
      </c>
      <c r="D13" s="65">
        <f>L13+Otros!M30</f>
      </c>
      <c r="E13" s="65">
        <f>M13+Otros!E30+Otros!K30</f>
      </c>
      <c r="F13" s="65">
        <f>N13+Otros!G30+Otros!I30</f>
      </c>
      <c r="G13" s="65" t="n">
        <v>0.0</v>
      </c>
      <c r="H13" s="65" t="n">
        <v>0.0</v>
      </c>
      <c r="I13" s="65" t="n">
        <v>0.0</v>
      </c>
      <c r="K13" s="64" t="n">
        <v>0.0</v>
      </c>
      <c r="L13" s="64" t="n">
        <v>0.0</v>
      </c>
      <c r="M13" s="64" t="n">
        <v>0.0</v>
      </c>
      <c r="N13" s="64" t="n">
        <v>0.0</v>
      </c>
    </row>
    <row r="14" ht="20.0" customHeight="true">
      <c r="B14" s="61" t="s">
        <v>48</v>
      </c>
      <c r="C14" s="66">
        <f>SUM('DetalleValidacion (TPR)'!C7:C13)</f>
      </c>
      <c r="D14" s="66">
        <f>SUM(D7:D13)</f>
      </c>
      <c r="E14" s="66">
        <f>SUM(E7:E13)</f>
      </c>
      <c r="F14" s="66">
        <f>SUM(F7:F13)</f>
      </c>
      <c r="G14" s="66">
        <f>SUM('DetalleValidacion (TPR)'!G7:G13)</f>
      </c>
      <c r="H14" s="66">
        <f>SUM('DetalleValidacion (TPR)'!H7:H13)</f>
      </c>
      <c r="I14" s="66">
        <f>SUM('DetalleValidacion (TPR)'!I7:I13)</f>
      </c>
      <c r="J14" s="67">
        <f>SUM(C14:I14)</f>
      </c>
      <c r="K14" s="66">
        <f>SUM('DetalleValidacion (TPR)'!K7:K13)</f>
      </c>
      <c r="L14" s="66">
        <f>SUM('DetalleValidacion (TPR)'!L7:L13)</f>
      </c>
      <c r="M14" s="66">
        <f>SUM('DetalleValidacion (TPR)'!M7:M13)</f>
      </c>
      <c r="N14" s="66">
        <f>SUM('DetalleValidacion (TPR)'!N7:N13)</f>
      </c>
    </row>
    <row r="15" ht="20.0" customHeight="true">
      <c r="B15" s="92" t="s">
        <v>49</v>
      </c>
      <c r="C15" s="69">
        <f>C14*C6</f>
      </c>
      <c r="D15" s="69">
        <f>D14*D6</f>
      </c>
      <c r="E15" s="69">
        <f>E14*E6</f>
      </c>
      <c r="F15" s="69">
        <f>F14*F6</f>
      </c>
      <c r="G15" s="69">
        <f>G14*G6</f>
      </c>
      <c r="H15" s="69">
        <f>H14*H6</f>
      </c>
      <c r="I15" s="69">
        <f>I14*I6</f>
      </c>
      <c r="J15" s="70">
        <f>SUM(C15:I15)</f>
      </c>
      <c r="K15" s="69">
        <f>K14*K6</f>
      </c>
      <c r="L15" s="69">
        <f>L14*L6</f>
      </c>
      <c r="M15" s="69">
        <f>M14*M6</f>
      </c>
      <c r="N15" s="69">
        <f>N14*N6</f>
      </c>
      <c r="O15" s="36"/>
    </row>
  </sheetData>
  <mergeCells>
    <mergeCell ref="C1:G1"/>
    <mergeCell ref="C2:G2"/>
    <mergeCell ref="C3:E3"/>
    <mergeCell ref="G3:I3"/>
    <mergeCell ref="K3:N3"/>
    <mergeCell ref="C4:C5"/>
    <mergeCell ref="D4:D5"/>
    <mergeCell ref="E4:E5"/>
    <mergeCell ref="F4:F5"/>
    <mergeCell ref="G4:G5"/>
    <mergeCell ref="H4:H5"/>
    <mergeCell ref="I4:I5"/>
    <mergeCell ref="K4:K5"/>
    <mergeCell ref="L4:L5"/>
    <mergeCell ref="M4:M5"/>
    <mergeCell ref="N4:N5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/>
  <cols>
    <col min="1" max="1" width="8.984375" customWidth="true"/>
    <col min="2" max="2" width="17.96875" customWidth="true"/>
    <col min="3" max="3" width="17.96875" customWidth="true"/>
    <col min="4" max="4" width="17.96875" customWidth="true"/>
    <col min="5" max="5" width="17.96875" customWidth="true"/>
    <col min="6" max="6" width="8.984375" customWidth="true"/>
    <col min="7" max="7" width="17.96875" customWidth="true"/>
    <col min="8" max="8" width="17.96875" customWidth="true"/>
    <col min="9" max="9" width="255.0" customWidth="true"/>
  </cols>
  <sheetData>
    <row r="1" ht="20.0" customHeight="true">
      <c r="A1" s="1"/>
      <c r="B1" s="2"/>
      <c r="C1" s="39" t="s">
        <v>32</v>
      </c>
      <c r="D1" s="40"/>
      <c r="E1" s="40"/>
      <c r="F1" s="40"/>
      <c r="G1" s="40"/>
    </row>
    <row r="2" ht="20.0" customHeight="true">
      <c r="C2" s="39" t="s">
        <v>53</v>
      </c>
      <c r="D2" s="40"/>
      <c r="E2" s="40"/>
      <c r="F2" s="40"/>
      <c r="G2" s="40"/>
    </row>
    <row r="3" ht="20.0" customHeight="true">
      <c r="C3" s="93" t="s">
        <v>54</v>
      </c>
      <c r="D3" s="61">
        <f>IF(TEXT(B7,"AAA")&lt;&gt;TEXT(B13,"AAA"), CONCATENATE(TEXT(B7,"DD")," de ", TEXT(B7, "MMMM"), " del ", TEXT(B7,"AAA"), " al ", TEXT(B13, "DD"), " de ", TEXT(B13, "MMMM"), " del ", TEXT(B13, "AAA")),CONCATENATE(TEXT(B7, "DD")," de ",TEXT(B7, "MMMM"), " al ",TEXT(B13, "DD")," de ",TEXT(B13, "MMMM")," del ",TEXT(B7, "AAA")))</f>
      </c>
      <c r="E3" s="94"/>
      <c r="F3" s="94"/>
      <c r="G3" s="62" t="s">
        <v>55</v>
      </c>
    </row>
    <row r="4" ht="20.0" customHeight="true">
      <c r="C4" s="95" t="s">
        <v>56</v>
      </c>
      <c r="D4" s="95"/>
      <c r="E4" s="95"/>
      <c r="F4" s="95"/>
      <c r="G4" s="95"/>
    </row>
    <row r="5" ht="40.0" customHeight="true">
      <c r="C5" s="96" t="s">
        <v>57</v>
      </c>
      <c r="D5" s="97" t="s">
        <v>58</v>
      </c>
      <c r="E5" s="97" t="s">
        <v>59</v>
      </c>
      <c r="F5" s="98" t="s">
        <v>60</v>
      </c>
      <c r="G5" s="97"/>
    </row>
    <row r="6" ht="20.0" customHeight="true">
      <c r="B6" s="99" t="s">
        <v>61</v>
      </c>
      <c r="C6" s="39">
        <f>C40</f>
      </c>
      <c r="D6" s="39">
        <f>C41</f>
      </c>
      <c r="E6" s="39">
        <f>C42</f>
      </c>
      <c r="F6" s="39">
        <f>C43</f>
      </c>
      <c r="G6" s="40"/>
    </row>
    <row r="7" ht="20.0" customHeight="true">
      <c r="B7" s="23" t="n">
        <v>43289.0</v>
      </c>
      <c r="C7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7" s="24">
        <f>DetalleValidacion!E7:E13-DetalleValidacion!K7:K13+'DetalleValidacion (TPR)'!E7:E13-'DetalleValidacion (TPR)'!H7:H13</f>
      </c>
      <c r="E7" s="24">
        <f>DetalleValidacion!K7:K13+DetalleValidacion!C7:C13+DetalleValidacion!D7:D13+'DetalleValidacion (TPR)'!H7:H13+'DetalleValidacion (TPR)'!C7:C13+'DetalleValidacion (TPR)'!D7:D13</f>
      </c>
      <c r="F7" s="100">
        <f>DetalleValidacion!H7:H13+DetalleValidacion!I7:I13+DetalleValidacion!M7:M13+DetalleValidacion!O7:O13+DetalleValidacion!P7:P13</f>
      </c>
      <c r="G7" s="100"/>
    </row>
    <row r="8" ht="20.0" customHeight="true">
      <c r="B8" s="23" t="n">
        <v>43290.0</v>
      </c>
      <c r="C8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8" s="24">
        <f>DetalleValidacion!E7:E13-DetalleValidacion!K7:K13+'DetalleValidacion (TPR)'!E7:E13-'DetalleValidacion (TPR)'!H7:H13</f>
      </c>
      <c r="E8" s="24">
        <f>DetalleValidacion!K7:K13+DetalleValidacion!C7:C13+DetalleValidacion!D7:D13+'DetalleValidacion (TPR)'!H7:H13+'DetalleValidacion (TPR)'!C7:C13+'DetalleValidacion (TPR)'!D7:D13</f>
      </c>
      <c r="F8" s="100">
        <f>DetalleValidacion!H7:H13+DetalleValidacion!I7:I13+DetalleValidacion!M7:M13+DetalleValidacion!O7:O13+DetalleValidacion!P7:P13</f>
      </c>
      <c r="G8" s="100"/>
    </row>
    <row r="9" ht="20.0" customHeight="true">
      <c r="B9" s="23" t="n">
        <v>43291.0</v>
      </c>
      <c r="C9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9" s="24">
        <f>DetalleValidacion!E7:E13-DetalleValidacion!K7:K13+'DetalleValidacion (TPR)'!E7:E13-'DetalleValidacion (TPR)'!H7:H13</f>
      </c>
      <c r="E9" s="24">
        <f>DetalleValidacion!K7:K13+DetalleValidacion!C7:C13+DetalleValidacion!D7:D13+'DetalleValidacion (TPR)'!H7:H13+'DetalleValidacion (TPR)'!C7:C13+'DetalleValidacion (TPR)'!D7:D13</f>
      </c>
      <c r="F9" s="100">
        <f>DetalleValidacion!H7:H13+DetalleValidacion!I7:I13+DetalleValidacion!M7:M13+DetalleValidacion!O7:O13+DetalleValidacion!P7:P13</f>
      </c>
      <c r="G9" s="100"/>
    </row>
    <row r="10" ht="20.0" customHeight="true">
      <c r="B10" s="23" t="n">
        <v>43292.0</v>
      </c>
      <c r="C10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10" s="24">
        <f>DetalleValidacion!E7:E13-DetalleValidacion!K7:K13+'DetalleValidacion (TPR)'!E7:E13-'DetalleValidacion (TPR)'!H7:H13</f>
      </c>
      <c r="E10" s="24">
        <f>DetalleValidacion!K7:K13+DetalleValidacion!C7:C13+DetalleValidacion!D7:D13+'DetalleValidacion (TPR)'!H7:H13+'DetalleValidacion (TPR)'!C7:C13+'DetalleValidacion (TPR)'!D7:D13</f>
      </c>
      <c r="F10" s="100">
        <f>DetalleValidacion!H7:H13+DetalleValidacion!I7:I13+DetalleValidacion!M7:M13+DetalleValidacion!O7:O13+DetalleValidacion!P7:P13</f>
      </c>
      <c r="G10" s="100"/>
    </row>
    <row r="11" ht="20.0" customHeight="true">
      <c r="B11" s="23" t="n">
        <v>43293.0</v>
      </c>
      <c r="C11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11" s="24">
        <f>DetalleValidacion!E7:E13-DetalleValidacion!K7:K13+'DetalleValidacion (TPR)'!E7:E13-'DetalleValidacion (TPR)'!H7:H13</f>
      </c>
      <c r="E11" s="24">
        <f>DetalleValidacion!K7:K13+DetalleValidacion!C7:C13+DetalleValidacion!D7:D13+'DetalleValidacion (TPR)'!H7:H13+'DetalleValidacion (TPR)'!C7:C13+'DetalleValidacion (TPR)'!D7:D13</f>
      </c>
      <c r="F11" s="100">
        <f>DetalleValidacion!H7:H13+DetalleValidacion!I7:I13+DetalleValidacion!M7:M13+DetalleValidacion!O7:O13+DetalleValidacion!P7:P13</f>
      </c>
      <c r="G11" s="100"/>
    </row>
    <row r="12" ht="20.0" customHeight="true">
      <c r="B12" s="23" t="n">
        <v>43294.0</v>
      </c>
      <c r="C12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12" s="24">
        <f>DetalleValidacion!E7:E13-DetalleValidacion!K7:K13+'DetalleValidacion (TPR)'!E7:E13-'DetalleValidacion (TPR)'!H7:H13</f>
      </c>
      <c r="E12" s="24">
        <f>DetalleValidacion!K7:K13+DetalleValidacion!C7:C13+DetalleValidacion!D7:D13+'DetalleValidacion (TPR)'!H7:H13+'DetalleValidacion (TPR)'!C7:C13+'DetalleValidacion (TPR)'!D7:D13</f>
      </c>
      <c r="F12" s="100">
        <f>DetalleValidacion!H7:H13+DetalleValidacion!I7:I13+DetalleValidacion!M7:M13+DetalleValidacion!O7:O13+DetalleValidacion!P7:P13</f>
      </c>
      <c r="G12" s="100"/>
    </row>
    <row r="13" ht="20.0" customHeight="true">
      <c r="B13" s="23" t="n">
        <v>43295.0</v>
      </c>
      <c r="C13" s="24">
        <f>DetalleValidacion!F7:F13+DetalleValidacion!J7:J13+DetalleValidacion!K7:K13+DetalleValidacion!L7:L13+'DetalleValidacion (TPR)'!F7:F13+'DetalleValidacion (TPR)'!G7:G13+'DetalleValidacion (TPR)'!H7:H13+'DetalleValidacion (TPR)'!I7:I13</f>
      </c>
      <c r="D13" s="24">
        <f>DetalleValidacion!E7:E13-DetalleValidacion!K7:K13+'DetalleValidacion (TPR)'!E7:E13-'DetalleValidacion (TPR)'!H7:H13</f>
      </c>
      <c r="E13" s="24">
        <f>DetalleValidacion!K7:K13+DetalleValidacion!C7:C13+DetalleValidacion!D7:D13+'DetalleValidacion (TPR)'!H7:H13+'DetalleValidacion (TPR)'!C7:C13+'DetalleValidacion (TPR)'!D7:D13</f>
      </c>
      <c r="F13" s="100">
        <f>DetalleValidacion!H7:H13+DetalleValidacion!I7:I13+DetalleValidacion!M7:M13+DetalleValidacion!O7:O13+DetalleValidacion!P7:P13</f>
      </c>
      <c r="G13" s="100"/>
    </row>
    <row r="14" ht="20.0" customHeight="true">
      <c r="B14" s="1"/>
      <c r="C14" s="101">
        <f>SUM(C7:C13)</f>
      </c>
      <c r="D14" s="101">
        <f>SUM(D7:D13)</f>
      </c>
      <c r="E14" s="101">
        <f>SUM(E7:E13)</f>
      </c>
      <c r="F14" s="102">
        <f>SUM(F7:G13)</f>
      </c>
      <c r="G14" s="103"/>
    </row>
    <row r="15" ht="20.0" customHeight="true">
      <c r="C15" s="104">
        <f>C14*C6</f>
      </c>
      <c r="D15" s="104">
        <f>D14*D6</f>
      </c>
      <c r="E15" s="104">
        <f>E14*E6</f>
      </c>
      <c r="F15" s="105">
        <f>F14*F6</f>
      </c>
      <c r="G15" s="106"/>
      <c r="H15" s="107">
        <f>SUM(C15:G15)</f>
      </c>
    </row>
    <row r="16" ht="20.0" customHeight="true">
      <c r="B16" s="108" t="s">
        <v>62</v>
      </c>
      <c r="C16" s="108"/>
      <c r="D16" s="108"/>
      <c r="E16" s="108"/>
      <c r="F16" s="108"/>
      <c r="G16" s="108"/>
    </row>
    <row r="17" ht="40.0" customHeight="true">
      <c r="B17" s="93" t="s">
        <v>63</v>
      </c>
      <c r="C17" s="109"/>
      <c r="D17" s="61" t="s">
        <v>64</v>
      </c>
      <c r="E17" s="94"/>
      <c r="F17" s="94"/>
      <c r="G17" s="94"/>
    </row>
    <row r="18" ht="20.0" customHeight="true">
      <c r="B18" s="110">
        <f>CONCATENATE("PASn ",TEXT(B7,"MMM"))</f>
      </c>
      <c r="C18" s="111">
        <f>IF(AND(TEXT(B7,"AAA")=TEXT(B8,"AAA"),TEXT(B8,"AAA")=TEXT(B9,"AAA"),TEXT(B9,"AAA")=TEXT(B10,"AAA"),TEXT(B10,"AAA")=TEXT(B11,"AAA"),TEXT(B11,"AAA")=TEXT(B12,"AAA"),TEXT(B12,"AAA")=TEXT(B13,"AAA")),TEXT(B13,"AAA"),TEXT(B7,"AAA"))</f>
      </c>
      <c r="D18" s="112">
        <f>((D45*(C32/C34)/7*COUNTIFS(B7:B13,"&gt;="&amp;DATE(C47,1,1),B7:B13,"&lt;="&amp;DATE(C47,12,31)))+D47*(C32/C34))</f>
      </c>
    </row>
    <row r="19" ht="20.0" customHeight="true">
      <c r="B19" s="113">
        <f>IF(C19="","",CONCATENATE("PASn  ",TEXT(B13,"MMM")))</f>
      </c>
      <c r="C19" s="114">
        <f>IF(AND(TEXT(B7,"AAA")=TEXT(B8,"AAA"),TEXT(B8,"AAA")=TEXT(B9,"AAA"),TEXT(B9,"AAA")=TEXT(B10,"AAA"),TEXT(B10,"AAA")=TEXT(B11,"AAA"),TEXT(B11,"AAA")=TEXT(B12,"AAA"),TEXT(B12,"AAA")=TEXT(B13,"AAA")),"",TEXT(B13, "AAA"))</f>
      </c>
      <c r="D19" s="115">
        <f>IF(C19="","",((D45*(C33/C34)/7*COUNTIFS(B7:B13,"&lt;="&amp;DATE(C48,1,1)))+D48*(C33/C34)))</f>
      </c>
    </row>
    <row r="20" ht="20.0" customHeight="true">
      <c r="B20" s="113" t="s">
        <v>65</v>
      </c>
      <c r="C20" s="116" t="s">
        <v>66</v>
      </c>
      <c r="D20" s="115">
        <f>SUM(D18:D19)</f>
      </c>
    </row>
    <row r="21" ht="20.0" customHeight="true">
      <c r="B21" s="62" t="s">
        <v>67</v>
      </c>
    </row>
    <row r="22" ht="20.0" customHeight="true">
      <c r="B22" s="118" t="s">
        <v>68</v>
      </c>
      <c r="C22" s="119"/>
      <c r="D22" s="119"/>
      <c r="E22" s="120"/>
    </row>
    <row r="23" ht="20.0" customHeight="true">
      <c r="B23" s="121" t="s">
        <v>69</v>
      </c>
      <c r="C23" s="122" t="s">
        <v>70</v>
      </c>
      <c r="D23" s="123" t="s">
        <v>71</v>
      </c>
      <c r="E23" s="122"/>
    </row>
    <row r="24" ht="20.0" customHeight="true">
      <c r="B24" s="121" t="s">
        <v>72</v>
      </c>
      <c r="C24" s="122" t="s">
        <v>73</v>
      </c>
      <c r="D24" s="125" t="s">
        <v>37</v>
      </c>
      <c r="E24" s="124"/>
    </row>
    <row r="25" ht="20.0" customHeight="true">
      <c r="B25" s="121" t="s">
        <v>74</v>
      </c>
      <c r="C25" s="122" t="s">
        <v>75</v>
      </c>
      <c r="D25" s="123" t="s">
        <v>76</v>
      </c>
      <c r="E25" s="122"/>
    </row>
    <row r="26" ht="20.0" customHeight="true">
      <c r="B26" s="121" t="s">
        <v>77</v>
      </c>
      <c r="C26" s="122" t="s">
        <v>78</v>
      </c>
      <c r="D26" s="123" t="s">
        <v>79</v>
      </c>
      <c r="E26" s="122"/>
    </row>
    <row r="27" ht="20.0" customHeight="true">
      <c r="B27" s="121" t="s">
        <v>80</v>
      </c>
      <c r="C27" s="122" t="s">
        <v>81</v>
      </c>
      <c r="D27" s="123" t="s">
        <v>82</v>
      </c>
      <c r="E27" s="122"/>
    </row>
    <row r="28" ht="20.0" customHeight="true">
      <c r="B28" s="121" t="s">
        <v>83</v>
      </c>
      <c r="C28" s="122" t="s">
        <v>84</v>
      </c>
      <c r="D28" s="123" t="s">
        <v>85</v>
      </c>
      <c r="E28" s="122"/>
    </row>
    <row r="29" ht="20.0" customHeight="true">
      <c r="B29" s="121" t="s">
        <v>86</v>
      </c>
      <c r="C29" s="122">
        <f>C14</f>
      </c>
      <c r="D29" s="123" t="s">
        <v>87</v>
      </c>
      <c r="E29" s="122"/>
    </row>
    <row r="30" ht="20.0" customHeight="true">
      <c r="B30" s="121" t="s">
        <v>88</v>
      </c>
      <c r="C30" s="122">
        <f>D14</f>
      </c>
      <c r="D30" s="123" t="s">
        <v>89</v>
      </c>
      <c r="E30" s="122"/>
    </row>
    <row r="31" ht="20.0" customHeight="true">
      <c r="B31" s="121" t="s">
        <v>90</v>
      </c>
      <c r="C31" s="122">
        <f>E14</f>
      </c>
      <c r="D31" s="123" t="s">
        <v>91</v>
      </c>
      <c r="E31" s="122"/>
    </row>
    <row r="32" ht="20.0" customHeight="true">
      <c r="B32" s="121" t="s">
        <v>92</v>
      </c>
      <c r="C32" s="122" t="s">
        <v>93</v>
      </c>
      <c r="D32" s="123" t="s">
        <v>94</v>
      </c>
      <c r="E32" s="122"/>
    </row>
    <row r="33" ht="20.0" customHeight="true">
      <c r="B33" s="121">
        <f>IF(C33="","","INPCn=")</f>
      </c>
      <c r="C33" s="126"/>
      <c r="D33" s="36"/>
      <c r="E33" s="126"/>
    </row>
    <row r="34" ht="20.0" customHeight="true">
      <c r="B34" s="121" t="s">
        <v>95</v>
      </c>
      <c r="C34" s="122" t="s">
        <v>96</v>
      </c>
      <c r="D34" s="123" t="s">
        <v>97</v>
      </c>
      <c r="E34" s="122"/>
    </row>
    <row r="35" ht="20.0" customHeight="true">
      <c r="B35" s="121" t="s">
        <v>98</v>
      </c>
      <c r="C35" s="122" t="s">
        <v>99</v>
      </c>
      <c r="D35" s="123" t="s">
        <v>100</v>
      </c>
      <c r="E35" s="122"/>
    </row>
    <row r="36" ht="20.0" customHeight="true">
      <c r="B36" s="121" t="s">
        <v>101</v>
      </c>
      <c r="C36" s="122" t="s">
        <v>102</v>
      </c>
      <c r="D36" s="123" t="s">
        <v>103</v>
      </c>
      <c r="E36" s="122"/>
    </row>
    <row r="37" ht="20.0" customHeight="true">
      <c r="B37" s="121" t="s">
        <v>104</v>
      </c>
      <c r="C37" s="122" t="s">
        <v>105</v>
      </c>
      <c r="D37" s="123" t="s">
        <v>106</v>
      </c>
      <c r="E37" s="122"/>
    </row>
    <row r="38" ht="20.0" customHeight="true">
      <c r="B38" s="121" t="s">
        <v>107</v>
      </c>
      <c r="C38" s="122" t="s">
        <v>108</v>
      </c>
      <c r="D38" s="123" t="s">
        <v>109</v>
      </c>
      <c r="E38" s="122"/>
    </row>
    <row r="39" ht="20.0" customHeight="true">
      <c r="B39" s="121" t="s">
        <v>110</v>
      </c>
      <c r="C39" s="122" t="s">
        <v>111</v>
      </c>
      <c r="D39" s="123" t="s">
        <v>112</v>
      </c>
      <c r="E39" s="122"/>
    </row>
    <row r="40" ht="20.0" customHeight="true">
      <c r="B40" s="121" t="s">
        <v>113</v>
      </c>
      <c r="C40" s="122" t="s">
        <v>78</v>
      </c>
      <c r="D40" s="123" t="s">
        <v>57</v>
      </c>
      <c r="E40" s="122"/>
    </row>
    <row r="41" ht="20.0" customHeight="true">
      <c r="B41" s="121" t="s">
        <v>114</v>
      </c>
      <c r="C41" s="122" t="s">
        <v>81</v>
      </c>
      <c r="D41" s="123" t="s">
        <v>115</v>
      </c>
      <c r="E41" s="122"/>
    </row>
    <row r="42" ht="20.0" customHeight="true">
      <c r="B42" s="121" t="s">
        <v>116</v>
      </c>
      <c r="C42" s="122" t="s">
        <v>84</v>
      </c>
      <c r="D42" s="123" t="s">
        <v>59</v>
      </c>
      <c r="E42" s="122"/>
    </row>
    <row r="43" ht="20.0" customHeight="true">
      <c r="B43" s="121" t="s">
        <v>117</v>
      </c>
      <c r="C43" s="122" t="s">
        <v>99</v>
      </c>
      <c r="D43" s="123" t="s">
        <v>118</v>
      </c>
      <c r="E43" s="122"/>
    </row>
    <row r="44" ht="30.0" customHeight="true">
      <c r="B44" s="62" t="s">
        <v>119</v>
      </c>
    </row>
    <row r="45" ht="20.0" customHeight="true">
      <c r="B45" s="127" t="s">
        <v>120</v>
      </c>
      <c r="C45" s="128" t="s">
        <v>121</v>
      </c>
      <c r="D45" s="129">
        <f>C23</f>
      </c>
    </row>
    <row r="46" ht="20.0" customHeight="true"/>
    <row r="47" ht="20.0" customHeight="true">
      <c r="B47" s="127" t="s">
        <v>122</v>
      </c>
      <c r="C47" s="119">
        <f>IF(AND(TEXT(B7,"AAA")=TEXT(B8,"AAA"),TEXT(B8,"AAA")=TEXT(B9,"AAA"),TEXT(B9,"AAA")=TEXT(B10,"AAA"),TEXT(B10,"AAA")=TEXT(B11,"AAA"),TEXT(B11,"AAA")=TEXT(B12,"AAA"),TEXT(B12,"AAA")=TEXT(B13,"AAA")),TEXT(B13,"AAA"),TEXT(B7,"AAA"))</f>
      </c>
      <c r="D47" s="129">
        <f><![CDATA[(C25*(C26*SUMIFS(C7:C13,B7:B13,">="&DATE(C47,1,1),B7:B13,"<="&DATE(C47,12,31))+C27*SUMIFS(D7:D13,B7:B13,">="&DATE(C47,1,1),B7:B13,"<="&DATE(C47,12,31))+C28*SUMIFS(E7:E13,B7:B13,">="&DATE(C47,1,1),B7:B13,"<="&DATE(C47,12,31))))]]></f>
      </c>
    </row>
    <row r="48" ht="20.0" customHeight="true"/>
    <row r="49" ht="20.0" customHeight="true">
      <c r="B49" s="130" t="s">
        <v>122</v>
      </c>
      <c r="C49" s="131" t="s">
        <v>66</v>
      </c>
      <c r="D49" s="132">
        <f>SUM(D47:D48)</f>
      </c>
    </row>
    <row r="50" ht="20.0" customHeight="true"/>
    <row r="51" ht="20.0" customHeight="true">
      <c r="B51" s="127" t="s">
        <v>123</v>
      </c>
      <c r="C51" s="119">
        <f>IF(AND(TEXT(B7,"AAA")=TEXT(B8,"AAA"),TEXT(B8,"AAA")=TEXT(B9,"AAA"),TEXT(B9,"AAA")=TEXT(B10,"AAA"),TEXT(B10,"AAA")=TEXT(B11,"AAA"),TEXT(B11,"AAA")=TEXT(B12,"AAA"),TEXT(B12,"AAA")=TEXT(B13,"AAA")),TEXT(B13,"AAA"),TEXT(B7,"AAA"))</f>
      </c>
      <c r="D51" s="129">
        <f>(D18-D45/7*COUNTIFS(B7:B13,"&gt;="&amp;DATE(C47,1,1),B7:B13,"&lt;="&amp;DATE(C47,12,31))-D47)</f>
      </c>
    </row>
    <row r="52" ht="20.0" customHeight="true"/>
    <row r="53" ht="20.0" customHeight="true">
      <c r="B53" s="130" t="s">
        <v>123</v>
      </c>
      <c r="C53" s="131" t="s">
        <v>66</v>
      </c>
      <c r="D53" s="132">
        <f>SUM(D51:D52)</f>
      </c>
      <c r="F53" s="36"/>
      <c r="G53" s="36"/>
      <c r="H53" s="36"/>
      <c r="I53" s="36"/>
    </row>
  </sheetData>
  <mergeCells>
    <mergeCell ref="C1:G1"/>
    <mergeCell ref="C2:G2"/>
    <mergeCell ref="D3:F3"/>
    <mergeCell ref="C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B16:G16"/>
    <mergeCell ref="B17:C17"/>
    <mergeCell ref="D17:G17"/>
    <mergeCell ref="B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/>
  <cols>
    <col min="1" max="1" width="8.984375" customWidth="true"/>
    <col min="2" max="2" width="17.96875" customWidth="true"/>
    <col min="3" max="3" width="17.96875" customWidth="true"/>
    <col min="4" max="4" width="35.9375" customWidth="true"/>
    <col min="5" max="5" width="8.984375" customWidth="true"/>
    <col min="6" max="6" width="17.96875" customWidth="true"/>
    <col min="7" max="7" width="17.96875" customWidth="true"/>
    <col min="8" max="8" width="255.0" customWidth="true"/>
  </cols>
  <sheetData>
    <row r="1" ht="20.0" customHeight="true">
      <c r="A1" s="1"/>
      <c r="B1" s="2"/>
      <c r="C1" s="62" t="s">
        <v>32</v>
      </c>
      <c r="D1" s="133"/>
      <c r="E1" s="133"/>
      <c r="F1" s="133"/>
      <c r="G1" s="133"/>
    </row>
    <row r="2" ht="20.0" customHeight="true">
      <c r="C2" s="62" t="s">
        <v>124</v>
      </c>
      <c r="D2" s="133"/>
      <c r="E2" s="133"/>
      <c r="F2" s="133"/>
      <c r="G2" s="133"/>
    </row>
    <row r="3" ht="20.0" customHeight="true">
      <c r="C3" s="93" t="s">
        <v>54</v>
      </c>
      <c r="D3" s="61">
        <f>IF(TEXT(B7,"AAA")&lt;&gt;TEXT(B13,"AAA"), CONCATENATE(TEXT(B7,"DD")," de ", TEXT(B7, "MMMM"), " del ", TEXT(B7,"AAA"), " al ", TEXT(B13, "DD"), " de ", TEXT(B13, "MMMM"), " del ", TEXT(B13, "AAA")),CONCATENATE(TEXT(B7, "DD")," de ",TEXT(B7, "MMMM"), " al ",TEXT(B13, "DD")," de ",TEXT(B13, "MMMM")," del ",TEXT(B7, "AAA")))</f>
      </c>
      <c r="E3" s="94"/>
      <c r="F3" s="94"/>
      <c r="G3" s="93" t="s">
        <v>125</v>
      </c>
    </row>
    <row r="4" ht="20.0" customHeight="true">
      <c r="B4" s="9" t="s">
        <v>37</v>
      </c>
      <c r="C4" s="90">
        <f>CONCATENATE(TEXT(B6, "DD")," de ",TEXT(B6, "MMMM")," al ",TEXT(B12, "DD")," de ",TEXT(B12, "MMMM")," del ",TEXT(B6, "AAA"))</f>
      </c>
    </row>
    <row r="5" ht="20.0" customHeight="true">
      <c r="C5" s="134" t="s">
        <v>7</v>
      </c>
      <c r="D5" s="134" t="s">
        <v>126</v>
      </c>
      <c r="F5" s="65" t="s">
        <v>127</v>
      </c>
      <c r="G5" s="135"/>
    </row>
    <row r="6" ht="20.0" customHeight="true">
      <c r="B6" s="93" t="s">
        <v>128</v>
      </c>
      <c r="C6" s="136">
        <f>'Contraprestación Anexo"C"'!C39</f>
      </c>
      <c r="D6" s="136">
        <f>'Contraprestación Anexo"C"'!C39</f>
      </c>
      <c r="F6" s="136" t="s">
        <v>129</v>
      </c>
      <c r="G6" s="136">
        <f>'Contraprestación Anexo"C"'!C39</f>
      </c>
    </row>
    <row r="7" ht="20.0" customHeight="true">
      <c r="B7" s="63" t="n">
        <v>43289.0</v>
      </c>
      <c r="C7" s="64">
        <f>'Información_Troncal-Anexo"A"'!C7:C13</f>
      </c>
      <c r="D7" s="64">
        <f>'Información_Troncal-Anexo"A"'!E7:E13</f>
      </c>
      <c r="F7" s="64">
        <f>C7:C13+D7:D13</f>
      </c>
      <c r="G7" s="137">
        <f>+F7:F13*$G$6</f>
      </c>
    </row>
    <row r="8" ht="20.0" customHeight="true">
      <c r="B8" s="63" t="n">
        <v>43290.0</v>
      </c>
      <c r="C8" s="64">
        <f>'Información_Troncal-Anexo"A"'!C7:C13</f>
      </c>
      <c r="D8" s="64">
        <f>'Información_Troncal-Anexo"A"'!E7:E13</f>
      </c>
      <c r="F8" s="64">
        <f>C7:C13+D7:D13</f>
      </c>
      <c r="G8" s="137">
        <f>+F7:F13*$G$6</f>
      </c>
    </row>
    <row r="9" ht="20.0" customHeight="true">
      <c r="B9" s="63" t="n">
        <v>43291.0</v>
      </c>
      <c r="C9" s="64">
        <f>'Información_Troncal-Anexo"A"'!C7:C13</f>
      </c>
      <c r="D9" s="64">
        <f>'Información_Troncal-Anexo"A"'!E7:E13</f>
      </c>
      <c r="F9" s="64">
        <f>C7:C13+D7:D13</f>
      </c>
      <c r="G9" s="137">
        <f>+F7:F13*$G$6</f>
      </c>
    </row>
    <row r="10" ht="20.0" customHeight="true">
      <c r="B10" s="63" t="n">
        <v>43292.0</v>
      </c>
      <c r="C10" s="64">
        <f>'Información_Troncal-Anexo"A"'!C7:C13</f>
      </c>
      <c r="D10" s="64">
        <f>'Información_Troncal-Anexo"A"'!E7:E13</f>
      </c>
      <c r="F10" s="64">
        <f>C7:C13+D7:D13</f>
      </c>
      <c r="G10" s="137">
        <f>+F7:F13*$G$6</f>
      </c>
    </row>
    <row r="11" ht="20.0" customHeight="true">
      <c r="B11" s="63" t="n">
        <v>43293.0</v>
      </c>
      <c r="C11" s="64">
        <f>'Información_Troncal-Anexo"A"'!C7:C13</f>
      </c>
      <c r="D11" s="64">
        <f>'Información_Troncal-Anexo"A"'!E7:E13</f>
      </c>
      <c r="F11" s="64">
        <f>C7:C13+D7:D13</f>
      </c>
      <c r="G11" s="137">
        <f>+F7:F13*$G$6</f>
      </c>
    </row>
    <row r="12" ht="20.0" customHeight="true">
      <c r="B12" s="63" t="n">
        <v>43294.0</v>
      </c>
      <c r="C12" s="64">
        <f>'Información_Troncal-Anexo"A"'!C7:C13</f>
      </c>
      <c r="D12" s="64">
        <f>'Información_Troncal-Anexo"A"'!E7:E13</f>
      </c>
      <c r="F12" s="64">
        <f>C7:C13+D7:D13</f>
      </c>
      <c r="G12" s="137">
        <f>+F7:F13*$G$6</f>
      </c>
    </row>
    <row r="13" ht="20.0" customHeight="true">
      <c r="B13" s="63" t="n">
        <v>43295.0</v>
      </c>
      <c r="C13" s="64">
        <f>'Información_Troncal-Anexo"A"'!C7:C13</f>
      </c>
      <c r="D13" s="64">
        <f>'Información_Troncal-Anexo"A"'!E7:E13</f>
      </c>
      <c r="F13" s="64">
        <f>C7:C13+D7:D13</f>
      </c>
      <c r="G13" s="137">
        <f>+F7:F13*$G$6</f>
      </c>
    </row>
    <row r="14" ht="20.0" customHeight="true">
      <c r="B14" s="93" t="s">
        <v>130</v>
      </c>
      <c r="C14" s="66">
        <f>SUM(C7:C13)</f>
      </c>
      <c r="D14" s="66">
        <f>SUM(D7:D13)</f>
      </c>
      <c r="F14" s="66">
        <f>SUM(F7:F13)</f>
      </c>
      <c r="G14" s="71">
        <f>+F14*$G$6</f>
      </c>
    </row>
    <row r="15" ht="20.0" customHeight="true">
      <c r="B15" s="93" t="s">
        <v>131</v>
      </c>
      <c r="C15" s="71">
        <f>C14*C6</f>
      </c>
      <c r="D15" s="71">
        <f>D14*D6</f>
      </c>
      <c r="H15" s="36"/>
    </row>
  </sheetData>
  <mergeCells>
    <mergeCell ref="C1:G1"/>
    <mergeCell ref="C2:G2"/>
    <mergeCell ref="D3:F3"/>
    <mergeCell ref="F5:G5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true"/>
  </sheetViews>
  <sheetFormatPr defaultRowHeight="15.0"/>
  <cols>
    <col min="1" max="1" width="8.984375" customWidth="true"/>
    <col min="2" max="2" width="17.96875" customWidth="true"/>
    <col min="3" max="3" width="17.96875" customWidth="true"/>
    <col min="4" max="4" width="17.96875" customWidth="true"/>
    <col min="5" max="5" width="17.96875" customWidth="true"/>
    <col min="6" max="6" width="17.96875" customWidth="true"/>
    <col min="7" max="7" width="17.96875" customWidth="true"/>
    <col min="8" max="8" width="17.96875" customWidth="true"/>
    <col min="9" max="9" width="17.96875" customWidth="true"/>
    <col min="10" max="10" width="17.96875" customWidth="true"/>
    <col min="11" max="11" width="17.96875" customWidth="true"/>
    <col min="12" max="12" width="17.96875" customWidth="true"/>
    <col min="13" max="13" width="17.96875" customWidth="true"/>
    <col min="14" max="14" width="17.96875" customWidth="true"/>
    <col min="15" max="15" width="17.96875" customWidth="true"/>
    <col min="16" max="16" width="17.96875" customWidth="true"/>
    <col min="17" max="17" width="17.96875" customWidth="true"/>
    <col min="18" max="18" width="17.96875" customWidth="true"/>
    <col min="19" max="19" width="17.96875" customWidth="true"/>
    <col min="20" max="20" width="17.96875" customWidth="true"/>
    <col min="21" max="21" width="170.703125" customWidth="true"/>
  </cols>
  <sheetData>
    <row r="1" ht="20.0" customHeight="true">
      <c r="A1" s="1"/>
      <c r="B1" s="2"/>
      <c r="C1" s="39" t="s">
        <v>32</v>
      </c>
      <c r="D1" s="40"/>
      <c r="E1" s="40"/>
      <c r="F1" s="40"/>
    </row>
    <row r="2" ht="20.0" customHeight="true">
      <c r="C2" s="39">
        <f>CONCATENATE("REPORTE ",TEXT(B7,"AAA"))</f>
      </c>
      <c r="D2" s="40"/>
      <c r="E2" s="40"/>
      <c r="F2" s="40"/>
    </row>
    <row r="3" ht="20.0" customHeight="true">
      <c r="B3" s="1"/>
      <c r="E3" s="1"/>
      <c r="O3" s="1"/>
      <c r="Q3" s="1"/>
      <c r="S3" s="1"/>
    </row>
    <row r="4" ht="20.0" customHeight="true">
      <c r="B4" s="138" t="s">
        <v>37</v>
      </c>
      <c r="C4" s="45"/>
      <c r="D4" s="45"/>
      <c r="E4" s="45" t="s">
        <v>37</v>
      </c>
      <c r="F4" s="45"/>
      <c r="G4" s="45"/>
      <c r="H4" s="45"/>
      <c r="I4" s="45"/>
      <c r="J4" s="45"/>
      <c r="K4" s="45"/>
      <c r="L4" s="45"/>
      <c r="M4" s="45"/>
      <c r="N4" s="46"/>
      <c r="O4" s="139" t="s">
        <v>132</v>
      </c>
      <c r="P4" s="139"/>
      <c r="Q4" s="139" t="s">
        <v>133</v>
      </c>
      <c r="R4" s="140"/>
      <c r="S4" s="142" t="s">
        <v>134</v>
      </c>
      <c r="T4" s="141"/>
    </row>
    <row r="5" ht="20.0" customHeight="true">
      <c r="B5" s="143" t="s">
        <v>37</v>
      </c>
      <c r="C5" s="144" t="s">
        <v>135</v>
      </c>
      <c r="D5" s="77"/>
      <c r="E5" s="146" t="s">
        <v>136</v>
      </c>
      <c r="F5" s="145"/>
      <c r="G5" s="146" t="s">
        <v>137</v>
      </c>
      <c r="H5" s="145"/>
      <c r="I5" s="146" t="s">
        <v>138</v>
      </c>
      <c r="J5" s="145"/>
      <c r="K5" s="146" t="s">
        <v>139</v>
      </c>
      <c r="L5" s="145"/>
      <c r="M5" s="146" t="s">
        <v>140</v>
      </c>
      <c r="N5" s="145"/>
      <c r="O5" s="148" t="s">
        <v>141</v>
      </c>
      <c r="P5" s="147"/>
      <c r="Q5" s="148" t="s">
        <v>141</v>
      </c>
      <c r="R5" s="147"/>
      <c r="S5" s="150" t="s">
        <v>142</v>
      </c>
      <c r="T5" s="149"/>
    </row>
    <row r="6" ht="20.0" customHeight="true">
      <c r="B6" s="151" t="s">
        <v>37</v>
      </c>
      <c r="C6" s="78" t="s">
        <v>22</v>
      </c>
      <c r="D6" s="78" t="s">
        <v>20</v>
      </c>
      <c r="E6" s="152" t="s">
        <v>22</v>
      </c>
      <c r="F6" s="152" t="s">
        <v>20</v>
      </c>
      <c r="G6" s="152" t="s">
        <v>22</v>
      </c>
      <c r="H6" s="152" t="s">
        <v>20</v>
      </c>
      <c r="I6" s="152" t="s">
        <v>22</v>
      </c>
      <c r="J6" s="152" t="s">
        <v>20</v>
      </c>
      <c r="K6" s="152" t="s">
        <v>22</v>
      </c>
      <c r="L6" s="152" t="s">
        <v>20</v>
      </c>
      <c r="M6" s="152" t="s">
        <v>22</v>
      </c>
      <c r="N6" s="152" t="s">
        <v>20</v>
      </c>
      <c r="O6" s="153" t="s">
        <v>22</v>
      </c>
      <c r="P6" s="153" t="s">
        <v>20</v>
      </c>
      <c r="Q6" s="153" t="s">
        <v>22</v>
      </c>
      <c r="R6" s="153" t="s">
        <v>20</v>
      </c>
      <c r="S6" s="154" t="s">
        <v>22</v>
      </c>
      <c r="T6" s="154" t="s">
        <v>20</v>
      </c>
    </row>
    <row r="7" ht="20.0" customHeight="true">
      <c r="B7" s="155" t="n">
        <v>43289.0</v>
      </c>
      <c r="C7" s="24" t="n">
        <v>1449.0</v>
      </c>
      <c r="D7" s="25" t="n">
        <v>2775.0</v>
      </c>
      <c r="E7" s="24" t="n">
        <v>247.0</v>
      </c>
      <c r="F7" s="25" t="n">
        <v>1729.0</v>
      </c>
      <c r="G7" s="24" t="n">
        <v>509.0</v>
      </c>
      <c r="H7" s="25" t="n">
        <v>5090.0</v>
      </c>
      <c r="I7" s="24" t="n">
        <v>301.0</v>
      </c>
      <c r="J7" s="25" t="n">
        <v>1632.0</v>
      </c>
      <c r="K7" s="24" t="n">
        <v>389.0</v>
      </c>
      <c r="L7" s="25" t="n">
        <v>1328.0</v>
      </c>
      <c r="M7" s="24" t="n">
        <v>3.0</v>
      </c>
      <c r="N7" s="25" t="n">
        <v>7.0</v>
      </c>
      <c r="O7" s="24" t="n">
        <v>1369.0</v>
      </c>
      <c r="P7" s="25" t="n">
        <v>9203.0</v>
      </c>
      <c r="Q7" s="24" t="n">
        <v>0.0</v>
      </c>
      <c r="R7" s="25" t="n">
        <v>0.0</v>
      </c>
      <c r="S7" s="24" t="n">
        <v>0.0</v>
      </c>
      <c r="T7" s="25" t="n">
        <v>0.0</v>
      </c>
    </row>
    <row r="8" ht="20.0" customHeight="true">
      <c r="B8" s="155" t="n">
        <v>43290.0</v>
      </c>
      <c r="C8" s="24" t="n">
        <v>2303.0</v>
      </c>
      <c r="D8" s="25" t="n">
        <v>4212.0</v>
      </c>
      <c r="E8" s="24" t="n">
        <v>415.0</v>
      </c>
      <c r="F8" s="25" t="n">
        <v>2905.0</v>
      </c>
      <c r="G8" s="24" t="n">
        <v>824.0</v>
      </c>
      <c r="H8" s="25" t="n">
        <v>8240.0</v>
      </c>
      <c r="I8" s="24" t="n">
        <v>447.0</v>
      </c>
      <c r="J8" s="25" t="n">
        <v>2409.0</v>
      </c>
      <c r="K8" s="24" t="n">
        <v>613.0</v>
      </c>
      <c r="L8" s="25" t="n">
        <v>2147.0</v>
      </c>
      <c r="M8" s="24" t="n">
        <v>4.0</v>
      </c>
      <c r="N8" s="25" t="n">
        <v>5.0</v>
      </c>
      <c r="O8" s="24" t="n">
        <v>2372.0</v>
      </c>
      <c r="P8" s="25" t="n">
        <v>15915.0</v>
      </c>
      <c r="Q8" s="24" t="n">
        <v>0.0</v>
      </c>
      <c r="R8" s="25" t="n">
        <v>0.0</v>
      </c>
      <c r="S8" s="24" t="n">
        <v>0.0</v>
      </c>
      <c r="T8" s="25" t="n">
        <v>0.0</v>
      </c>
    </row>
    <row r="9" ht="20.0" customHeight="true">
      <c r="B9" s="155" t="n">
        <v>43291.0</v>
      </c>
      <c r="C9" s="24" t="n">
        <v>2210.0</v>
      </c>
      <c r="D9" s="25" t="n">
        <v>3994.0</v>
      </c>
      <c r="E9" s="24" t="n">
        <v>411.0</v>
      </c>
      <c r="F9" s="25" t="n">
        <v>2877.0</v>
      </c>
      <c r="G9" s="24" t="n">
        <v>808.0</v>
      </c>
      <c r="H9" s="25" t="n">
        <v>8080.0</v>
      </c>
      <c r="I9" s="24" t="n">
        <v>444.0</v>
      </c>
      <c r="J9" s="25" t="n">
        <v>2362.0</v>
      </c>
      <c r="K9" s="24" t="n">
        <v>542.0</v>
      </c>
      <c r="L9" s="25" t="n">
        <v>1883.0</v>
      </c>
      <c r="M9" s="24" t="n">
        <v>5.0</v>
      </c>
      <c r="N9" s="25" t="n">
        <v>10.0</v>
      </c>
      <c r="O9" s="24" t="n">
        <v>2097.0</v>
      </c>
      <c r="P9" s="25" t="n">
        <v>14143.0</v>
      </c>
      <c r="Q9" s="24" t="n">
        <v>0.0</v>
      </c>
      <c r="R9" s="25" t="n">
        <v>0.0</v>
      </c>
      <c r="S9" s="24" t="n">
        <v>0.0</v>
      </c>
      <c r="T9" s="25" t="n">
        <v>0.0</v>
      </c>
    </row>
    <row r="10" ht="20.0" customHeight="true">
      <c r="B10" s="155" t="n">
        <v>43292.0</v>
      </c>
      <c r="C10" s="24" t="n">
        <v>2237.0</v>
      </c>
      <c r="D10" s="25" t="n">
        <v>4039.0</v>
      </c>
      <c r="E10" s="24" t="n">
        <v>401.0</v>
      </c>
      <c r="F10" s="25" t="n">
        <v>2807.0</v>
      </c>
      <c r="G10" s="24" t="n">
        <v>821.0</v>
      </c>
      <c r="H10" s="25" t="n">
        <v>8210.0</v>
      </c>
      <c r="I10" s="24" t="n">
        <v>397.0</v>
      </c>
      <c r="J10" s="25" t="n">
        <v>2121.0</v>
      </c>
      <c r="K10" s="24" t="n">
        <v>614.0</v>
      </c>
      <c r="L10" s="25" t="n">
        <v>2113.0</v>
      </c>
      <c r="M10" s="24" t="n">
        <v>4.0</v>
      </c>
      <c r="N10" s="25" t="n">
        <v>7.0</v>
      </c>
      <c r="O10" s="24" t="n">
        <v>2047.0</v>
      </c>
      <c r="P10" s="25" t="n">
        <v>13887.0</v>
      </c>
      <c r="Q10" s="24" t="n">
        <v>0.0</v>
      </c>
      <c r="R10" s="25" t="n">
        <v>0.0</v>
      </c>
      <c r="S10" s="24" t="n">
        <v>0.0</v>
      </c>
      <c r="T10" s="25" t="n">
        <v>0.0</v>
      </c>
    </row>
    <row r="11" ht="20.0" customHeight="true">
      <c r="B11" s="155" t="n">
        <v>43293.0</v>
      </c>
      <c r="C11" s="24" t="n">
        <v>2292.0</v>
      </c>
      <c r="D11" s="25" t="n">
        <v>4051.0</v>
      </c>
      <c r="E11" s="24" t="n">
        <v>426.0</v>
      </c>
      <c r="F11" s="25" t="n">
        <v>2982.0</v>
      </c>
      <c r="G11" s="24" t="n">
        <v>849.0</v>
      </c>
      <c r="H11" s="25" t="n">
        <v>8490.0</v>
      </c>
      <c r="I11" s="24" t="n">
        <v>425.0</v>
      </c>
      <c r="J11" s="25" t="n">
        <v>2331.0</v>
      </c>
      <c r="K11" s="24" t="n">
        <v>589.0</v>
      </c>
      <c r="L11" s="25" t="n">
        <v>1992.0</v>
      </c>
      <c r="M11" s="24" t="n">
        <v>3.0</v>
      </c>
      <c r="N11" s="25" t="n">
        <v>8.0</v>
      </c>
      <c r="O11" s="24" t="n">
        <v>2162.0</v>
      </c>
      <c r="P11" s="25" t="n">
        <v>14669.0</v>
      </c>
      <c r="Q11" s="24" t="n">
        <v>0.0</v>
      </c>
      <c r="R11" s="25" t="n">
        <v>0.0</v>
      </c>
      <c r="S11" s="24" t="n">
        <v>0.0</v>
      </c>
      <c r="T11" s="25" t="n">
        <v>0.0</v>
      </c>
    </row>
    <row r="12" ht="20.0" customHeight="true">
      <c r="B12" s="155" t="n">
        <v>43294.0</v>
      </c>
      <c r="C12" s="24" t="n">
        <v>2384.0</v>
      </c>
      <c r="D12" s="25" t="n">
        <v>4242.0</v>
      </c>
      <c r="E12" s="24" t="n">
        <v>469.0</v>
      </c>
      <c r="F12" s="25" t="n">
        <v>3283.0</v>
      </c>
      <c r="G12" s="24" t="n">
        <v>842.0</v>
      </c>
      <c r="H12" s="25" t="n">
        <v>8420.0</v>
      </c>
      <c r="I12" s="24" t="n">
        <v>441.0</v>
      </c>
      <c r="J12" s="25" t="n">
        <v>2404.0</v>
      </c>
      <c r="K12" s="24" t="n">
        <v>630.0</v>
      </c>
      <c r="L12" s="25" t="n">
        <v>2174.0</v>
      </c>
      <c r="M12" s="24" t="n">
        <v>2.0</v>
      </c>
      <c r="N12" s="25" t="n">
        <v>6.0</v>
      </c>
      <c r="O12" s="24" t="n">
        <v>2192.0</v>
      </c>
      <c r="P12" s="25" t="n">
        <v>14772.0</v>
      </c>
      <c r="Q12" s="24" t="n">
        <v>0.0</v>
      </c>
      <c r="R12" s="25" t="n">
        <v>0.0</v>
      </c>
      <c r="S12" s="24" t="n">
        <v>0.0</v>
      </c>
      <c r="T12" s="25" t="n">
        <v>0.0</v>
      </c>
    </row>
    <row r="13" ht="20.0" customHeight="true">
      <c r="B13" s="155" t="n">
        <v>43295.0</v>
      </c>
      <c r="C13" s="24" t="n">
        <v>2145.0</v>
      </c>
      <c r="D13" s="25" t="n">
        <v>4109.0</v>
      </c>
      <c r="E13" s="24" t="n">
        <v>381.0</v>
      </c>
      <c r="F13" s="25" t="n">
        <v>2667.0</v>
      </c>
      <c r="G13" s="24" t="n">
        <v>745.0</v>
      </c>
      <c r="H13" s="25" t="n">
        <v>7450.0</v>
      </c>
      <c r="I13" s="24" t="n">
        <v>458.0</v>
      </c>
      <c r="J13" s="25" t="n">
        <v>2394.0</v>
      </c>
      <c r="K13" s="24" t="n">
        <v>554.0</v>
      </c>
      <c r="L13" s="25" t="n">
        <v>1964.0</v>
      </c>
      <c r="M13" s="24" t="n">
        <v>7.0</v>
      </c>
      <c r="N13" s="25" t="n">
        <v>12.0</v>
      </c>
      <c r="O13" s="24" t="n">
        <v>1997.0</v>
      </c>
      <c r="P13" s="25" t="n">
        <v>13474.0</v>
      </c>
      <c r="Q13" s="24" t="n">
        <v>0.0</v>
      </c>
      <c r="R13" s="25" t="n">
        <v>0.0</v>
      </c>
      <c r="S13" s="24" t="n">
        <v>0.0</v>
      </c>
      <c r="T13" s="25" t="n">
        <v>0.0</v>
      </c>
    </row>
    <row r="14" ht="20.0" customHeight="true">
      <c r="B14" s="62" t="s">
        <v>143</v>
      </c>
      <c r="C14" s="29">
        <f>SUM(C7:C13)</f>
      </c>
      <c r="D14" s="30">
        <f>SUM(D7:D13)</f>
      </c>
      <c r="E14" s="30">
        <f>SUM(E7:E13)</f>
      </c>
      <c r="F14" s="30">
        <f>SUM(F7:F13)</f>
      </c>
      <c r="G14" s="29">
        <f>SUM(G7:G13)</f>
      </c>
      <c r="H14" s="30">
        <f>SUM(H7:H13)</f>
      </c>
      <c r="I14" s="29">
        <f>SUM(I7:I13)</f>
      </c>
      <c r="J14" s="30">
        <f>SUM(J7:J13)</f>
      </c>
      <c r="K14" s="29">
        <f>SUM(K7:K13)</f>
      </c>
      <c r="L14" s="30">
        <f>SUM(L7:L13)</f>
      </c>
      <c r="M14" s="29">
        <f>SUM(M7:M13)</f>
      </c>
      <c r="N14" s="30">
        <f>SUM(N7:N13)</f>
      </c>
      <c r="O14" s="29">
        <f>SUM(O7:O13)</f>
      </c>
      <c r="P14" s="30">
        <f>SUM(P7:P13)</f>
      </c>
      <c r="Q14" s="29">
        <f>SUM(Q7:Q13)</f>
      </c>
      <c r="R14" s="30">
        <f>SUM(R7:R13)</f>
      </c>
      <c r="S14" s="29">
        <f>SUM(S7:S13)</f>
      </c>
      <c r="T14" s="30">
        <f>SUM(T7:T13)</f>
      </c>
    </row>
    <row r="15" ht="20.0" customHeight="true">
      <c r="O15" s="156" t="s">
        <v>144</v>
      </c>
      <c r="P15" s="157"/>
      <c r="Q15" s="157"/>
      <c r="R15" s="157"/>
      <c r="S15" s="157"/>
    </row>
    <row r="16" ht="20.0" customHeight="true">
      <c r="B16" s="158" t="s">
        <v>145</v>
      </c>
      <c r="C16" s="159">
        <f>DetalleValidacion!R14+DetalleValidacion!S14+DetalleValidacion!T14+DetalleValidacion!U14+Otros!C14+DetalleValidacion!G14+DetalleValidacion!H14+DetalleValidacion!I14</f>
      </c>
      <c r="D16" s="160">
        <f>DetalleValidacion!R15+DetalleValidacion!S15+DetalleValidacion!T15+DetalleValidacion!U15+DetalleValidacion!G15+D14</f>
      </c>
    </row>
    <row r="17" ht="20.0" customHeight="true">
      <c r="B17" s="161" t="s">
        <v>146</v>
      </c>
      <c r="C17" s="162">
        <f>E14+G14+I14+K14+M14</f>
      </c>
      <c r="D17" s="163">
        <f>F14+H14+J14+L14+N14</f>
      </c>
    </row>
    <row r="18" ht="20.0" customHeight="true">
      <c r="B18" s="161" t="s">
        <v>147</v>
      </c>
      <c r="C18" s="162">
        <f>SUM(C31,'DetalleValidacion (TPR)'!K14,'DetalleValidacion (TPR)'!L14,'DetalleValidacion (TPR)'!M14,'DetalleValidacion (TPR)'!N14,'DetalleValidacion (TPR)'!G14,'DetalleValidacion (TPR)'!H14,'DetalleValidacion (TPR)'!I14)</f>
      </c>
      <c r="D18" s="163">
        <f>SUM('DetalleValidacion (TPR)'!C15,'DetalleValidacion (TPR)'!D15,'DetalleValidacion (TPR)'!E15,'DetalleValidacion (TPR)'!F15,'DetalleValidacion (TPR)'!G15,'DetalleValidacion (TPR)'!H15,'DetalleValidacion (TPR)'!I15)</f>
      </c>
    </row>
    <row r="19" ht="20.0" customHeight="true">
      <c r="B19" s="161" t="s">
        <v>148</v>
      </c>
      <c r="C19" s="162">
        <f>SUM(E31,G31,I31,K31,M31)</f>
      </c>
      <c r="D19" s="163">
        <f>SUM(F31,H31,J31,L31,N31)</f>
      </c>
    </row>
    <row r="20" ht="20.0" customHeight="true"/>
    <row r="21" ht="20.0" customHeight="true">
      <c r="B21" s="164" t="s">
        <v>37</v>
      </c>
      <c r="C21" s="164" t="s">
        <v>37</v>
      </c>
      <c r="D21" s="165"/>
      <c r="E21" s="167" t="s">
        <v>149</v>
      </c>
      <c r="F21" s="167"/>
      <c r="G21" s="167"/>
      <c r="H21" s="167"/>
      <c r="I21" s="167"/>
      <c r="J21" s="167"/>
      <c r="K21" s="167"/>
      <c r="L21" s="167"/>
      <c r="M21" s="167"/>
      <c r="N21" s="166"/>
    </row>
    <row r="22" ht="20.0" customHeight="true">
      <c r="B22" s="143" t="s">
        <v>37</v>
      </c>
      <c r="C22" s="169" t="s">
        <v>135</v>
      </c>
      <c r="D22" s="168"/>
      <c r="E22" s="169" t="s">
        <v>150</v>
      </c>
      <c r="F22" s="168"/>
      <c r="G22" s="169" t="s">
        <v>151</v>
      </c>
      <c r="H22" s="168"/>
      <c r="I22" s="169" t="s">
        <v>152</v>
      </c>
      <c r="J22" s="168"/>
      <c r="K22" s="169" t="s">
        <v>153</v>
      </c>
      <c r="L22" s="168"/>
      <c r="M22" s="169" t="s">
        <v>154</v>
      </c>
      <c r="N22" s="168"/>
    </row>
    <row r="23" ht="20.0" customHeight="true">
      <c r="B23" s="151" t="s">
        <v>37</v>
      </c>
      <c r="C23" s="170" t="s">
        <v>22</v>
      </c>
      <c r="D23" s="170" t="s">
        <v>20</v>
      </c>
      <c r="E23" s="170" t="s">
        <v>22</v>
      </c>
      <c r="F23" s="170" t="s">
        <v>20</v>
      </c>
      <c r="G23" s="170" t="s">
        <v>22</v>
      </c>
      <c r="H23" s="170" t="s">
        <v>20</v>
      </c>
      <c r="I23" s="170" t="s">
        <v>22</v>
      </c>
      <c r="J23" s="170" t="s">
        <v>20</v>
      </c>
      <c r="K23" s="170" t="s">
        <v>22</v>
      </c>
      <c r="L23" s="170" t="s">
        <v>20</v>
      </c>
      <c r="M23" s="170" t="s">
        <v>22</v>
      </c>
      <c r="N23" s="170" t="s">
        <v>20</v>
      </c>
    </row>
    <row r="24" ht="20.0" customHeight="true">
      <c r="B24" s="155" t="n">
        <v>43289.0</v>
      </c>
      <c r="C24" s="24" t="n">
        <v>0.0</v>
      </c>
      <c r="D24" s="25" t="n">
        <v>0.0</v>
      </c>
      <c r="E24" s="24" t="n">
        <v>0.0</v>
      </c>
      <c r="F24" s="25" t="n">
        <v>0.0</v>
      </c>
      <c r="G24" s="24" t="n">
        <v>0.0</v>
      </c>
      <c r="H24" s="25" t="n">
        <v>0.0</v>
      </c>
      <c r="I24" s="24" t="n">
        <v>0.0</v>
      </c>
      <c r="J24" s="25" t="n">
        <v>0.0</v>
      </c>
      <c r="K24" s="24" t="n">
        <v>0.0</v>
      </c>
      <c r="L24" s="25" t="n">
        <v>0.0</v>
      </c>
      <c r="M24" s="24" t="n">
        <v>0.0</v>
      </c>
      <c r="N24" s="25" t="n">
        <v>0.0</v>
      </c>
    </row>
    <row r="25" ht="20.0" customHeight="true">
      <c r="B25" s="155" t="n">
        <v>43290.0</v>
      </c>
      <c r="C25" s="24" t="n">
        <v>0.0</v>
      </c>
      <c r="D25" s="25" t="n">
        <v>0.0</v>
      </c>
      <c r="E25" s="24" t="n">
        <v>0.0</v>
      </c>
      <c r="F25" s="25" t="n">
        <v>0.0</v>
      </c>
      <c r="G25" s="24" t="n">
        <v>0.0</v>
      </c>
      <c r="H25" s="25" t="n">
        <v>0.0</v>
      </c>
      <c r="I25" s="24" t="n">
        <v>0.0</v>
      </c>
      <c r="J25" s="25" t="n">
        <v>0.0</v>
      </c>
      <c r="K25" s="24" t="n">
        <v>0.0</v>
      </c>
      <c r="L25" s="25" t="n">
        <v>0.0</v>
      </c>
      <c r="M25" s="24" t="n">
        <v>0.0</v>
      </c>
      <c r="N25" s="25" t="n">
        <v>0.0</v>
      </c>
    </row>
    <row r="26" ht="20.0" customHeight="true">
      <c r="B26" s="155" t="n">
        <v>43291.0</v>
      </c>
      <c r="C26" s="24" t="n">
        <v>0.0</v>
      </c>
      <c r="D26" s="25" t="n">
        <v>0.0</v>
      </c>
      <c r="E26" s="24" t="n">
        <v>0.0</v>
      </c>
      <c r="F26" s="25" t="n">
        <v>0.0</v>
      </c>
      <c r="G26" s="24" t="n">
        <v>0.0</v>
      </c>
      <c r="H26" s="25" t="n">
        <v>0.0</v>
      </c>
      <c r="I26" s="24" t="n">
        <v>0.0</v>
      </c>
      <c r="J26" s="25" t="n">
        <v>0.0</v>
      </c>
      <c r="K26" s="24" t="n">
        <v>0.0</v>
      </c>
      <c r="L26" s="25" t="n">
        <v>0.0</v>
      </c>
      <c r="M26" s="24" t="n">
        <v>0.0</v>
      </c>
      <c r="N26" s="25" t="n">
        <v>0.0</v>
      </c>
    </row>
    <row r="27" ht="20.0" customHeight="true">
      <c r="B27" s="155" t="n">
        <v>43292.0</v>
      </c>
      <c r="C27" s="24" t="n">
        <v>0.0</v>
      </c>
      <c r="D27" s="25" t="n">
        <v>0.0</v>
      </c>
      <c r="E27" s="24" t="n">
        <v>0.0</v>
      </c>
      <c r="F27" s="25" t="n">
        <v>0.0</v>
      </c>
      <c r="G27" s="24" t="n">
        <v>0.0</v>
      </c>
      <c r="H27" s="25" t="n">
        <v>0.0</v>
      </c>
      <c r="I27" s="24" t="n">
        <v>0.0</v>
      </c>
      <c r="J27" s="25" t="n">
        <v>0.0</v>
      </c>
      <c r="K27" s="24" t="n">
        <v>0.0</v>
      </c>
      <c r="L27" s="25" t="n">
        <v>0.0</v>
      </c>
      <c r="M27" s="24" t="n">
        <v>0.0</v>
      </c>
      <c r="N27" s="25" t="n">
        <v>0.0</v>
      </c>
    </row>
    <row r="28" ht="20.0" customHeight="true">
      <c r="B28" s="155" t="n">
        <v>43293.0</v>
      </c>
      <c r="C28" s="24" t="n">
        <v>0.0</v>
      </c>
      <c r="D28" s="25" t="n">
        <v>0.0</v>
      </c>
      <c r="E28" s="24" t="n">
        <v>0.0</v>
      </c>
      <c r="F28" s="25" t="n">
        <v>0.0</v>
      </c>
      <c r="G28" s="24" t="n">
        <v>0.0</v>
      </c>
      <c r="H28" s="25" t="n">
        <v>0.0</v>
      </c>
      <c r="I28" s="24" t="n">
        <v>0.0</v>
      </c>
      <c r="J28" s="25" t="n">
        <v>0.0</v>
      </c>
      <c r="K28" s="24" t="n">
        <v>0.0</v>
      </c>
      <c r="L28" s="25" t="n">
        <v>0.0</v>
      </c>
      <c r="M28" s="24" t="n">
        <v>0.0</v>
      </c>
      <c r="N28" s="25" t="n">
        <v>0.0</v>
      </c>
    </row>
    <row r="29" ht="20.0" customHeight="true">
      <c r="B29" s="155" t="n">
        <v>43294.0</v>
      </c>
      <c r="C29" s="24" t="n">
        <v>0.0</v>
      </c>
      <c r="D29" s="25" t="n">
        <v>0.0</v>
      </c>
      <c r="E29" s="24" t="n">
        <v>0.0</v>
      </c>
      <c r="F29" s="25" t="n">
        <v>0.0</v>
      </c>
      <c r="G29" s="24" t="n">
        <v>0.0</v>
      </c>
      <c r="H29" s="25" t="n">
        <v>0.0</v>
      </c>
      <c r="I29" s="24" t="n">
        <v>0.0</v>
      </c>
      <c r="J29" s="25" t="n">
        <v>0.0</v>
      </c>
      <c r="K29" s="24" t="n">
        <v>0.0</v>
      </c>
      <c r="L29" s="25" t="n">
        <v>0.0</v>
      </c>
      <c r="M29" s="24" t="n">
        <v>0.0</v>
      </c>
      <c r="N29" s="25" t="n">
        <v>0.0</v>
      </c>
    </row>
    <row r="30" ht="20.0" customHeight="true">
      <c r="B30" s="155" t="n">
        <v>43295.0</v>
      </c>
      <c r="C30" s="24" t="n">
        <v>0.0</v>
      </c>
      <c r="D30" s="25" t="n">
        <v>0.0</v>
      </c>
      <c r="E30" s="24" t="n">
        <v>0.0</v>
      </c>
      <c r="F30" s="25" t="n">
        <v>0.0</v>
      </c>
      <c r="G30" s="24" t="n">
        <v>0.0</v>
      </c>
      <c r="H30" s="25" t="n">
        <v>0.0</v>
      </c>
      <c r="I30" s="24" t="n">
        <v>0.0</v>
      </c>
      <c r="J30" s="25" t="n">
        <v>0.0</v>
      </c>
      <c r="K30" s="24" t="n">
        <v>0.0</v>
      </c>
      <c r="L30" s="25" t="n">
        <v>0.0</v>
      </c>
      <c r="M30" s="24" t="n">
        <v>0.0</v>
      </c>
      <c r="N30" s="25" t="n">
        <v>0.0</v>
      </c>
    </row>
    <row r="31" ht="20.0" customHeight="true">
      <c r="B31" s="62" t="s">
        <v>143</v>
      </c>
      <c r="C31" s="29">
        <f>SUM(C24:C30)</f>
      </c>
      <c r="D31" s="30">
        <f>SUM(D24:D30)</f>
      </c>
      <c r="E31" s="29">
        <f>SUM(E24:E30)</f>
      </c>
      <c r="F31" s="30">
        <f>SUM(F24:F30)</f>
      </c>
      <c r="G31" s="29">
        <f>SUM(G24:G30)</f>
      </c>
      <c r="H31" s="30">
        <f>SUM(H24:H30)</f>
      </c>
      <c r="I31" s="29">
        <f>SUM(I24:I30)</f>
      </c>
      <c r="J31" s="30">
        <f>SUM(J24:J30)</f>
      </c>
      <c r="K31" s="29">
        <f>SUM(K24:K30)</f>
      </c>
      <c r="L31" s="30">
        <f>SUM(L24:L30)</f>
      </c>
      <c r="M31" s="29">
        <f>SUM(M24:M30)</f>
      </c>
      <c r="N31" s="30">
        <f>SUM(N24:N30)</f>
      </c>
    </row>
  </sheetData>
  <mergeCells>
    <mergeCell ref="C1:F1"/>
    <mergeCell ref="C2:F2"/>
    <mergeCell ref="B4:D4"/>
    <mergeCell ref="E4:N4"/>
    <mergeCell ref="O4:P4"/>
    <mergeCell ref="Q4:R4"/>
    <mergeCell ref="S4:T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O15:S15"/>
    <mergeCell ref="C21:D21"/>
    <mergeCell ref="E21:N21"/>
    <mergeCell ref="C22:D22"/>
    <mergeCell ref="E22:F22"/>
    <mergeCell ref="G22:H22"/>
    <mergeCell ref="I22:J22"/>
    <mergeCell ref="K22:L22"/>
    <mergeCell ref="M22:N22"/>
  </mergeCells>
  <printOptions gridLines="true"/>
  <pageMargins bottom="0.75" footer="0.3" header="0.3" left="0.7" right="0.7" top="0.75"/>
  <pageSetup orientation="landscape" scale="100" blackAndWhite="false" useFirstPageNumber="true" draft="fals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2019-10-07T22:09:56Z</dcterms:created>
  <dc:creator>Apache POI</dc:creator>
</cp:coreProperties>
</file>