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 activeTab="1"/>
  </bookViews>
  <sheets>
    <sheet name="Global Status" sheetId="1" r:id="rId1"/>
    <sheet name="Normal Projection" sheetId="7" r:id="rId2"/>
    <sheet name="World Population 2020" sheetId="10" r:id="rId3"/>
    <sheet name="Pie Charts" sheetId="4" r:id="rId4"/>
    <sheet name="Phase" sheetId="9" r:id="rId5"/>
    <sheet name="USA Counties" sheetId="2" r:id="rId6"/>
    <sheet name="Terminal" sheetId="3" r:id="rId7"/>
    <sheet name="CDC Deaths" sheetId="5" r:id="rId8"/>
    <sheet name="Provisional_Death_CDC" sheetId="6" r:id="rId9"/>
  </sheets>
  <definedNames>
    <definedName name="DeathsPerInfected" localSheetId="4">Phase!$E$15</definedName>
    <definedName name="DeathsPerUntreated">Phase!$E$8</definedName>
    <definedName name="Peak_Day" localSheetId="4">Phase!$C$16</definedName>
    <definedName name="solver_adj" localSheetId="0" hidden="1">'Global Status'!$AM$20:$AQ$20</definedName>
    <definedName name="solver_adj" localSheetId="1" hidden="1">'Normal Projection'!$F$3</definedName>
    <definedName name="solver_adj" localSheetId="4" hidden="1">Phase!$F$15:$F$17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neg" localSheetId="0" hidden="1">2</definedName>
    <definedName name="solver_neg" localSheetId="1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um" localSheetId="0" hidden="1">0</definedName>
    <definedName name="solver_num" localSheetId="1" hidden="1">0</definedName>
    <definedName name="solver_num" localSheetId="4" hidden="1">0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opt" localSheetId="0" hidden="1">'Global Status'!$P$1</definedName>
    <definedName name="solver_opt" localSheetId="1" hidden="1">'Normal Projection'!$F$4</definedName>
    <definedName name="solver_opt" localSheetId="4" hidden="1">Phase!$F$18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4" hidden="1">3</definedName>
    <definedName name="Speed" localSheetId="4">Phase!$C$17</definedName>
    <definedName name="Total_Cases" localSheetId="4">Phase!$C$15</definedName>
    <definedName name="WorldPop">'Global Status'!$E$1</definedName>
  </definedNames>
  <calcPr calcId="152511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K15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4" i="7"/>
  <c r="K13" i="7"/>
  <c r="K12" i="7"/>
  <c r="K11" i="7"/>
  <c r="K10" i="7"/>
  <c r="K9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9" i="7"/>
  <c r="J71" i="7"/>
  <c r="J72" i="7"/>
  <c r="J73" i="7"/>
  <c r="J74" i="7"/>
  <c r="H72" i="7"/>
  <c r="H73" i="7"/>
  <c r="H74" i="7"/>
  <c r="E72" i="7"/>
  <c r="E73" i="7"/>
  <c r="E74" i="7"/>
  <c r="C72" i="7"/>
  <c r="C73" i="7"/>
  <c r="C74" i="7"/>
  <c r="H71" i="7"/>
  <c r="E71" i="7"/>
  <c r="C71" i="7"/>
  <c r="R71" i="1"/>
  <c r="S71" i="1"/>
  <c r="T71" i="1"/>
  <c r="U71" i="1"/>
  <c r="V71" i="1"/>
  <c r="W71" i="1"/>
  <c r="X71" i="1"/>
  <c r="Q71" i="1"/>
  <c r="N71" i="1"/>
  <c r="F4" i="7" l="1"/>
  <c r="K4" i="7"/>
  <c r="D70" i="1"/>
  <c r="J70" i="7"/>
  <c r="H70" i="7"/>
  <c r="E70" i="7"/>
  <c r="C70" i="7"/>
  <c r="C69" i="7"/>
  <c r="V70" i="1"/>
  <c r="S70" i="1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6" i="2"/>
  <c r="BX7" i="2"/>
  <c r="S67" i="1" l="1"/>
  <c r="S68" i="1"/>
  <c r="S69" i="1"/>
  <c r="V67" i="1"/>
  <c r="V68" i="1"/>
  <c r="V69" i="1"/>
  <c r="C3" i="10" l="1"/>
  <c r="C5" i="10"/>
  <c r="J65" i="7"/>
  <c r="J66" i="7"/>
  <c r="J67" i="7"/>
  <c r="J68" i="7"/>
  <c r="J69" i="7"/>
  <c r="H65" i="7"/>
  <c r="H66" i="7"/>
  <c r="H67" i="7"/>
  <c r="H68" i="7"/>
  <c r="H69" i="7"/>
  <c r="E65" i="7"/>
  <c r="E66" i="7"/>
  <c r="E67" i="7"/>
  <c r="E68" i="7"/>
  <c r="E69" i="7"/>
  <c r="C65" i="7"/>
  <c r="C66" i="7"/>
  <c r="C67" i="7"/>
  <c r="C68" i="7"/>
  <c r="B158" i="4"/>
  <c r="B157" i="4"/>
  <c r="B162" i="4"/>
  <c r="S65" i="1"/>
  <c r="S66" i="1"/>
  <c r="V65" i="1"/>
  <c r="V66" i="1"/>
  <c r="B167" i="4" l="1"/>
  <c r="B163" i="4"/>
  <c r="B165" i="4" s="1"/>
  <c r="B164" i="4"/>
  <c r="B166" i="4" l="1"/>
  <c r="B168" i="4"/>
  <c r="D2" i="10"/>
  <c r="C4" i="10" s="1"/>
  <c r="C2" i="10" s="1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0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C6" i="10"/>
  <c r="D4" i="10" l="1"/>
  <c r="E18" i="10"/>
  <c r="E10" i="10"/>
  <c r="E23" i="10"/>
  <c r="E15" i="10"/>
  <c r="E22" i="10"/>
  <c r="E14" i="10"/>
  <c r="E25" i="10"/>
  <c r="E13" i="10"/>
  <c r="E12" i="10"/>
  <c r="E17" i="10"/>
  <c r="E16" i="10"/>
  <c r="E21" i="10"/>
  <c r="E19" i="10"/>
  <c r="E11" i="10"/>
  <c r="E20" i="10" l="1"/>
  <c r="E24" i="10"/>
  <c r="E26" i="10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E61" i="1" s="1"/>
  <c r="D61" i="1" s="1"/>
  <c r="F62" i="1"/>
  <c r="E62" i="1" s="1"/>
  <c r="D62" i="1" s="1"/>
  <c r="F63" i="1"/>
  <c r="E63" i="1" s="1"/>
  <c r="D63" i="1" s="1"/>
  <c r="F64" i="1"/>
  <c r="E64" i="1" s="1"/>
  <c r="D64" i="1" s="1"/>
  <c r="F65" i="1"/>
  <c r="F66" i="1"/>
  <c r="E66" i="1" s="1"/>
  <c r="D66" i="1" s="1"/>
  <c r="F67" i="1"/>
  <c r="E67" i="1" s="1"/>
  <c r="D67" i="1" s="1"/>
  <c r="F68" i="1"/>
  <c r="E68" i="1" s="1"/>
  <c r="D68" i="1" s="1"/>
  <c r="F69" i="1"/>
  <c r="E69" i="1" s="1"/>
  <c r="D69" i="1" s="1"/>
  <c r="F70" i="1"/>
  <c r="E70" i="1" s="1"/>
  <c r="E65" i="1" l="1"/>
  <c r="D65" i="1" s="1"/>
  <c r="B160" i="4"/>
  <c r="E27" i="10"/>
  <c r="J64" i="7"/>
  <c r="H64" i="7"/>
  <c r="E64" i="7"/>
  <c r="C64" i="7"/>
  <c r="J62" i="7"/>
  <c r="J63" i="7"/>
  <c r="H62" i="7"/>
  <c r="H63" i="7"/>
  <c r="E62" i="7"/>
  <c r="E63" i="7"/>
  <c r="C62" i="7"/>
  <c r="C63" i="7"/>
  <c r="B141" i="4"/>
  <c r="B146" i="4" s="1"/>
  <c r="B140" i="4"/>
  <c r="B145" i="4"/>
  <c r="E60" i="1"/>
  <c r="D60" i="1" s="1"/>
  <c r="B150" i="4" l="1"/>
  <c r="E28" i="10"/>
  <c r="B147" i="4"/>
  <c r="B148" i="4"/>
  <c r="M13" i="9"/>
  <c r="L11" i="9"/>
  <c r="L13" i="9" s="1"/>
  <c r="K13" i="9"/>
  <c r="E15" i="9"/>
  <c r="F15" i="9"/>
  <c r="C10" i="9"/>
  <c r="C11" i="9"/>
  <c r="N4" i="9"/>
  <c r="N5" i="9"/>
  <c r="N6" i="9"/>
  <c r="N7" i="9"/>
  <c r="N8" i="9"/>
  <c r="N9" i="9"/>
  <c r="N10" i="9"/>
  <c r="N11" i="9"/>
  <c r="N3" i="9"/>
  <c r="M4" i="9"/>
  <c r="M5" i="9"/>
  <c r="M6" i="9"/>
  <c r="M7" i="9"/>
  <c r="M8" i="9"/>
  <c r="M9" i="9"/>
  <c r="M10" i="9"/>
  <c r="M3" i="9"/>
  <c r="M11" i="9"/>
  <c r="K11" i="9"/>
  <c r="C6" i="9"/>
  <c r="C3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12" i="9"/>
  <c r="F16" i="9"/>
  <c r="D62" i="9"/>
  <c r="A61" i="9"/>
  <c r="D61" i="9" s="1"/>
  <c r="A63" i="9"/>
  <c r="A64" i="9" s="1"/>
  <c r="D64" i="9" s="1"/>
  <c r="E29" i="10" l="1"/>
  <c r="B149" i="4"/>
  <c r="B151" i="4" s="1"/>
  <c r="D63" i="9"/>
  <c r="A60" i="9"/>
  <c r="D60" i="9" s="1"/>
  <c r="A65" i="9"/>
  <c r="E30" i="10" l="1"/>
  <c r="A59" i="9"/>
  <c r="D59" i="9" s="1"/>
  <c r="A66" i="9"/>
  <c r="A67" i="9" s="1"/>
  <c r="D65" i="9"/>
  <c r="E31" i="10" l="1"/>
  <c r="A58" i="9"/>
  <c r="D58" i="9" s="1"/>
  <c r="D67" i="9"/>
  <c r="D66" i="9"/>
  <c r="A68" i="9"/>
  <c r="E32" i="10" l="1"/>
  <c r="A57" i="9"/>
  <c r="D68" i="9"/>
  <c r="D57" i="9"/>
  <c r="A56" i="9"/>
  <c r="A69" i="9"/>
  <c r="E33" i="10" l="1"/>
  <c r="D69" i="9"/>
  <c r="D56" i="9"/>
  <c r="A55" i="9"/>
  <c r="A70" i="9"/>
  <c r="E34" i="10" l="1"/>
  <c r="D70" i="9"/>
  <c r="D55" i="9"/>
  <c r="A54" i="9"/>
  <c r="A71" i="9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J60" i="7"/>
  <c r="J61" i="7"/>
  <c r="E60" i="7"/>
  <c r="E61" i="7"/>
  <c r="C60" i="7"/>
  <c r="C61" i="7"/>
  <c r="B124" i="4"/>
  <c r="B129" i="4" s="1"/>
  <c r="B107" i="4"/>
  <c r="B128" i="4"/>
  <c r="B123" i="4"/>
  <c r="W57" i="1"/>
  <c r="W58" i="1"/>
  <c r="E35" i="10" l="1"/>
  <c r="D54" i="9"/>
  <c r="D71" i="9"/>
  <c r="A53" i="9"/>
  <c r="A72" i="9"/>
  <c r="B131" i="4"/>
  <c r="B130" i="4"/>
  <c r="B133" i="4"/>
  <c r="J59" i="7"/>
  <c r="E59" i="7"/>
  <c r="C59" i="7"/>
  <c r="B113" i="4"/>
  <c r="B106" i="4"/>
  <c r="B111" i="4"/>
  <c r="W56" i="1"/>
  <c r="E36" i="10" l="1"/>
  <c r="D53" i="9"/>
  <c r="D72" i="9"/>
  <c r="A52" i="9"/>
  <c r="A73" i="9"/>
  <c r="B132" i="4"/>
  <c r="B134" i="4" s="1"/>
  <c r="B112" i="4"/>
  <c r="B114" i="4" s="1"/>
  <c r="B115" i="4" s="1"/>
  <c r="C115" i="4" s="1"/>
  <c r="B116" i="4"/>
  <c r="J58" i="7"/>
  <c r="E58" i="7"/>
  <c r="C58" i="7"/>
  <c r="B90" i="4"/>
  <c r="B95" i="4" s="1"/>
  <c r="B89" i="4"/>
  <c r="B94" i="4"/>
  <c r="W55" i="1"/>
  <c r="E37" i="10" l="1"/>
  <c r="D52" i="9"/>
  <c r="D73" i="9"/>
  <c r="A51" i="9"/>
  <c r="A74" i="9"/>
  <c r="C116" i="4"/>
  <c r="B117" i="4"/>
  <c r="C117" i="4" s="1"/>
  <c r="B96" i="4"/>
  <c r="B98" i="4" s="1"/>
  <c r="C98" i="4" s="1"/>
  <c r="B97" i="4"/>
  <c r="B99" i="4"/>
  <c r="J56" i="7"/>
  <c r="J57" i="7"/>
  <c r="E56" i="7"/>
  <c r="E57" i="7"/>
  <c r="C56" i="7"/>
  <c r="C57" i="7"/>
  <c r="W53" i="1"/>
  <c r="W54" i="1"/>
  <c r="V53" i="1"/>
  <c r="V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J10" i="7"/>
  <c r="J11" i="7"/>
  <c r="J12" i="7"/>
  <c r="J28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D4" i="7" l="1"/>
  <c r="E38" i="10"/>
  <c r="D74" i="9"/>
  <c r="D51" i="9"/>
  <c r="A50" i="9"/>
  <c r="A75" i="9"/>
  <c r="B100" i="4"/>
  <c r="C100" i="4" s="1"/>
  <c r="C99" i="4"/>
  <c r="N6" i="1"/>
  <c r="P6" i="1"/>
  <c r="AV26" i="1"/>
  <c r="AZ26" i="1" s="1"/>
  <c r="AW26" i="1"/>
  <c r="BA26" i="1" s="1"/>
  <c r="AX26" i="1"/>
  <c r="BB26" i="1" s="1"/>
  <c r="AY26" i="1"/>
  <c r="BD26" i="1"/>
  <c r="W51" i="1"/>
  <c r="W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E39" i="10" l="1"/>
  <c r="D75" i="9"/>
  <c r="D50" i="9"/>
  <c r="A49" i="9"/>
  <c r="A76" i="9"/>
  <c r="B78" i="4"/>
  <c r="B81" i="4"/>
  <c r="C81" i="4" s="1"/>
  <c r="BC26" i="1"/>
  <c r="B77" i="4"/>
  <c r="B79" i="4" s="1"/>
  <c r="B55" i="4"/>
  <c r="B54" i="4"/>
  <c r="B59" i="4"/>
  <c r="BD25" i="1"/>
  <c r="AY25" i="1"/>
  <c r="AX25" i="1"/>
  <c r="BB25" i="1" s="1"/>
  <c r="AW25" i="1"/>
  <c r="BA25" i="1" s="1"/>
  <c r="AV25" i="1"/>
  <c r="AZ25" i="1" s="1"/>
  <c r="E40" i="10" l="1"/>
  <c r="D49" i="9"/>
  <c r="D76" i="9"/>
  <c r="A48" i="9"/>
  <c r="A77" i="9"/>
  <c r="B80" i="4"/>
  <c r="B82" i="4" s="1"/>
  <c r="B60" i="4"/>
  <c r="B62" i="4" s="1"/>
  <c r="B61" i="4"/>
  <c r="B63" i="4" s="1"/>
  <c r="B64" i="4"/>
  <c r="BC25" i="1"/>
  <c r="B37" i="4"/>
  <c r="B43" i="4" s="1"/>
  <c r="B36" i="4"/>
  <c r="B41" i="4"/>
  <c r="J3" i="1"/>
  <c r="M3" i="1"/>
  <c r="K3" i="1"/>
  <c r="AV24" i="1"/>
  <c r="AZ24" i="1" s="1"/>
  <c r="AW24" i="1"/>
  <c r="BA24" i="1" s="1"/>
  <c r="AX24" i="1"/>
  <c r="BB24" i="1" s="1"/>
  <c r="AY24" i="1"/>
  <c r="BD24" i="1"/>
  <c r="AV23" i="1"/>
  <c r="AZ23" i="1" s="1"/>
  <c r="AW23" i="1"/>
  <c r="BA23" i="1" s="1"/>
  <c r="AX23" i="1"/>
  <c r="BB23" i="1" s="1"/>
  <c r="AY23" i="1"/>
  <c r="BD23" i="1"/>
  <c r="W50" i="1"/>
  <c r="E41" i="10" l="1"/>
  <c r="D77" i="9"/>
  <c r="D48" i="9"/>
  <c r="A47" i="9"/>
  <c r="A78" i="9"/>
  <c r="C80" i="4"/>
  <c r="C82" i="4"/>
  <c r="B65" i="4"/>
  <c r="B42" i="4"/>
  <c r="B44" i="4" s="1"/>
  <c r="B46" i="4"/>
  <c r="BC23" i="1"/>
  <c r="BC24" i="1"/>
  <c r="BD22" i="1"/>
  <c r="AY22" i="1"/>
  <c r="AX22" i="1"/>
  <c r="BB22" i="1" s="1"/>
  <c r="AW22" i="1"/>
  <c r="BA22" i="1" s="1"/>
  <c r="AV22" i="1"/>
  <c r="AZ22" i="1" s="1"/>
  <c r="E42" i="10" l="1"/>
  <c r="D78" i="9"/>
  <c r="D47" i="9"/>
  <c r="A46" i="9"/>
  <c r="A79" i="9"/>
  <c r="E54" i="1"/>
  <c r="D54" i="1" s="1"/>
  <c r="E57" i="1"/>
  <c r="D57" i="1" s="1"/>
  <c r="B45" i="4"/>
  <c r="B47" i="4" s="1"/>
  <c r="BC22" i="1"/>
  <c r="W47" i="1"/>
  <c r="W48" i="1"/>
  <c r="W49" i="1"/>
  <c r="E43" i="10" l="1"/>
  <c r="D79" i="9"/>
  <c r="D46" i="9"/>
  <c r="A45" i="9"/>
  <c r="A80" i="9"/>
  <c r="BD21" i="1"/>
  <c r="AY21" i="1"/>
  <c r="AX21" i="1"/>
  <c r="BB21" i="1" s="1"/>
  <c r="AW21" i="1"/>
  <c r="BA21" i="1" s="1"/>
  <c r="AV21" i="1"/>
  <c r="AZ21" i="1" s="1"/>
  <c r="E44" i="10" l="1"/>
  <c r="D45" i="9"/>
  <c r="D80" i="9"/>
  <c r="A44" i="9"/>
  <c r="A81" i="9"/>
  <c r="BC21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L7" i="1"/>
  <c r="E45" i="10" l="1"/>
  <c r="D81" i="9"/>
  <c r="D44" i="9"/>
  <c r="A43" i="9"/>
  <c r="A82" i="9"/>
  <c r="N7" i="1"/>
  <c r="P7" i="1"/>
  <c r="L8" i="1"/>
  <c r="E46" i="10" l="1"/>
  <c r="D43" i="9"/>
  <c r="D82" i="9"/>
  <c r="A42" i="9"/>
  <c r="A83" i="9"/>
  <c r="N8" i="1"/>
  <c r="P8" i="1"/>
  <c r="L9" i="1"/>
  <c r="BD19" i="1"/>
  <c r="BD20" i="1"/>
  <c r="AV20" i="1"/>
  <c r="AZ20" i="1" s="1"/>
  <c r="AW20" i="1"/>
  <c r="BA20" i="1" s="1"/>
  <c r="AX20" i="1"/>
  <c r="BB20" i="1" s="1"/>
  <c r="AY20" i="1"/>
  <c r="AY19" i="1"/>
  <c r="AX19" i="1"/>
  <c r="BB19" i="1" s="1"/>
  <c r="AW19" i="1"/>
  <c r="BA19" i="1" s="1"/>
  <c r="AV19" i="1"/>
  <c r="AZ19" i="1" s="1"/>
  <c r="U44" i="1"/>
  <c r="U45" i="1"/>
  <c r="U46" i="1"/>
  <c r="W45" i="1"/>
  <c r="W46" i="1"/>
  <c r="V46" i="1"/>
  <c r="S46" i="1"/>
  <c r="S25" i="1"/>
  <c r="S34" i="1"/>
  <c r="S35" i="1"/>
  <c r="S36" i="1"/>
  <c r="S37" i="1"/>
  <c r="S38" i="1"/>
  <c r="S39" i="1"/>
  <c r="S40" i="1"/>
  <c r="S41" i="1"/>
  <c r="S42" i="1"/>
  <c r="S43" i="1"/>
  <c r="S44" i="1"/>
  <c r="S45" i="1"/>
  <c r="S7" i="1"/>
  <c r="S8" i="1"/>
  <c r="S9" i="1"/>
  <c r="S6" i="1"/>
  <c r="E47" i="10" l="1"/>
  <c r="D83" i="9"/>
  <c r="D42" i="9"/>
  <c r="A41" i="9"/>
  <c r="A84" i="9"/>
  <c r="P9" i="1"/>
  <c r="N9" i="1"/>
  <c r="BC19" i="1"/>
  <c r="L10" i="1"/>
  <c r="BC20" i="1"/>
  <c r="I64" i="1"/>
  <c r="I62" i="1"/>
  <c r="I63" i="1"/>
  <c r="I55" i="1"/>
  <c r="B88" i="4" s="1"/>
  <c r="I56" i="1"/>
  <c r="B105" i="4" s="1"/>
  <c r="I57" i="1"/>
  <c r="I58" i="1"/>
  <c r="B122" i="4" s="1"/>
  <c r="I59" i="1"/>
  <c r="I60" i="1"/>
  <c r="I61" i="1"/>
  <c r="B139" i="4" s="1"/>
  <c r="I53" i="1"/>
  <c r="I54" i="1"/>
  <c r="V45" i="1"/>
  <c r="E48" i="10" l="1"/>
  <c r="A40" i="9"/>
  <c r="D41" i="9"/>
  <c r="D84" i="9"/>
  <c r="A85" i="9"/>
  <c r="P10" i="1"/>
  <c r="N10" i="1"/>
  <c r="L11" i="1"/>
  <c r="I45" i="1"/>
  <c r="I46" i="1"/>
  <c r="X46" i="1" s="1"/>
  <c r="I47" i="1"/>
  <c r="X47" i="1" s="1"/>
  <c r="I48" i="1"/>
  <c r="X48" i="1" s="1"/>
  <c r="I49" i="1"/>
  <c r="X49" i="1" s="1"/>
  <c r="I50" i="1"/>
  <c r="I51" i="1"/>
  <c r="B53" i="4" s="1"/>
  <c r="I52" i="1"/>
  <c r="B70" i="4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6" i="1"/>
  <c r="U5" i="1"/>
  <c r="E49" i="10" l="1"/>
  <c r="D85" i="9"/>
  <c r="A39" i="9"/>
  <c r="D40" i="9"/>
  <c r="A86" i="9"/>
  <c r="P11" i="1"/>
  <c r="N11" i="1"/>
  <c r="X50" i="1"/>
  <c r="B35" i="4"/>
  <c r="L12" i="1"/>
  <c r="S47" i="1"/>
  <c r="V47" i="1"/>
  <c r="S50" i="1"/>
  <c r="V8" i="1"/>
  <c r="D9" i="3" s="1"/>
  <c r="V9" i="1"/>
  <c r="D10" i="3" s="1"/>
  <c r="V10" i="1"/>
  <c r="D11" i="3" s="1"/>
  <c r="V11" i="1"/>
  <c r="D12" i="3" s="1"/>
  <c r="V12" i="1"/>
  <c r="D13" i="3" s="1"/>
  <c r="V13" i="1"/>
  <c r="D14" i="3" s="1"/>
  <c r="V14" i="1"/>
  <c r="D15" i="3" s="1"/>
  <c r="V15" i="1"/>
  <c r="D16" i="3" s="1"/>
  <c r="V16" i="1"/>
  <c r="D17" i="3" s="1"/>
  <c r="V17" i="1"/>
  <c r="D18" i="3" s="1"/>
  <c r="V18" i="1"/>
  <c r="D19" i="3" s="1"/>
  <c r="V19" i="1"/>
  <c r="D20" i="3" s="1"/>
  <c r="V20" i="1"/>
  <c r="D21" i="3" s="1"/>
  <c r="V21" i="1"/>
  <c r="D22" i="3" s="1"/>
  <c r="V22" i="1"/>
  <c r="D23" i="3" s="1"/>
  <c r="V23" i="1"/>
  <c r="D24" i="3" s="1"/>
  <c r="V24" i="1"/>
  <c r="D25" i="3" s="1"/>
  <c r="V25" i="1"/>
  <c r="D26" i="3" s="1"/>
  <c r="V26" i="1"/>
  <c r="D27" i="3" s="1"/>
  <c r="V27" i="1"/>
  <c r="D28" i="3" s="1"/>
  <c r="V28" i="1"/>
  <c r="D29" i="3" s="1"/>
  <c r="V29" i="1"/>
  <c r="D30" i="3" s="1"/>
  <c r="V30" i="1"/>
  <c r="D31" i="3" s="1"/>
  <c r="V31" i="1"/>
  <c r="D32" i="3" s="1"/>
  <c r="V32" i="1"/>
  <c r="D33" i="3" s="1"/>
  <c r="V33" i="1"/>
  <c r="D34" i="3" s="1"/>
  <c r="V34" i="1"/>
  <c r="D35" i="3" s="1"/>
  <c r="V35" i="1"/>
  <c r="D36" i="3" s="1"/>
  <c r="V36" i="1"/>
  <c r="D37" i="3" s="1"/>
  <c r="V37" i="1"/>
  <c r="D38" i="3" s="1"/>
  <c r="V38" i="1"/>
  <c r="D39" i="3" s="1"/>
  <c r="V39" i="1"/>
  <c r="D40" i="3" s="1"/>
  <c r="V40" i="1"/>
  <c r="D41" i="3" s="1"/>
  <c r="V41" i="1"/>
  <c r="D42" i="3" s="1"/>
  <c r="V42" i="1"/>
  <c r="D43" i="3" s="1"/>
  <c r="V43" i="1"/>
  <c r="D44" i="3" s="1"/>
  <c r="V44" i="1"/>
  <c r="D45" i="3" s="1"/>
  <c r="V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I24" i="1"/>
  <c r="I25" i="1"/>
  <c r="I26" i="1"/>
  <c r="I27" i="1"/>
  <c r="W44" i="1"/>
  <c r="T6" i="1"/>
  <c r="Q6" i="1" s="1"/>
  <c r="R6" i="1"/>
  <c r="E6" i="1" s="1"/>
  <c r="W6" i="1"/>
  <c r="T7" i="1"/>
  <c r="Q7" i="1" s="1"/>
  <c r="R7" i="1"/>
  <c r="E7" i="1" s="1"/>
  <c r="W7" i="1"/>
  <c r="T8" i="1"/>
  <c r="Q8" i="1" s="1"/>
  <c r="R8" i="1"/>
  <c r="E8" i="1" s="1"/>
  <c r="W8" i="1"/>
  <c r="T9" i="1"/>
  <c r="Q9" i="1" s="1"/>
  <c r="R9" i="1"/>
  <c r="E9" i="1" s="1"/>
  <c r="W9" i="1"/>
  <c r="O10" i="1"/>
  <c r="I44" i="1"/>
  <c r="S10" i="1" l="1"/>
  <c r="J13" i="7"/>
  <c r="E50" i="10"/>
  <c r="A38" i="9"/>
  <c r="D39" i="9"/>
  <c r="D86" i="9"/>
  <c r="A87" i="9"/>
  <c r="G26" i="1"/>
  <c r="G25" i="1"/>
  <c r="G27" i="1"/>
  <c r="G24" i="1"/>
  <c r="P12" i="1"/>
  <c r="N12" i="1"/>
  <c r="L13" i="1"/>
  <c r="S49" i="1"/>
  <c r="V49" i="1"/>
  <c r="S48" i="1"/>
  <c r="V48" i="1"/>
  <c r="V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E51" i="10" l="1"/>
  <c r="D87" i="9"/>
  <c r="A37" i="9"/>
  <c r="D38" i="9"/>
  <c r="A88" i="9"/>
  <c r="N13" i="1"/>
  <c r="P13" i="1"/>
  <c r="S3" i="1"/>
  <c r="L14" i="1"/>
  <c r="R43" i="1"/>
  <c r="E52" i="10" l="1"/>
  <c r="D88" i="9"/>
  <c r="A36" i="9"/>
  <c r="D37" i="9"/>
  <c r="A89" i="9"/>
  <c r="N14" i="1"/>
  <c r="P14" i="1"/>
  <c r="L15" i="1"/>
  <c r="W43" i="1"/>
  <c r="I43" i="1"/>
  <c r="E53" i="10" l="1"/>
  <c r="A35" i="9"/>
  <c r="D36" i="9"/>
  <c r="D89" i="9"/>
  <c r="A90" i="9"/>
  <c r="N15" i="1"/>
  <c r="P15" i="1"/>
  <c r="L16" i="1"/>
  <c r="W25" i="1"/>
  <c r="W40" i="1"/>
  <c r="W41" i="1"/>
  <c r="W42" i="1"/>
  <c r="I42" i="1"/>
  <c r="E54" i="10" l="1"/>
  <c r="D90" i="9"/>
  <c r="A34" i="9"/>
  <c r="D35" i="9"/>
  <c r="A91" i="9"/>
  <c r="N16" i="1"/>
  <c r="P16" i="1"/>
  <c r="L17" i="1"/>
  <c r="I41" i="1"/>
  <c r="E55" i="10" l="1"/>
  <c r="D91" i="9"/>
  <c r="A33" i="9"/>
  <c r="D34" i="9"/>
  <c r="A92" i="9"/>
  <c r="P17" i="1"/>
  <c r="N17" i="1"/>
  <c r="L18" i="1"/>
  <c r="I40" i="1"/>
  <c r="I28" i="1"/>
  <c r="I29" i="1"/>
  <c r="I30" i="1"/>
  <c r="I31" i="1"/>
  <c r="I32" i="1"/>
  <c r="I33" i="1"/>
  <c r="I34" i="1"/>
  <c r="I35" i="1"/>
  <c r="I36" i="1"/>
  <c r="I37" i="1"/>
  <c r="I38" i="1"/>
  <c r="I39" i="1"/>
  <c r="E56" i="10" l="1"/>
  <c r="A32" i="9"/>
  <c r="D33" i="9"/>
  <c r="D92" i="9"/>
  <c r="A93" i="9"/>
  <c r="P18" i="1"/>
  <c r="N18" i="1"/>
  <c r="L19" i="1"/>
  <c r="X29" i="1"/>
  <c r="X30" i="1"/>
  <c r="X31" i="1"/>
  <c r="X32" i="1"/>
  <c r="X33" i="1"/>
  <c r="X34" i="1"/>
  <c r="X35" i="1"/>
  <c r="X36" i="1"/>
  <c r="X37" i="1"/>
  <c r="X38" i="1"/>
  <c r="X39" i="1"/>
  <c r="X40" i="1"/>
  <c r="X28" i="1"/>
  <c r="X41" i="1"/>
  <c r="E57" i="10" l="1"/>
  <c r="D93" i="9"/>
  <c r="A31" i="9"/>
  <c r="D32" i="9"/>
  <c r="A94" i="9"/>
  <c r="N19" i="1"/>
  <c r="P19" i="1"/>
  <c r="L20" i="1"/>
  <c r="T39" i="1"/>
  <c r="E58" i="10" l="1"/>
  <c r="D94" i="9"/>
  <c r="A30" i="9"/>
  <c r="D31" i="9"/>
  <c r="A95" i="9"/>
  <c r="N20" i="1"/>
  <c r="P20" i="1"/>
  <c r="L21" i="1"/>
  <c r="CR4" i="1"/>
  <c r="W34" i="1"/>
  <c r="W39" i="1"/>
  <c r="E59" i="10" l="1"/>
  <c r="A29" i="9"/>
  <c r="D30" i="9"/>
  <c r="D95" i="9"/>
  <c r="A96" i="9"/>
  <c r="N21" i="1"/>
  <c r="P21" i="1"/>
  <c r="L22" i="1"/>
  <c r="W35" i="1"/>
  <c r="W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6" i="1"/>
  <c r="O27" i="1"/>
  <c r="O28" i="1"/>
  <c r="O29" i="1"/>
  <c r="O30" i="1"/>
  <c r="O31" i="1"/>
  <c r="O32" i="1"/>
  <c r="O33" i="1"/>
  <c r="O11" i="1"/>
  <c r="S26" i="1" l="1"/>
  <c r="J29" i="7"/>
  <c r="S33" i="1"/>
  <c r="J36" i="7"/>
  <c r="S12" i="1"/>
  <c r="J15" i="7"/>
  <c r="S23" i="1"/>
  <c r="J26" i="7"/>
  <c r="S22" i="1"/>
  <c r="J25" i="7"/>
  <c r="S21" i="1"/>
  <c r="J24" i="7"/>
  <c r="S29" i="1"/>
  <c r="J32" i="7"/>
  <c r="S28" i="1"/>
  <c r="J31" i="7"/>
  <c r="S11" i="1"/>
  <c r="J14" i="7"/>
  <c r="S17" i="1"/>
  <c r="J20" i="7"/>
  <c r="S24" i="1"/>
  <c r="J27" i="7"/>
  <c r="S16" i="1"/>
  <c r="J19" i="7"/>
  <c r="S32" i="1"/>
  <c r="J35" i="7"/>
  <c r="S15" i="1"/>
  <c r="J18" i="7"/>
  <c r="S31" i="1"/>
  <c r="J34" i="7"/>
  <c r="S14" i="1"/>
  <c r="J17" i="7"/>
  <c r="S30" i="1"/>
  <c r="J33" i="7"/>
  <c r="S13" i="1"/>
  <c r="J16" i="7"/>
  <c r="S20" i="1"/>
  <c r="J23" i="7"/>
  <c r="S19" i="1"/>
  <c r="J22" i="7"/>
  <c r="S27" i="1"/>
  <c r="J30" i="7"/>
  <c r="S18" i="1"/>
  <c r="J21" i="7"/>
  <c r="E60" i="10"/>
  <c r="D96" i="9"/>
  <c r="A28" i="9"/>
  <c r="D29" i="9"/>
  <c r="A97" i="9"/>
  <c r="N22" i="1"/>
  <c r="P22" i="1"/>
  <c r="L23" i="1"/>
  <c r="W17" i="1"/>
  <c r="W11" i="1"/>
  <c r="W33" i="1"/>
  <c r="W16" i="1"/>
  <c r="W32" i="1"/>
  <c r="W23" i="1"/>
  <c r="W15" i="1"/>
  <c r="W31" i="1"/>
  <c r="W22" i="1"/>
  <c r="W14" i="1"/>
  <c r="W26" i="1"/>
  <c r="W24" i="1"/>
  <c r="W30" i="1"/>
  <c r="W21" i="1"/>
  <c r="W13" i="1"/>
  <c r="W29" i="1"/>
  <c r="W20" i="1"/>
  <c r="W12" i="1"/>
  <c r="W28" i="1"/>
  <c r="W19" i="1"/>
  <c r="W27" i="1"/>
  <c r="W18" i="1"/>
  <c r="W36" i="1"/>
  <c r="E61" i="10" l="1"/>
  <c r="D97" i="9"/>
  <c r="A27" i="9"/>
  <c r="D28" i="9"/>
  <c r="A98" i="9"/>
  <c r="N23" i="1"/>
  <c r="P23" i="1"/>
  <c r="L24" i="1"/>
  <c r="T3" i="1"/>
  <c r="E62" i="10" l="1"/>
  <c r="D98" i="9"/>
  <c r="A26" i="9"/>
  <c r="D27" i="9"/>
  <c r="A99" i="9"/>
  <c r="N24" i="1"/>
  <c r="P24" i="1"/>
  <c r="L25" i="1"/>
  <c r="Q3" i="1"/>
  <c r="T10" i="1"/>
  <c r="Q10" i="1" s="1"/>
  <c r="R10" i="1"/>
  <c r="E10" i="1" s="1"/>
  <c r="T11" i="1"/>
  <c r="Q11" i="1" s="1"/>
  <c r="R11" i="1"/>
  <c r="E11" i="1" s="1"/>
  <c r="T12" i="1"/>
  <c r="Q12" i="1" s="1"/>
  <c r="R12" i="1"/>
  <c r="E12" i="1" s="1"/>
  <c r="T16" i="1"/>
  <c r="Q16" i="1" s="1"/>
  <c r="T14" i="1"/>
  <c r="Q14" i="1" s="1"/>
  <c r="T15" i="1"/>
  <c r="Q15" i="1" s="1"/>
  <c r="T18" i="1"/>
  <c r="Q18" i="1" s="1"/>
  <c r="T19" i="1"/>
  <c r="Q19" i="1" s="1"/>
  <c r="T20" i="1"/>
  <c r="Q20" i="1" s="1"/>
  <c r="T21" i="1"/>
  <c r="Q21" i="1" s="1"/>
  <c r="T22" i="1"/>
  <c r="Q22" i="1" s="1"/>
  <c r="T23" i="1"/>
  <c r="Q23" i="1" s="1"/>
  <c r="T24" i="1"/>
  <c r="Q24" i="1" s="1"/>
  <c r="T17" i="1"/>
  <c r="Q17" i="1" s="1"/>
  <c r="R17" i="1"/>
  <c r="R18" i="1"/>
  <c r="R19" i="1"/>
  <c r="R20" i="1"/>
  <c r="R21" i="1"/>
  <c r="R23" i="1"/>
  <c r="R24" i="1"/>
  <c r="E24" i="1" s="1"/>
  <c r="E63" i="10" l="1"/>
  <c r="A25" i="9"/>
  <c r="D26" i="9"/>
  <c r="D99" i="9"/>
  <c r="A100" i="9"/>
  <c r="G35" i="1"/>
  <c r="E17" i="1"/>
  <c r="G37" i="1"/>
  <c r="E19" i="1"/>
  <c r="G36" i="1"/>
  <c r="E18" i="1"/>
  <c r="G41" i="1"/>
  <c r="E23" i="1"/>
  <c r="G39" i="1"/>
  <c r="E21" i="1"/>
  <c r="G38" i="1"/>
  <c r="E20" i="1"/>
  <c r="G28" i="1"/>
  <c r="G29" i="1"/>
  <c r="G30" i="1"/>
  <c r="N25" i="1"/>
  <c r="P25" i="1"/>
  <c r="L26" i="1"/>
  <c r="G42" i="1"/>
  <c r="H24" i="1"/>
  <c r="R13" i="1"/>
  <c r="E13" i="1" s="1"/>
  <c r="T13" i="1"/>
  <c r="Q13" i="1" s="1"/>
  <c r="E64" i="10" l="1"/>
  <c r="D100" i="9"/>
  <c r="D25" i="9"/>
  <c r="A101" i="9"/>
  <c r="G31" i="1"/>
  <c r="P26" i="1"/>
  <c r="N26" i="1"/>
  <c r="L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E65" i="10" l="1"/>
  <c r="D101" i="9"/>
  <c r="A102" i="9"/>
  <c r="N27" i="1"/>
  <c r="P27" i="1"/>
  <c r="L28" i="1"/>
  <c r="R14" i="1"/>
  <c r="E14" i="1" s="1"/>
  <c r="R15" i="1"/>
  <c r="E15" i="1" s="1"/>
  <c r="R16" i="1"/>
  <c r="E16" i="1" s="1"/>
  <c r="R22" i="1"/>
  <c r="E66" i="10" l="1"/>
  <c r="D102" i="9"/>
  <c r="A103" i="9"/>
  <c r="G40" i="1"/>
  <c r="E22" i="1"/>
  <c r="G33" i="1"/>
  <c r="G34" i="1"/>
  <c r="G32" i="1"/>
  <c r="N28" i="1"/>
  <c r="P28" i="1"/>
  <c r="L29" i="1"/>
  <c r="R25" i="1"/>
  <c r="E25" i="1" s="1"/>
  <c r="E67" i="10" l="1"/>
  <c r="D103" i="9"/>
  <c r="A104" i="9"/>
  <c r="P29" i="1"/>
  <c r="N29" i="1"/>
  <c r="L30" i="1"/>
  <c r="G43" i="1"/>
  <c r="H25" i="1"/>
  <c r="R26" i="1"/>
  <c r="E26" i="1" s="1"/>
  <c r="T25" i="1"/>
  <c r="Q25" i="1" s="1"/>
  <c r="E68" i="10" l="1"/>
  <c r="D104" i="9"/>
  <c r="A105" i="9"/>
  <c r="P30" i="1"/>
  <c r="N30" i="1"/>
  <c r="L31" i="1"/>
  <c r="H26" i="1"/>
  <c r="G44" i="1"/>
  <c r="T26" i="1"/>
  <c r="Q26" i="1" s="1"/>
  <c r="R27" i="1"/>
  <c r="E27" i="1" s="1"/>
  <c r="E69" i="10" l="1"/>
  <c r="D105" i="9"/>
  <c r="A106" i="9"/>
  <c r="P31" i="1"/>
  <c r="N31" i="1"/>
  <c r="L32" i="1"/>
  <c r="G45" i="1"/>
  <c r="H27" i="1"/>
  <c r="T27" i="1"/>
  <c r="Q27" i="1" s="1"/>
  <c r="T28" i="1"/>
  <c r="Q28" i="1" s="1"/>
  <c r="E70" i="10" l="1"/>
  <c r="D106" i="9"/>
  <c r="A107" i="9"/>
  <c r="P32" i="1"/>
  <c r="N32" i="1"/>
  <c r="L33" i="1"/>
  <c r="R28" i="1"/>
  <c r="E28" i="1" s="1"/>
  <c r="E71" i="10" l="1"/>
  <c r="D107" i="9"/>
  <c r="A108" i="9"/>
  <c r="N33" i="1"/>
  <c r="P33" i="1"/>
  <c r="L34" i="1"/>
  <c r="H28" i="1"/>
  <c r="G46" i="1"/>
  <c r="T29" i="1"/>
  <c r="Q29" i="1" s="1"/>
  <c r="R29" i="1"/>
  <c r="E29" i="1" s="1"/>
  <c r="E72" i="10" l="1"/>
  <c r="D108" i="9"/>
  <c r="A109" i="9"/>
  <c r="P34" i="1"/>
  <c r="N34" i="1"/>
  <c r="L35" i="1"/>
  <c r="H29" i="1"/>
  <c r="G47" i="1"/>
  <c r="R30" i="1"/>
  <c r="E30" i="1" s="1"/>
  <c r="E73" i="10" l="1"/>
  <c r="D109" i="9"/>
  <c r="A110" i="9"/>
  <c r="P35" i="1"/>
  <c r="N35" i="1"/>
  <c r="L36" i="1"/>
  <c r="H30" i="1"/>
  <c r="G48" i="1"/>
  <c r="T30" i="1"/>
  <c r="Q30" i="1" s="1"/>
  <c r="E74" i="10" l="1"/>
  <c r="D110" i="9"/>
  <c r="A111" i="9"/>
  <c r="P36" i="1"/>
  <c r="N36" i="1"/>
  <c r="L37" i="1"/>
  <c r="T31" i="1"/>
  <c r="Q31" i="1" s="1"/>
  <c r="R31" i="1"/>
  <c r="E31" i="1" s="1"/>
  <c r="E75" i="10" l="1"/>
  <c r="D111" i="9"/>
  <c r="A112" i="9"/>
  <c r="P37" i="1"/>
  <c r="N37" i="1"/>
  <c r="L38" i="1"/>
  <c r="H31" i="1"/>
  <c r="G49" i="1"/>
  <c r="T32" i="1"/>
  <c r="Q32" i="1" s="1"/>
  <c r="E76" i="10" l="1"/>
  <c r="D112" i="9"/>
  <c r="A113" i="9"/>
  <c r="P38" i="1"/>
  <c r="N38" i="1"/>
  <c r="L39" i="1"/>
  <c r="R32" i="1"/>
  <c r="E32" i="1" s="1"/>
  <c r="E77" i="10" l="1"/>
  <c r="D113" i="9"/>
  <c r="A114" i="9"/>
  <c r="P39" i="1"/>
  <c r="N39" i="1"/>
  <c r="L40" i="1"/>
  <c r="H32" i="1"/>
  <c r="G50" i="1"/>
  <c r="R33" i="1"/>
  <c r="E33" i="1" s="1"/>
  <c r="D33" i="1" s="1"/>
  <c r="E78" i="10" l="1"/>
  <c r="D114" i="9"/>
  <c r="A115" i="9"/>
  <c r="P40" i="1"/>
  <c r="N40" i="1"/>
  <c r="B33" i="4"/>
  <c r="G3" i="1"/>
  <c r="L41" i="1"/>
  <c r="H33" i="1"/>
  <c r="G51" i="1"/>
  <c r="B51" i="4" s="1"/>
  <c r="T33" i="1"/>
  <c r="Q33" i="1" s="1"/>
  <c r="E79" i="10" l="1"/>
  <c r="D115" i="9"/>
  <c r="A116" i="9"/>
  <c r="N41" i="1"/>
  <c r="P41" i="1"/>
  <c r="L42" i="1"/>
  <c r="T34" i="1"/>
  <c r="Q34" i="1" s="1"/>
  <c r="E80" i="10" l="1"/>
  <c r="D116" i="9"/>
  <c r="A117" i="9"/>
  <c r="P42" i="1"/>
  <c r="N42" i="1"/>
  <c r="L43" i="1"/>
  <c r="R34" i="1"/>
  <c r="E34" i="1" s="1"/>
  <c r="D34" i="1" s="1"/>
  <c r="E81" i="10" l="1"/>
  <c r="D117" i="9"/>
  <c r="A118" i="9"/>
  <c r="P43" i="1"/>
  <c r="N43" i="1"/>
  <c r="L44" i="1"/>
  <c r="H34" i="1"/>
  <c r="G52" i="1"/>
  <c r="B68" i="4" s="1"/>
  <c r="T35" i="1"/>
  <c r="Q35" i="1" s="1"/>
  <c r="R35" i="1"/>
  <c r="E35" i="1" s="1"/>
  <c r="D35" i="1" s="1"/>
  <c r="E82" i="10" l="1"/>
  <c r="D118" i="9"/>
  <c r="A119" i="9"/>
  <c r="P44" i="1"/>
  <c r="N44" i="1"/>
  <c r="L45" i="1"/>
  <c r="H35" i="1"/>
  <c r="G53" i="1"/>
  <c r="R36" i="1"/>
  <c r="E36" i="1" s="1"/>
  <c r="D36" i="1" s="1"/>
  <c r="E83" i="10" l="1"/>
  <c r="D119" i="9"/>
  <c r="A120" i="9"/>
  <c r="P45" i="1"/>
  <c r="N45" i="1"/>
  <c r="L46" i="1"/>
  <c r="H36" i="1"/>
  <c r="W37" i="1"/>
  <c r="T36" i="1"/>
  <c r="Q36" i="1" s="1"/>
  <c r="R37" i="1"/>
  <c r="E37" i="1" s="1"/>
  <c r="D37" i="1" s="1"/>
  <c r="E84" i="10" l="1"/>
  <c r="D120" i="9"/>
  <c r="A121" i="9"/>
  <c r="P46" i="1"/>
  <c r="N46" i="1"/>
  <c r="L47" i="1"/>
  <c r="P1" i="1"/>
  <c r="H37" i="1"/>
  <c r="G55" i="1"/>
  <c r="B86" i="4" s="1"/>
  <c r="W38" i="1"/>
  <c r="W3" i="1" s="1"/>
  <c r="T37" i="1"/>
  <c r="Q37" i="1" s="1"/>
  <c r="W70" i="1" l="1"/>
  <c r="W69" i="1"/>
  <c r="W67" i="1"/>
  <c r="W68" i="1"/>
  <c r="W65" i="1"/>
  <c r="W66" i="1"/>
  <c r="E85" i="10"/>
  <c r="D121" i="9"/>
  <c r="A122" i="9"/>
  <c r="A123" i="9" s="1"/>
  <c r="N47" i="1"/>
  <c r="P47" i="1"/>
  <c r="L48" i="1"/>
  <c r="W59" i="1"/>
  <c r="W60" i="1"/>
  <c r="W61" i="1"/>
  <c r="W62" i="1"/>
  <c r="W63" i="1"/>
  <c r="W64" i="1"/>
  <c r="R38" i="1"/>
  <c r="E38" i="1" s="1"/>
  <c r="D38" i="1" s="1"/>
  <c r="E86" i="10" l="1"/>
  <c r="D123" i="9"/>
  <c r="A124" i="9"/>
  <c r="D122" i="9"/>
  <c r="N48" i="1"/>
  <c r="P48" i="1"/>
  <c r="L49" i="1"/>
  <c r="H38" i="1"/>
  <c r="G56" i="1"/>
  <c r="B103" i="4" s="1"/>
  <c r="T38" i="1"/>
  <c r="Q38" i="1" s="1"/>
  <c r="E87" i="10" l="1"/>
  <c r="D124" i="9"/>
  <c r="A125" i="9"/>
  <c r="N49" i="1"/>
  <c r="P49" i="1"/>
  <c r="L50" i="1"/>
  <c r="R39" i="1"/>
  <c r="E39" i="1" s="1"/>
  <c r="D39" i="1" s="1"/>
  <c r="E88" i="10" l="1"/>
  <c r="D125" i="9"/>
  <c r="A126" i="9"/>
  <c r="P50" i="1"/>
  <c r="N50" i="1"/>
  <c r="L51" i="1"/>
  <c r="P3" i="1"/>
  <c r="N3" i="1"/>
  <c r="H39" i="1"/>
  <c r="G57" i="1"/>
  <c r="Q39" i="1"/>
  <c r="E89" i="10" l="1"/>
  <c r="A127" i="9"/>
  <c r="D126" i="9"/>
  <c r="P51" i="1"/>
  <c r="R51" i="1" s="1"/>
  <c r="N51" i="1"/>
  <c r="L52" i="1"/>
  <c r="R40" i="1"/>
  <c r="E40" i="1" s="1"/>
  <c r="D40" i="1" s="1"/>
  <c r="E90" i="10" l="1"/>
  <c r="D127" i="9"/>
  <c r="A128" i="9"/>
  <c r="B57" i="4"/>
  <c r="E51" i="1"/>
  <c r="D51" i="1" s="1"/>
  <c r="P52" i="1"/>
  <c r="N52" i="1"/>
  <c r="X51" i="1"/>
  <c r="L53" i="1"/>
  <c r="H40" i="1"/>
  <c r="G58" i="1"/>
  <c r="B120" i="4" s="1"/>
  <c r="T40" i="1"/>
  <c r="Q40" i="1" s="1"/>
  <c r="E91" i="10" l="1"/>
  <c r="D128" i="9"/>
  <c r="A129" i="9"/>
  <c r="P53" i="1"/>
  <c r="N53" i="1"/>
  <c r="X52" i="1"/>
  <c r="L54" i="1"/>
  <c r="S51" i="1"/>
  <c r="V51" i="1"/>
  <c r="X42" i="1"/>
  <c r="R41" i="1"/>
  <c r="E41" i="1" s="1"/>
  <c r="D41" i="1" s="1"/>
  <c r="E92" i="10" l="1"/>
  <c r="A130" i="9"/>
  <c r="D129" i="9"/>
  <c r="P54" i="1"/>
  <c r="N54" i="1"/>
  <c r="X53" i="1"/>
  <c r="S52" i="1"/>
  <c r="V52" i="1"/>
  <c r="L55" i="1"/>
  <c r="H41" i="1"/>
  <c r="G59" i="1"/>
  <c r="T42" i="1"/>
  <c r="Q42" i="1" s="1"/>
  <c r="T41" i="1"/>
  <c r="Q41" i="1" s="1"/>
  <c r="E93" i="10" l="1"/>
  <c r="A131" i="9"/>
  <c r="D130" i="9"/>
  <c r="N55" i="1"/>
  <c r="P55" i="1"/>
  <c r="X54" i="1"/>
  <c r="L56" i="1"/>
  <c r="S53" i="1"/>
  <c r="R42" i="1"/>
  <c r="E42" i="1" s="1"/>
  <c r="D42" i="1" s="1"/>
  <c r="E94" i="10" l="1"/>
  <c r="D131" i="9"/>
  <c r="A132" i="9"/>
  <c r="N56" i="1"/>
  <c r="P56" i="1"/>
  <c r="L57" i="1"/>
  <c r="X55" i="1"/>
  <c r="S54" i="1"/>
  <c r="H42" i="1"/>
  <c r="G60" i="1"/>
  <c r="X43" i="1"/>
  <c r="X44" i="1"/>
  <c r="E43" i="1"/>
  <c r="D43" i="1" s="1"/>
  <c r="E95" i="10" l="1"/>
  <c r="D132" i="9"/>
  <c r="N57" i="1"/>
  <c r="P57" i="1"/>
  <c r="S55" i="1"/>
  <c r="V55" i="1"/>
  <c r="L58" i="1"/>
  <c r="H43" i="1"/>
  <c r="G61" i="1"/>
  <c r="B137" i="4" s="1"/>
  <c r="T43" i="1"/>
  <c r="Q43" i="1" s="1"/>
  <c r="E96" i="10" l="1"/>
  <c r="P58" i="1"/>
  <c r="N58" i="1"/>
  <c r="L59" i="1"/>
  <c r="S56" i="1"/>
  <c r="V56" i="1"/>
  <c r="I74" i="1"/>
  <c r="X56" i="1"/>
  <c r="R44" i="1"/>
  <c r="E44" i="1" s="1"/>
  <c r="D44" i="1" s="1"/>
  <c r="E97" i="10" l="1"/>
  <c r="P59" i="1"/>
  <c r="N59" i="1"/>
  <c r="I75" i="1"/>
  <c r="X57" i="1"/>
  <c r="S57" i="1"/>
  <c r="V57" i="1"/>
  <c r="L60" i="1"/>
  <c r="H44" i="1"/>
  <c r="G62" i="1"/>
  <c r="X45" i="1"/>
  <c r="T44" i="1"/>
  <c r="Q44" i="1" s="1"/>
  <c r="E98" i="10" l="1"/>
  <c r="P60" i="1"/>
  <c r="N60" i="1"/>
  <c r="L61" i="1"/>
  <c r="S58" i="1"/>
  <c r="V58" i="1"/>
  <c r="I76" i="1"/>
  <c r="X58" i="1"/>
  <c r="T45" i="1"/>
  <c r="Q45" i="1" s="1"/>
  <c r="E99" i="10" l="1"/>
  <c r="P61" i="1"/>
  <c r="N61" i="1"/>
  <c r="S59" i="1"/>
  <c r="V59" i="1"/>
  <c r="I77" i="1"/>
  <c r="X59" i="1"/>
  <c r="L62" i="1"/>
  <c r="R45" i="1"/>
  <c r="T46" i="1"/>
  <c r="Q46" i="1" s="1"/>
  <c r="I65" i="1"/>
  <c r="B156" i="4" l="1"/>
  <c r="X65" i="1"/>
  <c r="E100" i="10"/>
  <c r="G63" i="1"/>
  <c r="E45" i="1"/>
  <c r="D45" i="1" s="1"/>
  <c r="P62" i="1"/>
  <c r="N62" i="1"/>
  <c r="S60" i="1"/>
  <c r="V60" i="1"/>
  <c r="L63" i="1"/>
  <c r="I78" i="1"/>
  <c r="X60" i="1"/>
  <c r="H45" i="1"/>
  <c r="I66" i="1"/>
  <c r="X66" i="1" s="1"/>
  <c r="T47" i="1"/>
  <c r="Q47" i="1" s="1"/>
  <c r="E101" i="10" l="1"/>
  <c r="P63" i="1"/>
  <c r="N63" i="1"/>
  <c r="L64" i="1"/>
  <c r="S61" i="1"/>
  <c r="V61" i="1"/>
  <c r="I79" i="1"/>
  <c r="X61" i="1"/>
  <c r="T48" i="1"/>
  <c r="Q48" i="1" s="1"/>
  <c r="I67" i="1"/>
  <c r="X67" i="1" s="1"/>
  <c r="E102" i="10" l="1"/>
  <c r="P64" i="1"/>
  <c r="N64" i="1"/>
  <c r="L65" i="1"/>
  <c r="I80" i="1"/>
  <c r="X62" i="1"/>
  <c r="S62" i="1"/>
  <c r="V62" i="1"/>
  <c r="T49" i="1"/>
  <c r="Q49" i="1" s="1"/>
  <c r="I68" i="1"/>
  <c r="X68" i="1" s="1"/>
  <c r="E103" i="10" l="1"/>
  <c r="P65" i="1"/>
  <c r="N65" i="1"/>
  <c r="I81" i="1"/>
  <c r="X63" i="1"/>
  <c r="S63" i="1"/>
  <c r="V63" i="1"/>
  <c r="L66" i="1"/>
  <c r="T50" i="1"/>
  <c r="Q50" i="1" s="1"/>
  <c r="I69" i="1"/>
  <c r="X69" i="1" s="1"/>
  <c r="E104" i="10" l="1"/>
  <c r="P66" i="1"/>
  <c r="N66" i="1"/>
  <c r="L67" i="1"/>
  <c r="I83" i="1"/>
  <c r="S64" i="1"/>
  <c r="V64" i="1"/>
  <c r="I82" i="1"/>
  <c r="X64" i="1"/>
  <c r="I70" i="1"/>
  <c r="X70" i="1" s="1"/>
  <c r="T51" i="1"/>
  <c r="Q51" i="1" s="1"/>
  <c r="E105" i="10" l="1"/>
  <c r="P67" i="1"/>
  <c r="N67" i="1"/>
  <c r="I84" i="1"/>
  <c r="L68" i="1"/>
  <c r="I71" i="1"/>
  <c r="T52" i="1"/>
  <c r="Q52" i="1" s="1"/>
  <c r="E106" i="10" l="1"/>
  <c r="N68" i="1"/>
  <c r="P68" i="1"/>
  <c r="L69" i="1"/>
  <c r="I85" i="1"/>
  <c r="T53" i="1"/>
  <c r="Q53" i="1" s="1"/>
  <c r="E107" i="10" l="1"/>
  <c r="N69" i="1"/>
  <c r="P69" i="1"/>
  <c r="I86" i="1"/>
  <c r="L70" i="1"/>
  <c r="I72" i="1"/>
  <c r="P70" i="1" l="1"/>
  <c r="N70" i="1"/>
  <c r="E108" i="10"/>
  <c r="L71" i="1"/>
  <c r="P71" i="1" s="1"/>
  <c r="I87" i="1"/>
  <c r="I73" i="1"/>
  <c r="T54" i="1"/>
  <c r="Q54" i="1" s="1"/>
  <c r="E110" i="10" l="1"/>
  <c r="E109" i="10"/>
  <c r="I88" i="1"/>
  <c r="L72" i="1"/>
  <c r="P72" i="1" s="1"/>
  <c r="T55" i="1"/>
  <c r="Q55" i="1" s="1"/>
  <c r="E8" i="10" l="1"/>
  <c r="L73" i="1"/>
  <c r="P73" i="1" s="1"/>
  <c r="T56" i="1"/>
  <c r="Q56" i="1" s="1"/>
  <c r="J72" i="1" l="1"/>
  <c r="M72" i="1"/>
  <c r="O72" i="1" s="1"/>
  <c r="L74" i="1"/>
  <c r="P74" i="1" s="1"/>
  <c r="T57" i="1"/>
  <c r="Q57" i="1" s="1"/>
  <c r="J73" i="1" l="1"/>
  <c r="M73" i="1"/>
  <c r="O73" i="1" s="1"/>
  <c r="L75" i="1"/>
  <c r="P75" i="1" s="1"/>
  <c r="T58" i="1"/>
  <c r="Q58" i="1" s="1"/>
  <c r="J74" i="1" l="1"/>
  <c r="M74" i="1"/>
  <c r="O74" i="1" s="1"/>
  <c r="L76" i="1"/>
  <c r="P76" i="1" s="1"/>
  <c r="T59" i="1"/>
  <c r="Q59" i="1" s="1"/>
  <c r="J75" i="1" l="1"/>
  <c r="M75" i="1"/>
  <c r="O75" i="1" s="1"/>
  <c r="L77" i="1"/>
  <c r="P77" i="1" s="1"/>
  <c r="T60" i="1"/>
  <c r="Q60" i="1" s="1"/>
  <c r="J76" i="1" l="1"/>
  <c r="M76" i="1"/>
  <c r="O76" i="1" s="1"/>
  <c r="L78" i="1"/>
  <c r="P78" i="1" s="1"/>
  <c r="T61" i="1"/>
  <c r="Q61" i="1" s="1"/>
  <c r="L79" i="1" l="1"/>
  <c r="P79" i="1" s="1"/>
  <c r="J77" i="1"/>
  <c r="M77" i="1"/>
  <c r="O77" i="1" s="1"/>
  <c r="T62" i="1"/>
  <c r="Q62" i="1" s="1"/>
  <c r="M78" i="1" l="1"/>
  <c r="O78" i="1" s="1"/>
  <c r="J78" i="1"/>
  <c r="L80" i="1"/>
  <c r="P80" i="1" s="1"/>
  <c r="T63" i="1"/>
  <c r="Q63" i="1" s="1"/>
  <c r="J79" i="1" l="1"/>
  <c r="M79" i="1"/>
  <c r="O79" i="1" s="1"/>
  <c r="L81" i="1"/>
  <c r="P81" i="1" s="1"/>
  <c r="T64" i="1"/>
  <c r="Q64" i="1" s="1"/>
  <c r="L82" i="1" l="1"/>
  <c r="P82" i="1" s="1"/>
  <c r="J80" i="1"/>
  <c r="M80" i="1"/>
  <c r="O80" i="1" s="1"/>
  <c r="T65" i="1"/>
  <c r="Q65" i="1" s="1"/>
  <c r="J81" i="1" l="1"/>
  <c r="M81" i="1"/>
  <c r="O81" i="1" s="1"/>
  <c r="L83" i="1"/>
  <c r="P83" i="1" s="1"/>
  <c r="T66" i="1"/>
  <c r="Q66" i="1" s="1"/>
  <c r="J82" i="1" l="1"/>
  <c r="M82" i="1"/>
  <c r="O82" i="1" s="1"/>
  <c r="L84" i="1"/>
  <c r="P84" i="1" s="1"/>
  <c r="T67" i="1"/>
  <c r="Q67" i="1" s="1"/>
  <c r="J83" i="1" l="1"/>
  <c r="M83" i="1"/>
  <c r="O83" i="1" s="1"/>
  <c r="L85" i="1"/>
  <c r="P85" i="1" s="1"/>
  <c r="T68" i="1"/>
  <c r="Q68" i="1" s="1"/>
  <c r="J84" i="1" l="1"/>
  <c r="M84" i="1"/>
  <c r="O84" i="1" s="1"/>
  <c r="L86" i="1"/>
  <c r="P86" i="1" s="1"/>
  <c r="T69" i="1"/>
  <c r="Q69" i="1" s="1"/>
  <c r="J85" i="1" l="1"/>
  <c r="M85" i="1"/>
  <c r="O85" i="1" s="1"/>
  <c r="L87" i="1"/>
  <c r="P87" i="1" s="1"/>
  <c r="T70" i="1"/>
  <c r="Q70" i="1" s="1"/>
  <c r="M86" i="1" l="1"/>
  <c r="O86" i="1" s="1"/>
  <c r="J86" i="1"/>
  <c r="L88" i="1"/>
  <c r="P88" i="1" s="1"/>
  <c r="J87" i="1" l="1"/>
  <c r="M87" i="1"/>
  <c r="O87" i="1" s="1"/>
  <c r="L89" i="1"/>
  <c r="T72" i="1"/>
  <c r="Q72" i="1" s="1"/>
  <c r="L90" i="1" l="1"/>
  <c r="P89" i="1"/>
  <c r="J88" i="1"/>
  <c r="M88" i="1"/>
  <c r="O88" i="1" s="1"/>
  <c r="T73" i="1"/>
  <c r="Q73" i="1" s="1"/>
  <c r="L91" i="1" l="1"/>
  <c r="P90" i="1"/>
  <c r="J89" i="1"/>
  <c r="O89" i="1" s="1"/>
  <c r="T74" i="1"/>
  <c r="Q74" i="1" s="1"/>
  <c r="L92" i="1" l="1"/>
  <c r="P91" i="1"/>
  <c r="M89" i="1"/>
  <c r="T75" i="1"/>
  <c r="Q75" i="1" s="1"/>
  <c r="L93" i="1" l="1"/>
  <c r="P92" i="1"/>
  <c r="T76" i="1"/>
  <c r="Q76" i="1" s="1"/>
  <c r="L94" i="1" l="1"/>
  <c r="P93" i="1"/>
  <c r="T77" i="1"/>
  <c r="Q77" i="1" s="1"/>
  <c r="L95" i="1" l="1"/>
  <c r="P94" i="1"/>
  <c r="T78" i="1"/>
  <c r="Q78" i="1" s="1"/>
  <c r="L96" i="1" l="1"/>
  <c r="P95" i="1"/>
  <c r="T79" i="1"/>
  <c r="Q79" i="1" s="1"/>
  <c r="L97" i="1" l="1"/>
  <c r="P96" i="1"/>
  <c r="T80" i="1"/>
  <c r="Q80" i="1" s="1"/>
  <c r="L98" i="1" l="1"/>
  <c r="P97" i="1"/>
  <c r="T81" i="1"/>
  <c r="Q81" i="1" s="1"/>
  <c r="L99" i="1" l="1"/>
  <c r="P98" i="1"/>
  <c r="T82" i="1"/>
  <c r="Q82" i="1" s="1"/>
  <c r="L100" i="1" l="1"/>
  <c r="P99" i="1"/>
  <c r="T83" i="1"/>
  <c r="Q83" i="1" s="1"/>
  <c r="L101" i="1" l="1"/>
  <c r="P100" i="1"/>
  <c r="T84" i="1"/>
  <c r="Q84" i="1" s="1"/>
  <c r="L102" i="1" l="1"/>
  <c r="P101" i="1"/>
  <c r="T85" i="1"/>
  <c r="Q85" i="1" s="1"/>
  <c r="L103" i="1" l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P102" i="1"/>
  <c r="T86" i="1"/>
  <c r="Q86" i="1" s="1"/>
  <c r="T87" i="1" l="1"/>
  <c r="Q87" i="1" s="1"/>
  <c r="T88" i="1" l="1"/>
  <c r="Q88" i="1" s="1"/>
  <c r="I89" i="1" l="1"/>
  <c r="J90" i="1" s="1"/>
  <c r="O90" i="1" s="1"/>
  <c r="T89" i="1"/>
  <c r="Q89" i="1" s="1"/>
  <c r="M90" i="1" l="1"/>
  <c r="I90" i="1"/>
  <c r="J91" i="1" s="1"/>
  <c r="O91" i="1" s="1"/>
  <c r="T90" i="1"/>
  <c r="Q90" i="1" s="1"/>
  <c r="M91" i="1" l="1"/>
  <c r="I91" i="1"/>
  <c r="J92" i="1" s="1"/>
  <c r="O92" i="1" s="1"/>
  <c r="T91" i="1"/>
  <c r="Q91" i="1" s="1"/>
  <c r="M92" i="1" l="1"/>
  <c r="T92" i="1" s="1"/>
  <c r="Q92" i="1" s="1"/>
  <c r="I92" i="1"/>
  <c r="J93" i="1" l="1"/>
  <c r="I93" i="1" s="1"/>
  <c r="M93" i="1" l="1"/>
  <c r="T93" i="1" s="1"/>
  <c r="Q93" i="1" s="1"/>
  <c r="O93" i="1"/>
  <c r="J94" i="1" s="1"/>
  <c r="O94" i="1" l="1"/>
  <c r="M94" i="1"/>
  <c r="T94" i="1" s="1"/>
  <c r="Q94" i="1" s="1"/>
  <c r="I94" i="1"/>
  <c r="J95" i="1" l="1"/>
  <c r="O95" i="1" l="1"/>
  <c r="M95" i="1"/>
  <c r="T95" i="1" s="1"/>
  <c r="Q95" i="1" s="1"/>
  <c r="I95" i="1"/>
  <c r="J96" i="1" l="1"/>
  <c r="O96" i="1" l="1"/>
  <c r="I96" i="1"/>
  <c r="M96" i="1"/>
  <c r="T96" i="1" s="1"/>
  <c r="Q96" i="1" s="1"/>
  <c r="J97" i="1" l="1"/>
  <c r="O97" i="1"/>
  <c r="I97" i="1"/>
  <c r="M97" i="1"/>
  <c r="T97" i="1" s="1"/>
  <c r="Q97" i="1" s="1"/>
  <c r="J98" i="1" l="1"/>
  <c r="O98" i="1" l="1"/>
  <c r="M98" i="1"/>
  <c r="T98" i="1" s="1"/>
  <c r="Q98" i="1" s="1"/>
  <c r="I98" i="1"/>
  <c r="J99" i="1" s="1"/>
  <c r="O99" i="1" l="1"/>
  <c r="M99" i="1"/>
  <c r="T99" i="1" s="1"/>
  <c r="Q99" i="1" s="1"/>
  <c r="I99" i="1"/>
  <c r="J100" i="1" s="1"/>
  <c r="O100" i="1" l="1"/>
  <c r="I100" i="1"/>
  <c r="M100" i="1"/>
  <c r="T100" i="1" s="1"/>
  <c r="Q100" i="1" s="1"/>
  <c r="J101" i="1" l="1"/>
  <c r="O101" i="1"/>
  <c r="I101" i="1"/>
  <c r="M101" i="1"/>
  <c r="T101" i="1" s="1"/>
  <c r="Q101" i="1" s="1"/>
  <c r="J102" i="1" l="1"/>
  <c r="O102" i="1"/>
  <c r="I102" i="1"/>
  <c r="M102" i="1"/>
  <c r="T102" i="1" s="1"/>
  <c r="Q102" i="1" s="1"/>
  <c r="J103" i="1" l="1"/>
  <c r="O103" i="1" l="1"/>
  <c r="M103" i="1"/>
  <c r="T103" i="1" s="1"/>
  <c r="Q103" i="1" s="1"/>
  <c r="I103" i="1"/>
  <c r="J104" i="1" s="1"/>
  <c r="O104" i="1" l="1"/>
  <c r="M104" i="1"/>
  <c r="T104" i="1" s="1"/>
  <c r="Q104" i="1" s="1"/>
  <c r="I104" i="1"/>
  <c r="J105" i="1" s="1"/>
  <c r="O105" i="1" l="1"/>
  <c r="M105" i="1"/>
  <c r="T105" i="1" s="1"/>
  <c r="Q105" i="1" s="1"/>
  <c r="I105" i="1"/>
  <c r="J106" i="1" l="1"/>
  <c r="O106" i="1" l="1"/>
  <c r="M106" i="1"/>
  <c r="T106" i="1" s="1"/>
  <c r="Q106" i="1" s="1"/>
  <c r="I106" i="1"/>
  <c r="J107" i="1" l="1"/>
  <c r="O107" i="1" l="1"/>
  <c r="M107" i="1"/>
  <c r="T107" i="1" s="1"/>
  <c r="Q107" i="1" s="1"/>
  <c r="I107" i="1"/>
  <c r="J108" i="1" s="1"/>
  <c r="O108" i="1" l="1"/>
  <c r="M108" i="1"/>
  <c r="T108" i="1" s="1"/>
  <c r="Q108" i="1" s="1"/>
  <c r="I108" i="1"/>
  <c r="J109" i="1" l="1"/>
  <c r="O109" i="1" l="1"/>
  <c r="M109" i="1"/>
  <c r="T109" i="1" s="1"/>
  <c r="Q109" i="1" s="1"/>
  <c r="I109" i="1"/>
  <c r="J110" i="1" s="1"/>
  <c r="O110" i="1" l="1"/>
  <c r="M110" i="1"/>
  <c r="T110" i="1" s="1"/>
  <c r="Q110" i="1" s="1"/>
  <c r="I110" i="1"/>
  <c r="J111" i="1" s="1"/>
  <c r="O111" i="1" l="1"/>
  <c r="M111" i="1"/>
  <c r="T111" i="1" s="1"/>
  <c r="Q111" i="1" s="1"/>
  <c r="I111" i="1"/>
  <c r="J112" i="1" s="1"/>
  <c r="O112" i="1" l="1"/>
  <c r="I112" i="1"/>
  <c r="M112" i="1"/>
  <c r="T112" i="1" s="1"/>
  <c r="Q112" i="1" s="1"/>
  <c r="J113" i="1"/>
  <c r="O113" i="1" l="1"/>
  <c r="M113" i="1"/>
  <c r="T113" i="1" s="1"/>
  <c r="Q113" i="1" s="1"/>
  <c r="I113" i="1"/>
  <c r="J114" i="1" s="1"/>
  <c r="O114" i="1" l="1"/>
  <c r="M114" i="1"/>
  <c r="T114" i="1" s="1"/>
  <c r="Q114" i="1" s="1"/>
  <c r="I114" i="1"/>
  <c r="J115" i="1" s="1"/>
  <c r="O115" i="1" l="1"/>
  <c r="M115" i="1"/>
  <c r="T115" i="1" s="1"/>
  <c r="Q115" i="1" s="1"/>
  <c r="I115" i="1"/>
  <c r="J116" i="1" s="1"/>
  <c r="O116" i="1" l="1"/>
  <c r="M116" i="1"/>
  <c r="T116" i="1" s="1"/>
  <c r="Q116" i="1" s="1"/>
  <c r="I116" i="1"/>
  <c r="J117" i="1" s="1"/>
  <c r="O117" i="1" l="1"/>
  <c r="I117" i="1"/>
  <c r="M117" i="1"/>
  <c r="T117" i="1" s="1"/>
  <c r="Q117" i="1" s="1"/>
  <c r="J118" i="1" l="1"/>
  <c r="O118" i="1" l="1"/>
  <c r="M118" i="1"/>
  <c r="T118" i="1" s="1"/>
  <c r="Q118" i="1" s="1"/>
  <c r="I118" i="1"/>
  <c r="J119" i="1" s="1"/>
  <c r="O119" i="1" l="1"/>
  <c r="I119" i="1"/>
  <c r="M119" i="1"/>
  <c r="T119" i="1" s="1"/>
  <c r="Q119" i="1" s="1"/>
  <c r="J120" i="1"/>
  <c r="O120" i="1" l="1"/>
  <c r="I120" i="1"/>
  <c r="M120" i="1"/>
  <c r="T120" i="1" s="1"/>
  <c r="Q120" i="1" s="1"/>
  <c r="J121" i="1" l="1"/>
  <c r="O121" i="1" l="1"/>
  <c r="I121" i="1"/>
  <c r="M121" i="1"/>
  <c r="T121" i="1" s="1"/>
  <c r="Q121" i="1" s="1"/>
  <c r="J122" i="1" l="1"/>
  <c r="O122" i="1"/>
  <c r="M122" i="1"/>
  <c r="T122" i="1" s="1"/>
  <c r="Q122" i="1" s="1"/>
  <c r="I122" i="1"/>
  <c r="J123" i="1"/>
  <c r="O123" i="1" l="1"/>
  <c r="I123" i="1"/>
  <c r="M123" i="1"/>
  <c r="T123" i="1" s="1"/>
  <c r="Q123" i="1" s="1"/>
  <c r="J124" i="1" l="1"/>
  <c r="O124" i="1" l="1"/>
  <c r="I124" i="1"/>
  <c r="M124" i="1"/>
  <c r="T124" i="1" s="1"/>
  <c r="Q124" i="1" s="1"/>
  <c r="J125" i="1" l="1"/>
  <c r="O125" i="1" l="1"/>
  <c r="M125" i="1"/>
  <c r="T125" i="1" s="1"/>
  <c r="Q125" i="1" s="1"/>
  <c r="I125" i="1"/>
  <c r="J126" i="1" l="1"/>
  <c r="O126" i="1"/>
  <c r="M126" i="1"/>
  <c r="T126" i="1" s="1"/>
  <c r="Q126" i="1" s="1"/>
  <c r="I126" i="1"/>
  <c r="J127" i="1" s="1"/>
  <c r="O127" i="1" l="1"/>
  <c r="M127" i="1"/>
  <c r="T127" i="1" s="1"/>
  <c r="Q127" i="1" s="1"/>
  <c r="I127" i="1"/>
  <c r="J128" i="1" s="1"/>
  <c r="O128" i="1" l="1"/>
  <c r="I128" i="1"/>
  <c r="M128" i="1"/>
  <c r="T128" i="1" s="1"/>
  <c r="Q128" i="1" s="1"/>
  <c r="J129" i="1"/>
  <c r="O129" i="1" l="1"/>
  <c r="M129" i="1"/>
  <c r="T129" i="1" s="1"/>
  <c r="Q129" i="1" s="1"/>
  <c r="I129" i="1"/>
  <c r="J130" i="1" s="1"/>
  <c r="O130" i="1" l="1"/>
  <c r="M130" i="1"/>
  <c r="T130" i="1" s="1"/>
  <c r="Q130" i="1" s="1"/>
  <c r="I130" i="1"/>
  <c r="J131" i="1" s="1"/>
  <c r="O131" i="1" l="1"/>
  <c r="I131" i="1"/>
  <c r="M131" i="1"/>
  <c r="T131" i="1" s="1"/>
  <c r="Q131" i="1" s="1"/>
  <c r="J132" i="1" l="1"/>
  <c r="O132" i="1" l="1"/>
  <c r="M132" i="1"/>
  <c r="T132" i="1" s="1"/>
  <c r="Q132" i="1" s="1"/>
  <c r="I132" i="1"/>
  <c r="J133" i="1" s="1"/>
  <c r="O133" i="1" l="1"/>
  <c r="M133" i="1"/>
  <c r="T133" i="1" s="1"/>
  <c r="Q133" i="1" s="1"/>
  <c r="I133" i="1"/>
  <c r="J134" i="1" s="1"/>
  <c r="O134" i="1" l="1"/>
  <c r="M134" i="1"/>
  <c r="T134" i="1" s="1"/>
  <c r="Q134" i="1" s="1"/>
  <c r="I134" i="1"/>
  <c r="J135" i="1" s="1"/>
  <c r="O135" i="1" l="1"/>
  <c r="M135" i="1"/>
  <c r="T135" i="1" s="1"/>
  <c r="Q135" i="1" s="1"/>
  <c r="I135" i="1"/>
  <c r="J136" i="1" s="1"/>
  <c r="O136" i="1" l="1"/>
  <c r="M136" i="1"/>
  <c r="T136" i="1" s="1"/>
  <c r="Q136" i="1" s="1"/>
  <c r="I136" i="1"/>
  <c r="J137" i="1" s="1"/>
  <c r="O137" i="1" l="1"/>
  <c r="M137" i="1"/>
  <c r="T137" i="1" s="1"/>
  <c r="Q137" i="1" s="1"/>
  <c r="I137" i="1"/>
  <c r="J138" i="1" s="1"/>
  <c r="O138" i="1" l="1"/>
  <c r="M138" i="1"/>
  <c r="T138" i="1" s="1"/>
  <c r="Q138" i="1" s="1"/>
  <c r="I138" i="1"/>
  <c r="J139" i="1" s="1"/>
  <c r="O139" i="1" l="1"/>
  <c r="M139" i="1"/>
  <c r="T139" i="1" s="1"/>
  <c r="Q139" i="1" s="1"/>
  <c r="I139" i="1"/>
  <c r="J140" i="1" l="1"/>
  <c r="O140" i="1"/>
  <c r="I140" i="1"/>
  <c r="M140" i="1"/>
  <c r="T140" i="1" s="1"/>
  <c r="Q140" i="1" s="1"/>
  <c r="J141" i="1" l="1"/>
  <c r="O141" i="1" l="1"/>
  <c r="M141" i="1"/>
  <c r="T141" i="1" s="1"/>
  <c r="Q141" i="1" s="1"/>
  <c r="I141" i="1"/>
  <c r="J142" i="1" s="1"/>
  <c r="O142" i="1" l="1"/>
  <c r="M142" i="1"/>
  <c r="T142" i="1" s="1"/>
  <c r="Q142" i="1" s="1"/>
  <c r="I142" i="1"/>
  <c r="J143" i="1" s="1"/>
  <c r="O143" i="1" l="1"/>
  <c r="M143" i="1"/>
  <c r="T143" i="1" s="1"/>
  <c r="Q143" i="1" s="1"/>
  <c r="I143" i="1"/>
  <c r="J144" i="1" s="1"/>
  <c r="O144" i="1" l="1"/>
  <c r="M144" i="1"/>
  <c r="T144" i="1" s="1"/>
  <c r="Q144" i="1" s="1"/>
  <c r="I144" i="1"/>
  <c r="J145" i="1" l="1"/>
  <c r="O145" i="1"/>
  <c r="I145" i="1"/>
  <c r="M145" i="1"/>
  <c r="T145" i="1" s="1"/>
  <c r="Q145" i="1" s="1"/>
  <c r="J146" i="1"/>
  <c r="O146" i="1" l="1"/>
  <c r="M146" i="1"/>
  <c r="T146" i="1" s="1"/>
  <c r="Q146" i="1" s="1"/>
  <c r="I146" i="1"/>
  <c r="J147" i="1" s="1"/>
  <c r="O147" i="1" l="1"/>
  <c r="I147" i="1"/>
  <c r="M147" i="1"/>
  <c r="T147" i="1" s="1"/>
  <c r="Q147" i="1" s="1"/>
  <c r="J148" i="1" l="1"/>
  <c r="O148" i="1" l="1"/>
  <c r="M148" i="1"/>
  <c r="T148" i="1" s="1"/>
  <c r="Q148" i="1" s="1"/>
  <c r="I148" i="1"/>
  <c r="J149" i="1" s="1"/>
  <c r="O149" i="1" l="1"/>
  <c r="M149" i="1"/>
  <c r="T149" i="1" s="1"/>
  <c r="Q149" i="1" s="1"/>
  <c r="I149" i="1"/>
  <c r="J150" i="1" s="1"/>
  <c r="O150" i="1" l="1"/>
  <c r="M150" i="1"/>
  <c r="T150" i="1" s="1"/>
  <c r="Q150" i="1" s="1"/>
  <c r="I150" i="1"/>
  <c r="J151" i="1" s="1"/>
  <c r="O151" i="1" s="1"/>
  <c r="I151" i="1" l="1"/>
  <c r="M151" i="1"/>
  <c r="T151" i="1" s="1"/>
  <c r="Q151" i="1" s="1"/>
  <c r="J152" i="1"/>
  <c r="O152" i="1" s="1"/>
  <c r="M152" i="1" l="1"/>
  <c r="T152" i="1" s="1"/>
  <c r="Q152" i="1" s="1"/>
  <c r="I152" i="1"/>
  <c r="J153" i="1" l="1"/>
  <c r="O153" i="1" s="1"/>
  <c r="M153" i="1" l="1"/>
  <c r="T153" i="1" s="1"/>
  <c r="Q153" i="1" s="1"/>
  <c r="I153" i="1"/>
  <c r="J154" i="1" l="1"/>
  <c r="O154" i="1" s="1"/>
  <c r="I154" i="1"/>
  <c r="M154" i="1" l="1"/>
  <c r="T154" i="1" s="1"/>
  <c r="Q154" i="1" s="1"/>
  <c r="J155" i="1"/>
  <c r="O155" i="1" s="1"/>
  <c r="M155" i="1" l="1"/>
  <c r="T155" i="1" s="1"/>
  <c r="Q155" i="1" s="1"/>
  <c r="I155" i="1"/>
  <c r="J156" i="1" s="1"/>
  <c r="I156" i="1" l="1"/>
  <c r="O156" i="1"/>
  <c r="M156" i="1"/>
  <c r="T156" i="1" s="1"/>
  <c r="Q156" i="1" s="1"/>
  <c r="J157" i="1"/>
  <c r="O157" i="1" s="1"/>
  <c r="I157" i="1"/>
  <c r="M157" i="1" l="1"/>
  <c r="T157" i="1" s="1"/>
  <c r="Q157" i="1" s="1"/>
  <c r="J158" i="1"/>
  <c r="O158" i="1" s="1"/>
  <c r="M158" i="1" l="1"/>
  <c r="T158" i="1" s="1"/>
  <c r="Q158" i="1" s="1"/>
  <c r="I158" i="1"/>
  <c r="J159" i="1" l="1"/>
  <c r="O159" i="1" s="1"/>
  <c r="I159" i="1"/>
  <c r="M159" i="1" l="1"/>
  <c r="T159" i="1" s="1"/>
  <c r="Q159" i="1" s="1"/>
  <c r="J160" i="1"/>
  <c r="I160" i="1" l="1"/>
  <c r="O160" i="1"/>
  <c r="M160" i="1"/>
  <c r="T160" i="1" s="1"/>
  <c r="Q160" i="1" s="1"/>
  <c r="J161" i="1"/>
  <c r="O161" i="1" s="1"/>
  <c r="M161" i="1" l="1"/>
  <c r="T161" i="1" s="1"/>
  <c r="Q161" i="1" s="1"/>
  <c r="I161" i="1"/>
  <c r="J162" i="1" s="1"/>
  <c r="I162" i="1" l="1"/>
  <c r="O162" i="1"/>
  <c r="M162" i="1"/>
  <c r="T162" i="1" s="1"/>
  <c r="Q162" i="1" s="1"/>
  <c r="J163" i="1"/>
  <c r="O163" i="1" s="1"/>
  <c r="M163" i="1" l="1"/>
  <c r="T163" i="1" s="1"/>
  <c r="Q163" i="1" s="1"/>
  <c r="I163" i="1"/>
  <c r="J164" i="1" l="1"/>
  <c r="O164" i="1" s="1"/>
  <c r="I164" i="1" l="1"/>
  <c r="M164" i="1"/>
  <c r="T164" i="1" s="1"/>
  <c r="Q164" i="1" s="1"/>
  <c r="J165" i="1" l="1"/>
  <c r="O165" i="1" s="1"/>
  <c r="M165" i="1" l="1"/>
  <c r="T165" i="1" s="1"/>
  <c r="Q165" i="1" s="1"/>
  <c r="I165" i="1"/>
  <c r="J166" i="1" s="1"/>
  <c r="O166" i="1" s="1"/>
  <c r="M166" i="1" l="1"/>
  <c r="T166" i="1" s="1"/>
  <c r="Q166" i="1" s="1"/>
  <c r="I166" i="1"/>
  <c r="J167" i="1" s="1"/>
  <c r="O167" i="1" s="1"/>
  <c r="M167" i="1" l="1"/>
  <c r="T167" i="1" s="1"/>
  <c r="Q167" i="1" s="1"/>
  <c r="I167" i="1"/>
  <c r="J168" i="1" s="1"/>
  <c r="O168" i="1" s="1"/>
  <c r="I168" i="1" l="1"/>
  <c r="M168" i="1"/>
  <c r="T168" i="1" s="1"/>
  <c r="Q168" i="1" s="1"/>
  <c r="J169" i="1" l="1"/>
  <c r="O169" i="1" s="1"/>
  <c r="I169" i="1" l="1"/>
  <c r="M169" i="1"/>
  <c r="T169" i="1" s="1"/>
  <c r="Q169" i="1" s="1"/>
  <c r="J170" i="1" l="1"/>
  <c r="O170" i="1" s="1"/>
  <c r="M170" i="1"/>
  <c r="T170" i="1" s="1"/>
  <c r="Q170" i="1" s="1"/>
  <c r="I170" i="1"/>
  <c r="J171" i="1" l="1"/>
  <c r="O171" i="1" s="1"/>
  <c r="I171" i="1"/>
  <c r="M171" i="1"/>
  <c r="T171" i="1" s="1"/>
  <c r="Q171" i="1" s="1"/>
  <c r="J172" i="1" l="1"/>
  <c r="O172" i="1" s="1"/>
  <c r="M172" i="1" l="1"/>
  <c r="T172" i="1" s="1"/>
  <c r="Q172" i="1" s="1"/>
  <c r="I172" i="1"/>
  <c r="J173" i="1" s="1"/>
  <c r="O173" i="1" s="1"/>
  <c r="M173" i="1" l="1"/>
  <c r="T173" i="1" s="1"/>
  <c r="Q173" i="1" s="1"/>
  <c r="I173" i="1"/>
  <c r="J174" i="1" s="1"/>
  <c r="O174" i="1" s="1"/>
  <c r="I174" i="1" l="1"/>
  <c r="M174" i="1"/>
  <c r="T174" i="1" s="1"/>
  <c r="Q174" i="1" s="1"/>
  <c r="J175" i="1" l="1"/>
  <c r="O175" i="1" s="1"/>
  <c r="M175" i="1" l="1"/>
  <c r="T175" i="1" s="1"/>
  <c r="Q175" i="1" s="1"/>
  <c r="I175" i="1"/>
  <c r="J176" i="1" s="1"/>
  <c r="O176" i="1" s="1"/>
  <c r="M176" i="1" l="1"/>
  <c r="T176" i="1" s="1"/>
  <c r="Q176" i="1" s="1"/>
  <c r="I176" i="1"/>
  <c r="J177" i="1" s="1"/>
  <c r="O177" i="1" s="1"/>
  <c r="M177" i="1" l="1"/>
  <c r="T177" i="1" s="1"/>
  <c r="Q177" i="1" s="1"/>
  <c r="I177" i="1"/>
  <c r="J178" i="1" s="1"/>
  <c r="O178" i="1" s="1"/>
  <c r="I178" i="1" l="1"/>
  <c r="M178" i="1"/>
  <c r="T178" i="1" s="1"/>
  <c r="Q178" i="1" s="1"/>
  <c r="J179" i="1" l="1"/>
  <c r="O179" i="1" s="1"/>
  <c r="M179" i="1"/>
  <c r="T179" i="1" s="1"/>
  <c r="Q179" i="1" s="1"/>
  <c r="I179" i="1"/>
  <c r="J180" i="1" s="1"/>
  <c r="O180" i="1" s="1"/>
  <c r="M180" i="1" l="1"/>
  <c r="T180" i="1" s="1"/>
  <c r="Q180" i="1" s="1"/>
  <c r="I180" i="1"/>
  <c r="J181" i="1" s="1"/>
  <c r="O181" i="1" s="1"/>
  <c r="I181" i="1" l="1"/>
  <c r="M181" i="1"/>
  <c r="T181" i="1" s="1"/>
  <c r="Q181" i="1" s="1"/>
  <c r="J182" i="1" l="1"/>
  <c r="O182" i="1" s="1"/>
  <c r="M182" i="1" l="1"/>
  <c r="T182" i="1" s="1"/>
  <c r="Q182" i="1" s="1"/>
  <c r="I182" i="1"/>
  <c r="J183" i="1" s="1"/>
  <c r="O183" i="1" s="1"/>
  <c r="I183" i="1" l="1"/>
  <c r="M183" i="1"/>
  <c r="T183" i="1" s="1"/>
  <c r="Q183" i="1" s="1"/>
  <c r="J184" i="1" l="1"/>
  <c r="O184" i="1" s="1"/>
  <c r="M184" i="1" l="1"/>
  <c r="T184" i="1" s="1"/>
  <c r="Q184" i="1" s="1"/>
  <c r="I184" i="1"/>
  <c r="J185" i="1" s="1"/>
  <c r="O185" i="1" s="1"/>
  <c r="M185" i="1" l="1"/>
  <c r="T185" i="1" s="1"/>
  <c r="Q185" i="1" s="1"/>
  <c r="I185" i="1"/>
  <c r="J186" i="1" s="1"/>
  <c r="O186" i="1" s="1"/>
  <c r="M186" i="1" l="1"/>
  <c r="T186" i="1" s="1"/>
  <c r="Q186" i="1" s="1"/>
  <c r="I186" i="1"/>
  <c r="J187" i="1" s="1"/>
  <c r="O187" i="1" s="1"/>
  <c r="M187" i="1" l="1"/>
  <c r="T187" i="1" s="1"/>
  <c r="Q187" i="1" s="1"/>
  <c r="I187" i="1"/>
  <c r="J188" i="1" s="1"/>
  <c r="O188" i="1" s="1"/>
  <c r="M188" i="1" l="1"/>
  <c r="T188" i="1" s="1"/>
  <c r="Q188" i="1" s="1"/>
  <c r="I188" i="1"/>
  <c r="J189" i="1" s="1"/>
  <c r="O189" i="1" s="1"/>
  <c r="M189" i="1" l="1"/>
  <c r="T189" i="1" s="1"/>
  <c r="Q189" i="1" s="1"/>
  <c r="I189" i="1"/>
  <c r="J190" i="1" l="1"/>
  <c r="O190" i="1" s="1"/>
  <c r="M190" i="1"/>
  <c r="T190" i="1" s="1"/>
  <c r="Q190" i="1" s="1"/>
  <c r="I190" i="1"/>
  <c r="J191" i="1" s="1"/>
  <c r="O191" i="1" s="1"/>
  <c r="I191" i="1" l="1"/>
  <c r="M191" i="1"/>
  <c r="T191" i="1" s="1"/>
  <c r="Q191" i="1" s="1"/>
  <c r="J192" i="1" l="1"/>
  <c r="O192" i="1" s="1"/>
  <c r="M192" i="1" l="1"/>
  <c r="T192" i="1" s="1"/>
  <c r="Q192" i="1" s="1"/>
  <c r="I192" i="1"/>
  <c r="J193" i="1" s="1"/>
  <c r="O193" i="1" s="1"/>
  <c r="I193" i="1" l="1"/>
  <c r="M193" i="1"/>
  <c r="T193" i="1" s="1"/>
  <c r="Q193" i="1" s="1"/>
  <c r="J194" i="1" l="1"/>
  <c r="O194" i="1" s="1"/>
  <c r="M194" i="1" l="1"/>
  <c r="T194" i="1" s="1"/>
  <c r="Q194" i="1" s="1"/>
  <c r="I194" i="1"/>
  <c r="J195" i="1" l="1"/>
  <c r="O195" i="1" s="1"/>
  <c r="M195" i="1"/>
  <c r="T195" i="1" s="1"/>
  <c r="Q195" i="1" s="1"/>
  <c r="I195" i="1"/>
  <c r="J196" i="1" s="1"/>
  <c r="O196" i="1" s="1"/>
  <c r="I196" i="1" l="1"/>
  <c r="M196" i="1"/>
  <c r="T196" i="1" s="1"/>
  <c r="Q196" i="1" s="1"/>
  <c r="J197" i="1" l="1"/>
  <c r="O197" i="1" s="1"/>
  <c r="M197" i="1" l="1"/>
  <c r="T197" i="1" s="1"/>
  <c r="Q197" i="1" s="1"/>
  <c r="I197" i="1"/>
  <c r="J198" i="1" s="1"/>
  <c r="O198" i="1" s="1"/>
  <c r="I198" i="1" l="1"/>
  <c r="M198" i="1"/>
  <c r="T198" i="1" s="1"/>
  <c r="Q198" i="1" s="1"/>
  <c r="J199" i="1"/>
  <c r="O199" i="1" s="1"/>
  <c r="M199" i="1" l="1"/>
  <c r="T199" i="1" s="1"/>
  <c r="Q199" i="1" s="1"/>
  <c r="I199" i="1"/>
  <c r="J200" i="1" s="1"/>
  <c r="O200" i="1" s="1"/>
  <c r="M200" i="1" l="1"/>
  <c r="T200" i="1" s="1"/>
  <c r="Q200" i="1" s="1"/>
  <c r="I200" i="1"/>
  <c r="J201" i="1" s="1"/>
  <c r="O201" i="1" s="1"/>
  <c r="M201" i="1" l="1"/>
  <c r="T201" i="1" s="1"/>
  <c r="Q201" i="1" s="1"/>
  <c r="I201" i="1"/>
  <c r="J202" i="1" s="1"/>
  <c r="O202" i="1" s="1"/>
  <c r="M202" i="1" l="1"/>
  <c r="T202" i="1" s="1"/>
  <c r="Q202" i="1" s="1"/>
  <c r="I202" i="1"/>
  <c r="J203" i="1" s="1"/>
  <c r="O203" i="1" s="1"/>
  <c r="M203" i="1" l="1"/>
  <c r="T203" i="1" s="1"/>
  <c r="Q203" i="1" s="1"/>
  <c r="I203" i="1"/>
  <c r="J204" i="1" s="1"/>
  <c r="O204" i="1" s="1"/>
  <c r="M204" i="1" l="1"/>
  <c r="T204" i="1" s="1"/>
  <c r="Q204" i="1" s="1"/>
  <c r="I204" i="1"/>
  <c r="J205" i="1" l="1"/>
  <c r="O205" i="1" s="1"/>
  <c r="M205" i="1"/>
  <c r="T205" i="1" s="1"/>
  <c r="Q205" i="1" s="1"/>
  <c r="I205" i="1"/>
  <c r="J206" i="1" s="1"/>
  <c r="O206" i="1" s="1"/>
  <c r="I206" i="1" l="1"/>
  <c r="M206" i="1"/>
  <c r="T206" i="1" s="1"/>
  <c r="Q206" i="1" s="1"/>
  <c r="J207" i="1"/>
  <c r="O207" i="1" s="1"/>
  <c r="M207" i="1" l="1"/>
  <c r="T207" i="1" s="1"/>
  <c r="Q207" i="1" s="1"/>
  <c r="I207" i="1"/>
  <c r="J208" i="1" s="1"/>
  <c r="O208" i="1" s="1"/>
  <c r="M208" i="1" l="1"/>
  <c r="T208" i="1" s="1"/>
  <c r="Q208" i="1" s="1"/>
  <c r="I208" i="1"/>
  <c r="J209" i="1" s="1"/>
  <c r="O209" i="1" s="1"/>
  <c r="M209" i="1" l="1"/>
  <c r="T209" i="1" s="1"/>
  <c r="Q209" i="1" s="1"/>
  <c r="I209" i="1"/>
  <c r="J210" i="1" s="1"/>
  <c r="O210" i="1" s="1"/>
  <c r="M210" i="1" l="1"/>
  <c r="T210" i="1" s="1"/>
  <c r="Q210" i="1" s="1"/>
  <c r="I210" i="1"/>
  <c r="J211" i="1" s="1"/>
  <c r="O211" i="1" s="1"/>
  <c r="M211" i="1" l="1"/>
  <c r="T211" i="1" s="1"/>
  <c r="Q211" i="1" s="1"/>
  <c r="I211" i="1"/>
  <c r="J212" i="1" s="1"/>
  <c r="O212" i="1" s="1"/>
  <c r="M212" i="1" l="1"/>
  <c r="T212" i="1" s="1"/>
  <c r="Q212" i="1" s="1"/>
  <c r="I212" i="1"/>
  <c r="J213" i="1" s="1"/>
  <c r="O213" i="1" s="1"/>
  <c r="M213" i="1" l="1"/>
  <c r="T213" i="1" s="1"/>
  <c r="Q213" i="1" s="1"/>
  <c r="I213" i="1"/>
  <c r="J214" i="1" s="1"/>
  <c r="O214" i="1" s="1"/>
  <c r="M214" i="1" l="1"/>
  <c r="T214" i="1" s="1"/>
  <c r="Q214" i="1" s="1"/>
  <c r="I214" i="1"/>
  <c r="J215" i="1" s="1"/>
  <c r="O215" i="1" s="1"/>
  <c r="M215" i="1" l="1"/>
  <c r="T215" i="1" s="1"/>
  <c r="Q215" i="1" s="1"/>
  <c r="I215" i="1"/>
  <c r="J216" i="1" s="1"/>
  <c r="O216" i="1" s="1"/>
  <c r="M216" i="1" l="1"/>
  <c r="T216" i="1" s="1"/>
  <c r="Q216" i="1" s="1"/>
  <c r="I216" i="1"/>
  <c r="J217" i="1" s="1"/>
  <c r="O217" i="1" s="1"/>
  <c r="M217" i="1" l="1"/>
  <c r="T217" i="1" s="1"/>
  <c r="Q217" i="1" s="1"/>
  <c r="I217" i="1"/>
  <c r="J218" i="1" s="1"/>
  <c r="O218" i="1" s="1"/>
  <c r="M218" i="1" l="1"/>
  <c r="T218" i="1" s="1"/>
  <c r="Q218" i="1" s="1"/>
  <c r="I218" i="1"/>
  <c r="J219" i="1" s="1"/>
  <c r="O219" i="1" s="1"/>
  <c r="M219" i="1" l="1"/>
  <c r="T219" i="1" s="1"/>
  <c r="Q219" i="1" s="1"/>
  <c r="I219" i="1"/>
  <c r="J220" i="1" s="1"/>
  <c r="O220" i="1" s="1"/>
  <c r="M220" i="1" l="1"/>
  <c r="T220" i="1" s="1"/>
  <c r="Q220" i="1" s="1"/>
  <c r="I220" i="1"/>
  <c r="J221" i="1" s="1"/>
  <c r="O221" i="1" s="1"/>
  <c r="M221" i="1" l="1"/>
  <c r="T221" i="1" s="1"/>
  <c r="Q221" i="1" s="1"/>
  <c r="I221" i="1"/>
  <c r="J222" i="1" s="1"/>
  <c r="O222" i="1" s="1"/>
  <c r="M222" i="1" l="1"/>
  <c r="T222" i="1" s="1"/>
  <c r="Q222" i="1" s="1"/>
  <c r="I222" i="1"/>
  <c r="J223" i="1" s="1"/>
  <c r="O223" i="1" s="1"/>
  <c r="M223" i="1" l="1"/>
  <c r="T223" i="1" s="1"/>
  <c r="Q223" i="1" s="1"/>
  <c r="I223" i="1"/>
  <c r="J224" i="1" s="1"/>
  <c r="O224" i="1" s="1"/>
  <c r="M224" i="1" l="1"/>
  <c r="T224" i="1" s="1"/>
  <c r="Q224" i="1" s="1"/>
  <c r="I224" i="1"/>
  <c r="J225" i="1" s="1"/>
  <c r="O225" i="1" s="1"/>
  <c r="M225" i="1" l="1"/>
  <c r="T225" i="1" s="1"/>
  <c r="Q225" i="1" s="1"/>
  <c r="I225" i="1"/>
  <c r="J226" i="1" s="1"/>
  <c r="O226" i="1" s="1"/>
  <c r="M226" i="1" l="1"/>
  <c r="T226" i="1" s="1"/>
  <c r="Q226" i="1" s="1"/>
  <c r="I226" i="1"/>
  <c r="J227" i="1" s="1"/>
  <c r="O227" i="1" s="1"/>
  <c r="M227" i="1" l="1"/>
  <c r="T227" i="1" s="1"/>
  <c r="Q227" i="1" s="1"/>
  <c r="I227" i="1"/>
  <c r="J228" i="1" s="1"/>
  <c r="O228" i="1" s="1"/>
  <c r="I228" i="1" l="1"/>
  <c r="M228" i="1"/>
  <c r="T228" i="1" s="1"/>
  <c r="Q228" i="1" s="1"/>
  <c r="J229" i="1" l="1"/>
  <c r="O229" i="1" s="1"/>
  <c r="M229" i="1" l="1"/>
  <c r="T229" i="1" s="1"/>
  <c r="Q229" i="1" s="1"/>
  <c r="I229" i="1"/>
  <c r="J230" i="1" s="1"/>
  <c r="O230" i="1" s="1"/>
  <c r="M230" i="1" l="1"/>
  <c r="T230" i="1" s="1"/>
  <c r="Q230" i="1" s="1"/>
  <c r="I230" i="1"/>
  <c r="J231" i="1" s="1"/>
  <c r="O231" i="1" s="1"/>
  <c r="M231" i="1" l="1"/>
  <c r="T231" i="1" s="1"/>
  <c r="Q231" i="1" s="1"/>
  <c r="I231" i="1"/>
  <c r="J232" i="1" s="1"/>
  <c r="O232" i="1" s="1"/>
  <c r="M232" i="1" l="1"/>
  <c r="T232" i="1" s="1"/>
  <c r="Q232" i="1" s="1"/>
  <c r="I232" i="1"/>
  <c r="J233" i="1" s="1"/>
  <c r="O233" i="1" s="1"/>
  <c r="M233" i="1" l="1"/>
  <c r="T233" i="1" s="1"/>
  <c r="Q233" i="1" s="1"/>
  <c r="I233" i="1"/>
  <c r="J234" i="1" s="1"/>
  <c r="O234" i="1" s="1"/>
  <c r="M234" i="1" l="1"/>
  <c r="T234" i="1" s="1"/>
  <c r="Q234" i="1" s="1"/>
  <c r="I234" i="1"/>
  <c r="J235" i="1" s="1"/>
  <c r="O235" i="1" s="1"/>
  <c r="M235" i="1" l="1"/>
  <c r="T235" i="1" s="1"/>
  <c r="Q235" i="1" s="1"/>
  <c r="I235" i="1"/>
  <c r="J236" i="1" s="1"/>
  <c r="O236" i="1" s="1"/>
  <c r="M236" i="1" l="1"/>
  <c r="T236" i="1" s="1"/>
  <c r="Q236" i="1" s="1"/>
  <c r="I236" i="1"/>
  <c r="J237" i="1" s="1"/>
  <c r="O237" i="1" s="1"/>
  <c r="M237" i="1" l="1"/>
  <c r="T237" i="1" s="1"/>
  <c r="Q237" i="1" s="1"/>
  <c r="I237" i="1"/>
  <c r="J238" i="1" s="1"/>
  <c r="O238" i="1" s="1"/>
  <c r="M238" i="1" l="1"/>
  <c r="T238" i="1" s="1"/>
  <c r="Q238" i="1" s="1"/>
  <c r="I238" i="1"/>
  <c r="J239" i="1" s="1"/>
  <c r="O239" i="1" s="1"/>
  <c r="M239" i="1" l="1"/>
  <c r="T239" i="1" s="1"/>
  <c r="Q239" i="1" s="1"/>
  <c r="I239" i="1"/>
  <c r="J240" i="1" s="1"/>
  <c r="O240" i="1" s="1"/>
  <c r="M240" i="1" l="1"/>
  <c r="T240" i="1" s="1"/>
  <c r="Q240" i="1" s="1"/>
  <c r="I240" i="1"/>
  <c r="J241" i="1" s="1"/>
  <c r="O241" i="1" s="1"/>
  <c r="M241" i="1" l="1"/>
  <c r="T241" i="1" s="1"/>
  <c r="Q241" i="1" s="1"/>
  <c r="I241" i="1"/>
  <c r="J242" i="1" s="1"/>
  <c r="O242" i="1" s="1"/>
  <c r="M242" i="1" l="1"/>
  <c r="T242" i="1" s="1"/>
  <c r="Q242" i="1" s="1"/>
  <c r="I242" i="1"/>
  <c r="J243" i="1" s="1"/>
  <c r="I243" i="1" l="1"/>
  <c r="O243" i="1"/>
  <c r="M243" i="1"/>
  <c r="T243" i="1" s="1"/>
  <c r="Q243" i="1" s="1"/>
  <c r="J244" i="1" l="1"/>
  <c r="O244" i="1" s="1"/>
  <c r="I244" i="1"/>
  <c r="M244" i="1"/>
  <c r="T244" i="1" s="1"/>
  <c r="Q244" i="1" s="1"/>
  <c r="J245" i="1" l="1"/>
  <c r="O245" i="1" s="1"/>
  <c r="M245" i="1" l="1"/>
  <c r="T245" i="1" s="1"/>
  <c r="Q245" i="1" s="1"/>
  <c r="I245" i="1"/>
  <c r="J246" i="1" s="1"/>
  <c r="O246" i="1" s="1"/>
  <c r="M246" i="1" l="1"/>
  <c r="T246" i="1" s="1"/>
  <c r="Q246" i="1" s="1"/>
  <c r="I246" i="1"/>
  <c r="J247" i="1" s="1"/>
  <c r="O247" i="1" s="1"/>
  <c r="M247" i="1" l="1"/>
  <c r="T247" i="1" s="1"/>
  <c r="Q247" i="1" s="1"/>
  <c r="I247" i="1"/>
  <c r="J248" i="1" s="1"/>
  <c r="O248" i="1" s="1"/>
  <c r="I248" i="1" l="1"/>
  <c r="M248" i="1"/>
  <c r="T248" i="1" s="1"/>
  <c r="Q248" i="1" s="1"/>
  <c r="J249" i="1"/>
  <c r="O249" i="1" s="1"/>
  <c r="M249" i="1" l="1"/>
  <c r="T249" i="1" s="1"/>
  <c r="Q249" i="1" s="1"/>
  <c r="I249" i="1"/>
  <c r="J250" i="1" s="1"/>
  <c r="O250" i="1" s="1"/>
  <c r="M250" i="1" l="1"/>
  <c r="T250" i="1" s="1"/>
  <c r="Q250" i="1" s="1"/>
  <c r="I250" i="1"/>
  <c r="J251" i="1" l="1"/>
  <c r="O251" i="1" s="1"/>
  <c r="I251" i="1"/>
  <c r="M251" i="1"/>
  <c r="T251" i="1" s="1"/>
  <c r="Q251" i="1" s="1"/>
  <c r="J252" i="1"/>
  <c r="O252" i="1" s="1"/>
  <c r="M252" i="1" l="1"/>
  <c r="T252" i="1" s="1"/>
  <c r="Q252" i="1" s="1"/>
  <c r="I252" i="1"/>
  <c r="J253" i="1" l="1"/>
  <c r="O253" i="1" s="1"/>
  <c r="M253" i="1"/>
  <c r="T253" i="1" s="1"/>
  <c r="Q253" i="1" s="1"/>
  <c r="I253" i="1"/>
  <c r="J254" i="1" l="1"/>
  <c r="O254" i="1" s="1"/>
  <c r="M254" i="1"/>
  <c r="T254" i="1" s="1"/>
  <c r="Q254" i="1" s="1"/>
  <c r="I254" i="1"/>
  <c r="J255" i="1" s="1"/>
  <c r="O255" i="1" s="1"/>
  <c r="M255" i="1" l="1"/>
  <c r="T255" i="1" s="1"/>
  <c r="Q255" i="1" s="1"/>
  <c r="I255" i="1"/>
  <c r="J256" i="1" l="1"/>
  <c r="O256" i="1" s="1"/>
  <c r="I256" i="1" l="1"/>
  <c r="M256" i="1"/>
  <c r="T256" i="1" s="1"/>
  <c r="Q256" i="1" s="1"/>
  <c r="J257" i="1" l="1"/>
  <c r="O257" i="1" s="1"/>
  <c r="I257" i="1"/>
  <c r="M257" i="1"/>
  <c r="T257" i="1" s="1"/>
  <c r="Q257" i="1" s="1"/>
  <c r="J258" i="1" l="1"/>
  <c r="M258" i="1"/>
  <c r="T258" i="1" s="1"/>
  <c r="Q258" i="1" s="1"/>
  <c r="O258" i="1" l="1"/>
  <c r="I258" i="1"/>
  <c r="J259" i="1"/>
  <c r="O259" i="1" s="1"/>
  <c r="M259" i="1" l="1"/>
  <c r="T259" i="1" s="1"/>
  <c r="Q259" i="1" s="1"/>
  <c r="I259" i="1"/>
  <c r="J260" i="1" s="1"/>
  <c r="O260" i="1" s="1"/>
  <c r="M260" i="1" l="1"/>
  <c r="T260" i="1" s="1"/>
  <c r="Q260" i="1" s="1"/>
  <c r="I260" i="1"/>
  <c r="J261" i="1" s="1"/>
  <c r="O261" i="1" s="1"/>
  <c r="M261" i="1" l="1"/>
  <c r="T261" i="1" s="1"/>
  <c r="Q261" i="1" s="1"/>
  <c r="I261" i="1"/>
  <c r="J262" i="1" s="1"/>
  <c r="O262" i="1" s="1"/>
  <c r="I262" i="1" l="1"/>
  <c r="M262" i="1"/>
  <c r="T262" i="1" s="1"/>
  <c r="Q262" i="1" s="1"/>
  <c r="J263" i="1" l="1"/>
  <c r="O263" i="1" s="1"/>
  <c r="M263" i="1" l="1"/>
  <c r="T263" i="1" s="1"/>
  <c r="Q263" i="1" s="1"/>
  <c r="I263" i="1"/>
  <c r="J264" i="1" s="1"/>
  <c r="O264" i="1" s="1"/>
  <c r="M264" i="1" l="1"/>
  <c r="T264" i="1" s="1"/>
  <c r="Q264" i="1" s="1"/>
  <c r="I264" i="1"/>
  <c r="J265" i="1" l="1"/>
  <c r="M265" i="1"/>
  <c r="T265" i="1" s="1"/>
  <c r="Q265" i="1" s="1"/>
  <c r="I265" i="1" l="1"/>
  <c r="O265" i="1"/>
  <c r="J266" i="1" l="1"/>
  <c r="I266" i="1" l="1"/>
  <c r="O266" i="1"/>
  <c r="M266" i="1"/>
  <c r="T266" i="1" s="1"/>
  <c r="Q266" i="1" s="1"/>
  <c r="J267" i="1" l="1"/>
  <c r="O267" i="1" l="1"/>
  <c r="M267" i="1"/>
  <c r="T267" i="1" s="1"/>
  <c r="Q267" i="1" s="1"/>
  <c r="I267" i="1"/>
  <c r="J268" i="1" s="1"/>
  <c r="O268" i="1" l="1"/>
  <c r="M268" i="1"/>
  <c r="T268" i="1" s="1"/>
  <c r="Q268" i="1" s="1"/>
  <c r="I268" i="1"/>
  <c r="J269" i="1" s="1"/>
  <c r="O269" i="1" l="1"/>
  <c r="M269" i="1"/>
  <c r="T269" i="1" s="1"/>
  <c r="Q269" i="1" s="1"/>
  <c r="I269" i="1"/>
  <c r="J270" i="1" s="1"/>
  <c r="O270" i="1" l="1"/>
  <c r="I270" i="1"/>
  <c r="M270" i="1"/>
  <c r="T270" i="1" s="1"/>
  <c r="Q270" i="1" s="1"/>
  <c r="J271" i="1" l="1"/>
  <c r="O271" i="1" l="1"/>
  <c r="M271" i="1"/>
  <c r="T271" i="1" s="1"/>
  <c r="Q271" i="1" s="1"/>
  <c r="I271" i="1"/>
  <c r="J272" i="1" s="1"/>
  <c r="M272" i="1" l="1"/>
  <c r="T272" i="1" s="1"/>
  <c r="Q272" i="1" s="1"/>
  <c r="O272" i="1"/>
  <c r="I272" i="1"/>
  <c r="J273" i="1" s="1"/>
  <c r="O273" i="1" l="1"/>
  <c r="M273" i="1"/>
  <c r="T273" i="1" s="1"/>
  <c r="Q273" i="1" s="1"/>
  <c r="I273" i="1"/>
  <c r="J274" i="1" s="1"/>
  <c r="O274" i="1" l="1"/>
  <c r="M274" i="1"/>
  <c r="T274" i="1" s="1"/>
  <c r="Q274" i="1" s="1"/>
  <c r="I274" i="1"/>
  <c r="J275" i="1" s="1"/>
  <c r="O275" i="1" l="1"/>
  <c r="M275" i="1"/>
  <c r="T275" i="1" s="1"/>
  <c r="Q275" i="1" s="1"/>
  <c r="I275" i="1"/>
  <c r="J276" i="1" s="1"/>
  <c r="O276" i="1" l="1"/>
  <c r="M276" i="1"/>
  <c r="T276" i="1" s="1"/>
  <c r="Q276" i="1" s="1"/>
  <c r="I276" i="1"/>
  <c r="J277" i="1" s="1"/>
  <c r="O277" i="1" l="1"/>
  <c r="M277" i="1"/>
  <c r="T277" i="1" s="1"/>
  <c r="Q277" i="1" s="1"/>
  <c r="I277" i="1"/>
  <c r="J278" i="1" s="1"/>
  <c r="O278" i="1" s="1"/>
  <c r="I278" i="1" l="1"/>
  <c r="M278" i="1"/>
  <c r="T278" i="1" s="1"/>
  <c r="Q278" i="1" s="1"/>
  <c r="J279" i="1" l="1"/>
  <c r="O279" i="1" l="1"/>
  <c r="M279" i="1"/>
  <c r="T279" i="1" s="1"/>
  <c r="Q279" i="1" s="1"/>
  <c r="I279" i="1"/>
  <c r="J280" i="1" s="1"/>
  <c r="O280" i="1" l="1"/>
  <c r="I280" i="1"/>
  <c r="M280" i="1"/>
  <c r="T280" i="1" s="1"/>
  <c r="Q280" i="1" s="1"/>
  <c r="J281" i="1" l="1"/>
  <c r="O281" i="1" l="1"/>
  <c r="I281" i="1"/>
  <c r="M281" i="1"/>
  <c r="T281" i="1" s="1"/>
  <c r="Q281" i="1" s="1"/>
  <c r="J282" i="1"/>
  <c r="O282" i="1" l="1"/>
  <c r="I282" i="1"/>
  <c r="M282" i="1"/>
  <c r="T282" i="1" s="1"/>
  <c r="Q282" i="1" s="1"/>
  <c r="J283" i="1"/>
  <c r="I283" i="1" s="1"/>
  <c r="O283" i="1" l="1"/>
  <c r="M283" i="1"/>
  <c r="T283" i="1" s="1"/>
  <c r="Q283" i="1" s="1"/>
  <c r="J284" i="1" l="1"/>
  <c r="O284" i="1"/>
  <c r="M284" i="1"/>
  <c r="T284" i="1" s="1"/>
  <c r="Q284" i="1" s="1"/>
  <c r="I284" i="1"/>
  <c r="J285" i="1" s="1"/>
  <c r="O285" i="1" l="1"/>
  <c r="I285" i="1"/>
  <c r="M285" i="1"/>
  <c r="T285" i="1" s="1"/>
  <c r="Q285" i="1" s="1"/>
  <c r="J286" i="1" l="1"/>
  <c r="O286" i="1" l="1"/>
  <c r="M286" i="1"/>
  <c r="T286" i="1" s="1"/>
  <c r="Q286" i="1" s="1"/>
  <c r="I286" i="1"/>
  <c r="J287" i="1" s="1"/>
  <c r="O287" i="1" l="1"/>
  <c r="M287" i="1"/>
  <c r="T287" i="1" s="1"/>
  <c r="Q287" i="1" s="1"/>
  <c r="I287" i="1"/>
  <c r="J288" i="1" s="1"/>
  <c r="O288" i="1" l="1"/>
  <c r="M288" i="1"/>
  <c r="T288" i="1" s="1"/>
  <c r="Q288" i="1" s="1"/>
  <c r="I288" i="1"/>
  <c r="J289" i="1" s="1"/>
  <c r="O289" i="1" l="1"/>
  <c r="M289" i="1"/>
  <c r="T289" i="1" s="1"/>
  <c r="Q289" i="1" s="1"/>
  <c r="I289" i="1"/>
  <c r="J290" i="1" s="1"/>
  <c r="O290" i="1" l="1"/>
  <c r="M290" i="1"/>
  <c r="T290" i="1" s="1"/>
  <c r="Q290" i="1" s="1"/>
  <c r="I290" i="1"/>
  <c r="J291" i="1" s="1"/>
  <c r="O291" i="1" s="1"/>
  <c r="I291" i="1" l="1"/>
  <c r="M291" i="1"/>
  <c r="T291" i="1" s="1"/>
  <c r="Q291" i="1" s="1"/>
  <c r="J292" i="1" l="1"/>
  <c r="O292" i="1" l="1"/>
  <c r="I292" i="1"/>
  <c r="M292" i="1"/>
  <c r="T292" i="1" s="1"/>
  <c r="Q292" i="1" s="1"/>
  <c r="J293" i="1" l="1"/>
  <c r="O293" i="1" l="1"/>
  <c r="I293" i="1"/>
  <c r="M293" i="1"/>
  <c r="T293" i="1" s="1"/>
  <c r="Q293" i="1" s="1"/>
  <c r="J294" i="1" l="1"/>
  <c r="O294" i="1" l="1"/>
  <c r="M294" i="1"/>
  <c r="T294" i="1" s="1"/>
  <c r="Q294" i="1" s="1"/>
  <c r="I294" i="1"/>
  <c r="J295" i="1" s="1"/>
  <c r="O295" i="1" l="1"/>
  <c r="M295" i="1"/>
  <c r="T295" i="1" s="1"/>
  <c r="Q295" i="1" s="1"/>
  <c r="I295" i="1"/>
  <c r="J296" i="1" s="1"/>
  <c r="O296" i="1" l="1"/>
  <c r="M296" i="1"/>
  <c r="T296" i="1" s="1"/>
  <c r="Q296" i="1" s="1"/>
  <c r="I296" i="1"/>
  <c r="J297" i="1" s="1"/>
  <c r="O297" i="1" s="1"/>
  <c r="I297" i="1" l="1"/>
  <c r="M297" i="1"/>
  <c r="T297" i="1" s="1"/>
  <c r="Q297" i="1" s="1"/>
  <c r="J298" i="1" l="1"/>
  <c r="O298" i="1" l="1"/>
  <c r="I298" i="1"/>
  <c r="M298" i="1"/>
  <c r="T298" i="1" s="1"/>
  <c r="Q298" i="1" s="1"/>
  <c r="J299" i="1" l="1"/>
  <c r="O299" i="1" l="1"/>
  <c r="M299" i="1"/>
  <c r="T299" i="1" s="1"/>
  <c r="Q299" i="1" s="1"/>
  <c r="I299" i="1"/>
  <c r="J300" i="1" s="1"/>
  <c r="O300" i="1" l="1"/>
  <c r="M300" i="1"/>
  <c r="T300" i="1" s="1"/>
  <c r="Q300" i="1" s="1"/>
  <c r="I300" i="1"/>
  <c r="J301" i="1" s="1"/>
  <c r="O301" i="1" l="1"/>
  <c r="M301" i="1"/>
  <c r="T301" i="1" s="1"/>
  <c r="Q301" i="1" s="1"/>
  <c r="I301" i="1"/>
  <c r="J302" i="1" s="1"/>
  <c r="O302" i="1" l="1"/>
  <c r="I302" i="1"/>
  <c r="M302" i="1"/>
  <c r="T302" i="1" s="1"/>
  <c r="Q302" i="1" s="1"/>
  <c r="J303" i="1"/>
  <c r="O303" i="1" s="1"/>
  <c r="I303" i="1"/>
  <c r="M303" i="1" l="1"/>
  <c r="T303" i="1" s="1"/>
  <c r="Q303" i="1" s="1"/>
  <c r="J304" i="1"/>
  <c r="O304" i="1" s="1"/>
  <c r="I304" i="1" l="1"/>
  <c r="M304" i="1"/>
  <c r="T304" i="1" s="1"/>
  <c r="Q304" i="1" s="1"/>
  <c r="J305" i="1" l="1"/>
  <c r="O305" i="1" s="1"/>
  <c r="M305" i="1"/>
  <c r="T305" i="1" s="1"/>
  <c r="Q305" i="1" s="1"/>
  <c r="I305" i="1"/>
  <c r="J306" i="1" s="1"/>
  <c r="O306" i="1" s="1"/>
  <c r="M306" i="1" l="1"/>
  <c r="T306" i="1" s="1"/>
  <c r="Q306" i="1" s="1"/>
  <c r="I306" i="1"/>
  <c r="R3" i="1"/>
  <c r="K84" i="1" l="1"/>
  <c r="F84" i="1" s="1"/>
  <c r="R63" i="1"/>
  <c r="K75" i="1"/>
  <c r="K81" i="1"/>
  <c r="K87" i="1"/>
  <c r="K74" i="1"/>
  <c r="R53" i="1"/>
  <c r="E53" i="1" s="1"/>
  <c r="D53" i="1" s="1"/>
  <c r="R59" i="1"/>
  <c r="E59" i="1" s="1"/>
  <c r="D59" i="1" s="1"/>
  <c r="R65" i="1"/>
  <c r="G83" i="1" s="1"/>
  <c r="K73" i="1"/>
  <c r="K79" i="1"/>
  <c r="K85" i="1"/>
  <c r="R52" i="1"/>
  <c r="R54" i="1"/>
  <c r="R56" i="1"/>
  <c r="R60" i="1"/>
  <c r="R64" i="1"/>
  <c r="G82" i="1" s="1"/>
  <c r="R66" i="1"/>
  <c r="G84" i="1" s="1"/>
  <c r="R68" i="1"/>
  <c r="G86" i="1" s="1"/>
  <c r="R70" i="1"/>
  <c r="G88" i="1" s="1"/>
  <c r="K72" i="1"/>
  <c r="F72" i="1" s="1"/>
  <c r="K76" i="1"/>
  <c r="F76" i="1" s="1"/>
  <c r="K78" i="1"/>
  <c r="K80" i="1"/>
  <c r="K82" i="1"/>
  <c r="K86" i="1"/>
  <c r="K88" i="1"/>
  <c r="R55" i="1"/>
  <c r="R57" i="1"/>
  <c r="R61" i="1"/>
  <c r="R67" i="1"/>
  <c r="G85" i="1" s="1"/>
  <c r="K77" i="1"/>
  <c r="K83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F125" i="1" s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F301" i="1" s="1"/>
  <c r="K302" i="1"/>
  <c r="K303" i="1"/>
  <c r="K304" i="1"/>
  <c r="K305" i="1"/>
  <c r="K306" i="1"/>
  <c r="R72" i="1"/>
  <c r="R84" i="1"/>
  <c r="R62" i="1"/>
  <c r="R76" i="1"/>
  <c r="R47" i="1"/>
  <c r="E47" i="1" s="1"/>
  <c r="D47" i="1" s="1"/>
  <c r="R49" i="1"/>
  <c r="E49" i="1" s="1"/>
  <c r="D49" i="1" s="1"/>
  <c r="R50" i="1"/>
  <c r="R69" i="1"/>
  <c r="G87" i="1" s="1"/>
  <c r="R46" i="1"/>
  <c r="R48" i="1"/>
  <c r="E48" i="1" s="1"/>
  <c r="D48" i="1" s="1"/>
  <c r="R58" i="1"/>
  <c r="R85" i="1" l="1"/>
  <c r="F85" i="1"/>
  <c r="R81" i="1"/>
  <c r="F81" i="1"/>
  <c r="R80" i="1"/>
  <c r="F80" i="1"/>
  <c r="R74" i="1"/>
  <c r="F74" i="1"/>
  <c r="R88" i="1"/>
  <c r="F88" i="1"/>
  <c r="H88" i="1" s="1"/>
  <c r="R79" i="1"/>
  <c r="F79" i="1"/>
  <c r="R75" i="1"/>
  <c r="F75" i="1"/>
  <c r="F71" i="1"/>
  <c r="E71" i="1" s="1"/>
  <c r="D71" i="1" s="1"/>
  <c r="R87" i="1"/>
  <c r="F87" i="1"/>
  <c r="R83" i="1"/>
  <c r="F83" i="1"/>
  <c r="H83" i="1" s="1"/>
  <c r="R86" i="1"/>
  <c r="F86" i="1"/>
  <c r="H86" i="1" s="1"/>
  <c r="R73" i="1"/>
  <c r="F73" i="1"/>
  <c r="R78" i="1"/>
  <c r="F78" i="1"/>
  <c r="R77" i="1"/>
  <c r="F77" i="1"/>
  <c r="R82" i="1"/>
  <c r="F82" i="1"/>
  <c r="H82" i="1" s="1"/>
  <c r="R285" i="1"/>
  <c r="F285" i="1"/>
  <c r="R253" i="1"/>
  <c r="F253" i="1"/>
  <c r="R221" i="1"/>
  <c r="F221" i="1"/>
  <c r="R197" i="1"/>
  <c r="F197" i="1"/>
  <c r="R181" i="1"/>
  <c r="F181" i="1"/>
  <c r="R165" i="1"/>
  <c r="F165" i="1"/>
  <c r="R141" i="1"/>
  <c r="F141" i="1"/>
  <c r="R133" i="1"/>
  <c r="F133" i="1"/>
  <c r="R117" i="1"/>
  <c r="F117" i="1"/>
  <c r="R93" i="1"/>
  <c r="F93" i="1"/>
  <c r="R300" i="1"/>
  <c r="F300" i="1"/>
  <c r="R284" i="1"/>
  <c r="F284" i="1"/>
  <c r="R268" i="1"/>
  <c r="F268" i="1"/>
  <c r="R252" i="1"/>
  <c r="F252" i="1"/>
  <c r="R236" i="1"/>
  <c r="F236" i="1"/>
  <c r="R220" i="1"/>
  <c r="F220" i="1"/>
  <c r="R204" i="1"/>
  <c r="F204" i="1"/>
  <c r="R188" i="1"/>
  <c r="F188" i="1"/>
  <c r="R164" i="1"/>
  <c r="F164" i="1"/>
  <c r="R132" i="1"/>
  <c r="F132" i="1"/>
  <c r="R108" i="1"/>
  <c r="F108" i="1"/>
  <c r="R299" i="1"/>
  <c r="F299" i="1"/>
  <c r="R275" i="1"/>
  <c r="F275" i="1"/>
  <c r="R251" i="1"/>
  <c r="F251" i="1"/>
  <c r="R219" i="1"/>
  <c r="F219" i="1"/>
  <c r="R203" i="1"/>
  <c r="F203" i="1"/>
  <c r="R179" i="1"/>
  <c r="F179" i="1"/>
  <c r="R147" i="1"/>
  <c r="F147" i="1"/>
  <c r="R115" i="1"/>
  <c r="F115" i="1"/>
  <c r="R282" i="1"/>
  <c r="F282" i="1"/>
  <c r="R250" i="1"/>
  <c r="F250" i="1"/>
  <c r="R125" i="1"/>
  <c r="H125" i="1" s="1"/>
  <c r="R302" i="1"/>
  <c r="F302" i="1"/>
  <c r="R294" i="1"/>
  <c r="F294" i="1"/>
  <c r="R286" i="1"/>
  <c r="F286" i="1"/>
  <c r="R278" i="1"/>
  <c r="F278" i="1"/>
  <c r="R270" i="1"/>
  <c r="F270" i="1"/>
  <c r="R262" i="1"/>
  <c r="F262" i="1"/>
  <c r="R254" i="1"/>
  <c r="F254" i="1"/>
  <c r="R246" i="1"/>
  <c r="F246" i="1"/>
  <c r="R238" i="1"/>
  <c r="F238" i="1"/>
  <c r="R230" i="1"/>
  <c r="F230" i="1"/>
  <c r="R222" i="1"/>
  <c r="F222" i="1"/>
  <c r="R214" i="1"/>
  <c r="F214" i="1"/>
  <c r="R206" i="1"/>
  <c r="F206" i="1"/>
  <c r="R198" i="1"/>
  <c r="F198" i="1"/>
  <c r="R190" i="1"/>
  <c r="F190" i="1"/>
  <c r="R182" i="1"/>
  <c r="F182" i="1"/>
  <c r="R174" i="1"/>
  <c r="F174" i="1"/>
  <c r="R166" i="1"/>
  <c r="F166" i="1"/>
  <c r="R158" i="1"/>
  <c r="F158" i="1"/>
  <c r="R150" i="1"/>
  <c r="F150" i="1"/>
  <c r="R142" i="1"/>
  <c r="F142" i="1"/>
  <c r="R134" i="1"/>
  <c r="F134" i="1"/>
  <c r="R126" i="1"/>
  <c r="F126" i="1"/>
  <c r="R118" i="1"/>
  <c r="F118" i="1"/>
  <c r="R110" i="1"/>
  <c r="F110" i="1"/>
  <c r="R102" i="1"/>
  <c r="F102" i="1"/>
  <c r="R94" i="1"/>
  <c r="F94" i="1"/>
  <c r="R269" i="1"/>
  <c r="F269" i="1"/>
  <c r="R245" i="1"/>
  <c r="F245" i="1"/>
  <c r="R213" i="1"/>
  <c r="F213" i="1"/>
  <c r="R189" i="1"/>
  <c r="F189" i="1"/>
  <c r="R157" i="1"/>
  <c r="F157" i="1"/>
  <c r="R101" i="1"/>
  <c r="F101" i="1"/>
  <c r="R292" i="1"/>
  <c r="F292" i="1"/>
  <c r="R276" i="1"/>
  <c r="F276" i="1"/>
  <c r="R260" i="1"/>
  <c r="F260" i="1"/>
  <c r="R244" i="1"/>
  <c r="F244" i="1"/>
  <c r="R228" i="1"/>
  <c r="F228" i="1"/>
  <c r="R212" i="1"/>
  <c r="F212" i="1"/>
  <c r="R196" i="1"/>
  <c r="F196" i="1"/>
  <c r="R180" i="1"/>
  <c r="F180" i="1"/>
  <c r="R156" i="1"/>
  <c r="F156" i="1"/>
  <c r="R124" i="1"/>
  <c r="F124" i="1"/>
  <c r="R92" i="1"/>
  <c r="F92" i="1"/>
  <c r="R267" i="1"/>
  <c r="F267" i="1"/>
  <c r="R227" i="1"/>
  <c r="F227" i="1"/>
  <c r="R187" i="1"/>
  <c r="F187" i="1"/>
  <c r="R163" i="1"/>
  <c r="F163" i="1"/>
  <c r="R131" i="1"/>
  <c r="F131" i="1"/>
  <c r="R99" i="1"/>
  <c r="F99" i="1"/>
  <c r="R298" i="1"/>
  <c r="F298" i="1"/>
  <c r="R266" i="1"/>
  <c r="F266" i="1"/>
  <c r="R234" i="1"/>
  <c r="F234" i="1"/>
  <c r="R202" i="1"/>
  <c r="F202" i="1"/>
  <c r="R154" i="1"/>
  <c r="F154" i="1"/>
  <c r="R122" i="1"/>
  <c r="F122" i="1"/>
  <c r="R297" i="1"/>
  <c r="F297" i="1"/>
  <c r="R289" i="1"/>
  <c r="F289" i="1"/>
  <c r="R281" i="1"/>
  <c r="F281" i="1"/>
  <c r="R273" i="1"/>
  <c r="F273" i="1"/>
  <c r="R265" i="1"/>
  <c r="F265" i="1"/>
  <c r="R257" i="1"/>
  <c r="F257" i="1"/>
  <c r="R249" i="1"/>
  <c r="F249" i="1"/>
  <c r="R241" i="1"/>
  <c r="F241" i="1"/>
  <c r="R233" i="1"/>
  <c r="F233" i="1"/>
  <c r="R225" i="1"/>
  <c r="F225" i="1"/>
  <c r="R217" i="1"/>
  <c r="F217" i="1"/>
  <c r="R209" i="1"/>
  <c r="F209" i="1"/>
  <c r="R201" i="1"/>
  <c r="F201" i="1"/>
  <c r="R193" i="1"/>
  <c r="F193" i="1"/>
  <c r="R185" i="1"/>
  <c r="F185" i="1"/>
  <c r="R177" i="1"/>
  <c r="F177" i="1"/>
  <c r="R169" i="1"/>
  <c r="F169" i="1"/>
  <c r="R161" i="1"/>
  <c r="F161" i="1"/>
  <c r="R153" i="1"/>
  <c r="F153" i="1"/>
  <c r="R145" i="1"/>
  <c r="F145" i="1"/>
  <c r="R137" i="1"/>
  <c r="F137" i="1"/>
  <c r="R129" i="1"/>
  <c r="F129" i="1"/>
  <c r="R121" i="1"/>
  <c r="F121" i="1"/>
  <c r="R113" i="1"/>
  <c r="F113" i="1"/>
  <c r="R105" i="1"/>
  <c r="F105" i="1"/>
  <c r="R97" i="1"/>
  <c r="F97" i="1"/>
  <c r="R89" i="1"/>
  <c r="F89" i="1"/>
  <c r="R277" i="1"/>
  <c r="F277" i="1"/>
  <c r="R237" i="1"/>
  <c r="F237" i="1"/>
  <c r="R205" i="1"/>
  <c r="F205" i="1"/>
  <c r="R173" i="1"/>
  <c r="F173" i="1"/>
  <c r="R149" i="1"/>
  <c r="F149" i="1"/>
  <c r="R109" i="1"/>
  <c r="F109" i="1"/>
  <c r="R140" i="1"/>
  <c r="F140" i="1"/>
  <c r="R100" i="1"/>
  <c r="F100" i="1"/>
  <c r="R283" i="1"/>
  <c r="F283" i="1"/>
  <c r="R243" i="1"/>
  <c r="F243" i="1"/>
  <c r="R211" i="1"/>
  <c r="F211" i="1"/>
  <c r="R171" i="1"/>
  <c r="F171" i="1"/>
  <c r="R139" i="1"/>
  <c r="F139" i="1"/>
  <c r="R107" i="1"/>
  <c r="F107" i="1"/>
  <c r="R306" i="1"/>
  <c r="F306" i="1"/>
  <c r="R274" i="1"/>
  <c r="F274" i="1"/>
  <c r="R242" i="1"/>
  <c r="F242" i="1"/>
  <c r="R218" i="1"/>
  <c r="F218" i="1"/>
  <c r="R194" i="1"/>
  <c r="F194" i="1"/>
  <c r="R178" i="1"/>
  <c r="F178" i="1"/>
  <c r="R162" i="1"/>
  <c r="F162" i="1"/>
  <c r="R138" i="1"/>
  <c r="F138" i="1"/>
  <c r="R114" i="1"/>
  <c r="F114" i="1"/>
  <c r="R98" i="1"/>
  <c r="F98" i="1"/>
  <c r="R304" i="1"/>
  <c r="F304" i="1"/>
  <c r="R288" i="1"/>
  <c r="F288" i="1"/>
  <c r="R280" i="1"/>
  <c r="F280" i="1"/>
  <c r="R272" i="1"/>
  <c r="F272" i="1"/>
  <c r="R264" i="1"/>
  <c r="F264" i="1"/>
  <c r="R256" i="1"/>
  <c r="F256" i="1"/>
  <c r="R248" i="1"/>
  <c r="F248" i="1"/>
  <c r="R240" i="1"/>
  <c r="F240" i="1"/>
  <c r="R232" i="1"/>
  <c r="F232" i="1"/>
  <c r="R224" i="1"/>
  <c r="F224" i="1"/>
  <c r="R216" i="1"/>
  <c r="F216" i="1"/>
  <c r="R208" i="1"/>
  <c r="F208" i="1"/>
  <c r="R200" i="1"/>
  <c r="F200" i="1"/>
  <c r="R192" i="1"/>
  <c r="F192" i="1"/>
  <c r="R184" i="1"/>
  <c r="F184" i="1"/>
  <c r="R176" i="1"/>
  <c r="F176" i="1"/>
  <c r="R168" i="1"/>
  <c r="F168" i="1"/>
  <c r="R160" i="1"/>
  <c r="F160" i="1"/>
  <c r="R152" i="1"/>
  <c r="F152" i="1"/>
  <c r="R144" i="1"/>
  <c r="F144" i="1"/>
  <c r="R136" i="1"/>
  <c r="F136" i="1"/>
  <c r="R128" i="1"/>
  <c r="F128" i="1"/>
  <c r="R120" i="1"/>
  <c r="F120" i="1"/>
  <c r="R112" i="1"/>
  <c r="F112" i="1"/>
  <c r="R104" i="1"/>
  <c r="F104" i="1"/>
  <c r="R96" i="1"/>
  <c r="F96" i="1"/>
  <c r="R293" i="1"/>
  <c r="F293" i="1"/>
  <c r="R261" i="1"/>
  <c r="F261" i="1"/>
  <c r="R229" i="1"/>
  <c r="F229" i="1"/>
  <c r="R172" i="1"/>
  <c r="F172" i="1"/>
  <c r="R148" i="1"/>
  <c r="F148" i="1"/>
  <c r="R116" i="1"/>
  <c r="F116" i="1"/>
  <c r="R291" i="1"/>
  <c r="F291" i="1"/>
  <c r="R259" i="1"/>
  <c r="F259" i="1"/>
  <c r="R235" i="1"/>
  <c r="F235" i="1"/>
  <c r="R195" i="1"/>
  <c r="F195" i="1"/>
  <c r="R155" i="1"/>
  <c r="F155" i="1"/>
  <c r="R123" i="1"/>
  <c r="F123" i="1"/>
  <c r="R91" i="1"/>
  <c r="F91" i="1"/>
  <c r="R290" i="1"/>
  <c r="F290" i="1"/>
  <c r="R258" i="1"/>
  <c r="F258" i="1"/>
  <c r="R226" i="1"/>
  <c r="F226" i="1"/>
  <c r="R210" i="1"/>
  <c r="F210" i="1"/>
  <c r="R186" i="1"/>
  <c r="F186" i="1"/>
  <c r="R170" i="1"/>
  <c r="F170" i="1"/>
  <c r="R146" i="1"/>
  <c r="F146" i="1"/>
  <c r="R130" i="1"/>
  <c r="F130" i="1"/>
  <c r="R106" i="1"/>
  <c r="F106" i="1"/>
  <c r="R90" i="1"/>
  <c r="F90" i="1"/>
  <c r="R305" i="1"/>
  <c r="F305" i="1"/>
  <c r="R296" i="1"/>
  <c r="F296" i="1"/>
  <c r="R301" i="1"/>
  <c r="H301" i="1" s="1"/>
  <c r="R303" i="1"/>
  <c r="F303" i="1"/>
  <c r="R295" i="1"/>
  <c r="F295" i="1"/>
  <c r="R287" i="1"/>
  <c r="F287" i="1"/>
  <c r="R279" i="1"/>
  <c r="F279" i="1"/>
  <c r="R271" i="1"/>
  <c r="F271" i="1"/>
  <c r="R263" i="1"/>
  <c r="F263" i="1"/>
  <c r="R255" i="1"/>
  <c r="F255" i="1"/>
  <c r="R247" i="1"/>
  <c r="F247" i="1"/>
  <c r="R239" i="1"/>
  <c r="F239" i="1"/>
  <c r="R231" i="1"/>
  <c r="F231" i="1"/>
  <c r="R223" i="1"/>
  <c r="F223" i="1"/>
  <c r="R215" i="1"/>
  <c r="F215" i="1"/>
  <c r="R207" i="1"/>
  <c r="F207" i="1"/>
  <c r="R199" i="1"/>
  <c r="F199" i="1"/>
  <c r="R191" i="1"/>
  <c r="F191" i="1"/>
  <c r="R183" i="1"/>
  <c r="F183" i="1"/>
  <c r="R175" i="1"/>
  <c r="F175" i="1"/>
  <c r="R167" i="1"/>
  <c r="F167" i="1"/>
  <c r="R159" i="1"/>
  <c r="F159" i="1"/>
  <c r="R151" i="1"/>
  <c r="F151" i="1"/>
  <c r="R143" i="1"/>
  <c r="F143" i="1"/>
  <c r="R135" i="1"/>
  <c r="F135" i="1"/>
  <c r="R127" i="1"/>
  <c r="F127" i="1"/>
  <c r="R119" i="1"/>
  <c r="F119" i="1"/>
  <c r="R111" i="1"/>
  <c r="F111" i="1"/>
  <c r="R103" i="1"/>
  <c r="F103" i="1"/>
  <c r="R95" i="1"/>
  <c r="F95" i="1"/>
  <c r="B143" i="4"/>
  <c r="B39" i="4"/>
  <c r="E50" i="1"/>
  <c r="D50" i="1" s="1"/>
  <c r="B92" i="4"/>
  <c r="E55" i="1"/>
  <c r="D55" i="1" s="1"/>
  <c r="B74" i="4"/>
  <c r="E52" i="1"/>
  <c r="D52" i="1" s="1"/>
  <c r="B109" i="4"/>
  <c r="E56" i="1"/>
  <c r="D56" i="1" s="1"/>
  <c r="E58" i="1"/>
  <c r="D58" i="1" s="1"/>
  <c r="B126" i="4"/>
  <c r="H59" i="1"/>
  <c r="G77" i="1"/>
  <c r="H63" i="1"/>
  <c r="G81" i="1"/>
  <c r="H61" i="1"/>
  <c r="B138" i="4" s="1"/>
  <c r="G79" i="1"/>
  <c r="H62" i="1"/>
  <c r="G80" i="1"/>
  <c r="H60" i="1"/>
  <c r="G78" i="1"/>
  <c r="H53" i="1"/>
  <c r="G71" i="1"/>
  <c r="H52" i="1"/>
  <c r="B69" i="4" s="1"/>
  <c r="G70" i="1"/>
  <c r="H70" i="1" s="1"/>
  <c r="H49" i="1"/>
  <c r="G67" i="1"/>
  <c r="H67" i="1" s="1"/>
  <c r="H56" i="1"/>
  <c r="B104" i="4" s="1"/>
  <c r="G74" i="1"/>
  <c r="H51" i="1"/>
  <c r="B52" i="4" s="1"/>
  <c r="G69" i="1"/>
  <c r="H69" i="1" s="1"/>
  <c r="H54" i="1"/>
  <c r="G72" i="1"/>
  <c r="H55" i="1"/>
  <c r="G73" i="1"/>
  <c r="H57" i="1"/>
  <c r="G75" i="1"/>
  <c r="H58" i="1"/>
  <c r="B121" i="4" s="1"/>
  <c r="G76" i="1"/>
  <c r="H50" i="1"/>
  <c r="B34" i="4" s="1"/>
  <c r="G68" i="1"/>
  <c r="H68" i="1" s="1"/>
  <c r="H48" i="1"/>
  <c r="G66" i="1"/>
  <c r="H66" i="1" s="1"/>
  <c r="H47" i="1"/>
  <c r="G65" i="1"/>
  <c r="H87" i="1"/>
  <c r="H84" i="1"/>
  <c r="H85" i="1"/>
  <c r="E46" i="1"/>
  <c r="D46" i="1" s="1"/>
  <c r="H226" i="1" l="1"/>
  <c r="H128" i="1"/>
  <c r="H288" i="1"/>
  <c r="H109" i="1"/>
  <c r="H169" i="1"/>
  <c r="H234" i="1"/>
  <c r="H244" i="1"/>
  <c r="H206" i="1"/>
  <c r="H305" i="1"/>
  <c r="H172" i="1"/>
  <c r="H192" i="1"/>
  <c r="H218" i="1"/>
  <c r="H137" i="1"/>
  <c r="H265" i="1"/>
  <c r="H180" i="1"/>
  <c r="H238" i="1"/>
  <c r="H259" i="1"/>
  <c r="H160" i="1"/>
  <c r="H256" i="1"/>
  <c r="H107" i="1"/>
  <c r="H105" i="1"/>
  <c r="H233" i="1"/>
  <c r="H267" i="1"/>
  <c r="H245" i="1"/>
  <c r="H142" i="1"/>
  <c r="H270" i="1"/>
  <c r="H75" i="1"/>
  <c r="H146" i="1"/>
  <c r="H123" i="1"/>
  <c r="H96" i="1"/>
  <c r="H224" i="1"/>
  <c r="H138" i="1"/>
  <c r="H243" i="1"/>
  <c r="H237" i="1"/>
  <c r="H201" i="1"/>
  <c r="H297" i="1"/>
  <c r="H131" i="1"/>
  <c r="H101" i="1"/>
  <c r="H110" i="1"/>
  <c r="H174" i="1"/>
  <c r="H302" i="1"/>
  <c r="H106" i="1"/>
  <c r="H195" i="1"/>
  <c r="H116" i="1"/>
  <c r="H144" i="1"/>
  <c r="H176" i="1"/>
  <c r="H208" i="1"/>
  <c r="H240" i="1"/>
  <c r="H272" i="1"/>
  <c r="H98" i="1"/>
  <c r="H178" i="1"/>
  <c r="H274" i="1"/>
  <c r="H171" i="1"/>
  <c r="H100" i="1"/>
  <c r="H173" i="1"/>
  <c r="H89" i="1"/>
  <c r="H121" i="1"/>
  <c r="H153" i="1"/>
  <c r="H185" i="1"/>
  <c r="H217" i="1"/>
  <c r="H249" i="1"/>
  <c r="H290" i="1"/>
  <c r="H119" i="1"/>
  <c r="H183" i="1"/>
  <c r="H215" i="1"/>
  <c r="H247" i="1"/>
  <c r="H279" i="1"/>
  <c r="H282" i="1"/>
  <c r="H203" i="1"/>
  <c r="H299" i="1"/>
  <c r="H188" i="1"/>
  <c r="H252" i="1"/>
  <c r="H93" i="1"/>
  <c r="H165" i="1"/>
  <c r="H253" i="1"/>
  <c r="H261" i="1"/>
  <c r="H186" i="1"/>
  <c r="H112" i="1"/>
  <c r="H151" i="1"/>
  <c r="H95" i="1"/>
  <c r="H127" i="1"/>
  <c r="H115" i="1"/>
  <c r="H219" i="1"/>
  <c r="H108" i="1"/>
  <c r="H204" i="1"/>
  <c r="H135" i="1"/>
  <c r="H263" i="1"/>
  <c r="H251" i="1"/>
  <c r="H284" i="1"/>
  <c r="H258" i="1"/>
  <c r="H291" i="1"/>
  <c r="H104" i="1"/>
  <c r="H168" i="1"/>
  <c r="H200" i="1"/>
  <c r="H264" i="1"/>
  <c r="H162" i="1"/>
  <c r="H139" i="1"/>
  <c r="H149" i="1"/>
  <c r="H113" i="1"/>
  <c r="H177" i="1"/>
  <c r="H241" i="1"/>
  <c r="H122" i="1"/>
  <c r="H163" i="1"/>
  <c r="H196" i="1"/>
  <c r="H260" i="1"/>
  <c r="H269" i="1"/>
  <c r="H118" i="1"/>
  <c r="H150" i="1"/>
  <c r="H182" i="1"/>
  <c r="H214" i="1"/>
  <c r="H246" i="1"/>
  <c r="H278" i="1"/>
  <c r="H111" i="1"/>
  <c r="H143" i="1"/>
  <c r="H175" i="1"/>
  <c r="H207" i="1"/>
  <c r="H239" i="1"/>
  <c r="H271" i="1"/>
  <c r="H303" i="1"/>
  <c r="H250" i="1"/>
  <c r="H179" i="1"/>
  <c r="H275" i="1"/>
  <c r="H164" i="1"/>
  <c r="H236" i="1"/>
  <c r="H300" i="1"/>
  <c r="H141" i="1"/>
  <c r="H221" i="1"/>
  <c r="H167" i="1"/>
  <c r="H295" i="1"/>
  <c r="H132" i="1"/>
  <c r="H220" i="1"/>
  <c r="H155" i="1"/>
  <c r="H229" i="1"/>
  <c r="H136" i="1"/>
  <c r="H232" i="1"/>
  <c r="H304" i="1"/>
  <c r="H242" i="1"/>
  <c r="H283" i="1"/>
  <c r="H277" i="1"/>
  <c r="H145" i="1"/>
  <c r="H209" i="1"/>
  <c r="H273" i="1"/>
  <c r="H266" i="1"/>
  <c r="H92" i="1"/>
  <c r="H157" i="1"/>
  <c r="H281" i="1"/>
  <c r="H154" i="1"/>
  <c r="H298" i="1"/>
  <c r="H187" i="1"/>
  <c r="H124" i="1"/>
  <c r="H212" i="1"/>
  <c r="H276" i="1"/>
  <c r="H189" i="1"/>
  <c r="H94" i="1"/>
  <c r="H126" i="1"/>
  <c r="H158" i="1"/>
  <c r="H190" i="1"/>
  <c r="H222" i="1"/>
  <c r="H254" i="1"/>
  <c r="H286" i="1"/>
  <c r="H199" i="1"/>
  <c r="H133" i="1"/>
  <c r="H170" i="1"/>
  <c r="H296" i="1"/>
  <c r="H130" i="1"/>
  <c r="H210" i="1"/>
  <c r="H91" i="1"/>
  <c r="H235" i="1"/>
  <c r="H148" i="1"/>
  <c r="H293" i="1"/>
  <c r="H120" i="1"/>
  <c r="H152" i="1"/>
  <c r="H184" i="1"/>
  <c r="H216" i="1"/>
  <c r="H248" i="1"/>
  <c r="H280" i="1"/>
  <c r="H114" i="1"/>
  <c r="H194" i="1"/>
  <c r="H306" i="1"/>
  <c r="H211" i="1"/>
  <c r="H140" i="1"/>
  <c r="H205" i="1"/>
  <c r="H97" i="1"/>
  <c r="H129" i="1"/>
  <c r="H161" i="1"/>
  <c r="H193" i="1"/>
  <c r="H225" i="1"/>
  <c r="H257" i="1"/>
  <c r="H289" i="1"/>
  <c r="H202" i="1"/>
  <c r="H99" i="1"/>
  <c r="H227" i="1"/>
  <c r="H156" i="1"/>
  <c r="H228" i="1"/>
  <c r="H292" i="1"/>
  <c r="H213" i="1"/>
  <c r="H102" i="1"/>
  <c r="H134" i="1"/>
  <c r="H166" i="1"/>
  <c r="H198" i="1"/>
  <c r="H230" i="1"/>
  <c r="H262" i="1"/>
  <c r="H294" i="1"/>
  <c r="H103" i="1"/>
  <c r="H231" i="1"/>
  <c r="H147" i="1"/>
  <c r="H197" i="1"/>
  <c r="H90" i="1"/>
  <c r="H159" i="1"/>
  <c r="H191" i="1"/>
  <c r="H223" i="1"/>
  <c r="H255" i="1"/>
  <c r="H287" i="1"/>
  <c r="H268" i="1"/>
  <c r="H117" i="1"/>
  <c r="H181" i="1"/>
  <c r="H285" i="1"/>
  <c r="H65" i="1"/>
  <c r="B155" i="4" s="1"/>
  <c r="B154" i="4"/>
  <c r="H71" i="1"/>
  <c r="H78" i="1"/>
  <c r="B87" i="4"/>
  <c r="H74" i="1"/>
  <c r="H77" i="1"/>
  <c r="H79" i="1"/>
  <c r="H73" i="1"/>
  <c r="H80" i="1"/>
  <c r="H81" i="1"/>
  <c r="H76" i="1"/>
  <c r="H72" i="1"/>
  <c r="H46" i="1"/>
  <c r="H3" i="1" s="1"/>
  <c r="G64" i="1"/>
  <c r="H64" i="1" s="1"/>
  <c r="I9" i="7" l="1"/>
  <c r="I4" i="7" s="1"/>
  <c r="C8" i="9" l="1"/>
  <c r="C12" i="9" s="1"/>
  <c r="C15" i="9"/>
  <c r="C35" i="9" l="1"/>
  <c r="C109" i="9"/>
  <c r="B33" i="9"/>
  <c r="C100" i="9"/>
  <c r="C83" i="9"/>
  <c r="B70" i="9"/>
  <c r="C75" i="9"/>
  <c r="C66" i="9"/>
  <c r="C29" i="9"/>
  <c r="B75" i="9"/>
  <c r="C84" i="9"/>
  <c r="C71" i="9"/>
  <c r="B58" i="9"/>
  <c r="B105" i="9"/>
  <c r="B56" i="9"/>
  <c r="B96" i="9"/>
  <c r="C104" i="9"/>
  <c r="B109" i="9"/>
  <c r="B32" i="9"/>
  <c r="C74" i="9"/>
  <c r="C48" i="9"/>
  <c r="C73" i="9"/>
  <c r="C57" i="9"/>
  <c r="B71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01" i="9"/>
  <c r="B86" i="9"/>
  <c r="B110" i="9"/>
  <c r="C34" i="9"/>
  <c r="C26" i="9"/>
  <c r="B62" i="9"/>
  <c r="B28" i="9"/>
  <c r="B97" i="9"/>
  <c r="C49" i="9"/>
  <c r="C89" i="9"/>
  <c r="B63" i="9"/>
  <c r="B78" i="9"/>
  <c r="B61" i="9"/>
  <c r="B68" i="9"/>
  <c r="B35" i="9"/>
  <c r="C82" i="9"/>
  <c r="C91" i="9"/>
  <c r="B42" i="9"/>
  <c r="B102" i="9"/>
  <c r="B99" i="9"/>
  <c r="C108" i="9"/>
  <c r="E5" i="9"/>
  <c r="C65" i="9"/>
  <c r="C76" i="9"/>
  <c r="B34" i="9"/>
  <c r="B55" i="9"/>
  <c r="C54" i="9"/>
  <c r="B36" i="9"/>
  <c r="C25" i="9"/>
  <c r="C52" i="9"/>
  <c r="B59" i="9"/>
  <c r="C51" i="9"/>
  <c r="B48" i="9"/>
  <c r="C41" i="9"/>
  <c r="B26" i="9"/>
  <c r="C88" i="9"/>
  <c r="C80" i="9"/>
  <c r="C95" i="9"/>
  <c r="C81" i="9"/>
  <c r="C79" i="9"/>
  <c r="C64" i="9"/>
  <c r="B60" i="9"/>
  <c r="C46" i="9"/>
  <c r="C86" i="9"/>
  <c r="C42" i="9"/>
  <c r="C85" i="9"/>
  <c r="C31" i="9"/>
  <c r="B66" i="9"/>
  <c r="B52" i="9"/>
  <c r="C93" i="9"/>
  <c r="C58" i="9"/>
  <c r="C61" i="9"/>
  <c r="C39" i="9"/>
  <c r="C43" i="9"/>
  <c r="B41" i="9"/>
  <c r="C68" i="9"/>
  <c r="B100" i="9"/>
  <c r="B88" i="9"/>
  <c r="C78" i="9"/>
  <c r="B106" i="9"/>
  <c r="C38" i="9"/>
  <c r="B73" i="9"/>
  <c r="B84" i="9"/>
  <c r="B29" i="9"/>
  <c r="C63" i="9"/>
  <c r="C98" i="9"/>
  <c r="C107" i="9"/>
  <c r="B77" i="9"/>
  <c r="B46" i="9"/>
  <c r="C72" i="9"/>
  <c r="C101" i="9"/>
  <c r="B79" i="9"/>
  <c r="C110" i="9"/>
  <c r="B37" i="9"/>
  <c r="B107" i="9"/>
  <c r="B76" i="9"/>
  <c r="C77" i="9"/>
  <c r="C105" i="9"/>
  <c r="C67" i="9"/>
  <c r="B51" i="9"/>
  <c r="B39" i="9"/>
  <c r="B38" i="9"/>
  <c r="C102" i="9"/>
  <c r="B95" i="9"/>
  <c r="C44" i="9"/>
  <c r="B43" i="9"/>
  <c r="B67" i="9"/>
  <c r="C55" i="9"/>
  <c r="C60" i="9"/>
  <c r="B44" i="9"/>
  <c r="B53" i="9"/>
  <c r="C36" i="9"/>
  <c r="C53" i="9"/>
  <c r="B108" i="9"/>
  <c r="B64" i="9"/>
  <c r="B25" i="9"/>
  <c r="B82" i="9"/>
  <c r="C106" i="9"/>
  <c r="B45" i="9"/>
  <c r="C27" i="9"/>
  <c r="C111" i="9"/>
  <c r="B69" i="9"/>
  <c r="B85" i="9"/>
  <c r="B81" i="9"/>
  <c r="C90" i="9"/>
  <c r="B30" i="9"/>
  <c r="C56" i="9"/>
  <c r="B103" i="9"/>
  <c r="B94" i="9"/>
  <c r="C99" i="9"/>
  <c r="B80" i="9"/>
  <c r="B65" i="9"/>
  <c r="C96" i="9"/>
  <c r="C33" i="9"/>
  <c r="B50" i="9"/>
  <c r="B31" i="9"/>
  <c r="B83" i="9"/>
  <c r="B90" i="9"/>
  <c r="B49" i="9"/>
  <c r="C87" i="9"/>
  <c r="C28" i="9"/>
  <c r="B72" i="9"/>
  <c r="C59" i="9"/>
  <c r="B98" i="9"/>
  <c r="C92" i="9"/>
  <c r="B47" i="9"/>
  <c r="B27" i="9"/>
  <c r="C94" i="9"/>
  <c r="B87" i="9"/>
  <c r="C97" i="9"/>
  <c r="C37" i="9"/>
  <c r="C50" i="9"/>
  <c r="B89" i="9"/>
  <c r="C45" i="9"/>
  <c r="B74" i="9"/>
  <c r="C103" i="9"/>
  <c r="C69" i="9"/>
  <c r="B92" i="9"/>
  <c r="C30" i="9"/>
  <c r="C47" i="9"/>
  <c r="B104" i="9"/>
  <c r="C62" i="9"/>
  <c r="B54" i="9"/>
  <c r="B57" i="9"/>
  <c r="B40" i="9"/>
  <c r="B91" i="9"/>
  <c r="C70" i="9"/>
  <c r="B93" i="9"/>
  <c r="C32" i="9"/>
  <c r="C40" i="9"/>
  <c r="F29" i="9" l="1"/>
  <c r="F54" i="9"/>
  <c r="F97" i="9"/>
  <c r="F121" i="9"/>
  <c r="F66" i="9"/>
  <c r="F94" i="9"/>
  <c r="F95" i="9"/>
  <c r="E44" i="9"/>
  <c r="F105" i="9"/>
  <c r="E81" i="9"/>
  <c r="F98" i="9"/>
  <c r="F26" i="9"/>
  <c r="F120" i="9"/>
  <c r="F106" i="9"/>
  <c r="E34" i="9"/>
  <c r="E129" i="9"/>
  <c r="E104" i="9"/>
  <c r="F45" i="9"/>
  <c r="E83" i="9"/>
  <c r="F25" i="9"/>
  <c r="F63" i="9"/>
  <c r="E74" i="9"/>
  <c r="E33" i="9"/>
  <c r="F124" i="9"/>
  <c r="E56" i="9"/>
  <c r="F53" i="9"/>
  <c r="F56" i="9"/>
  <c r="F71" i="9"/>
  <c r="F37" i="9"/>
  <c r="F130" i="9"/>
  <c r="E48" i="9"/>
  <c r="F75" i="9"/>
  <c r="F86" i="9"/>
  <c r="E71" i="9"/>
  <c r="E100" i="9"/>
  <c r="E119" i="9"/>
  <c r="E67" i="9"/>
  <c r="E25" i="9"/>
  <c r="E35" i="9"/>
  <c r="F82" i="9"/>
  <c r="E111" i="9"/>
  <c r="E29" i="9"/>
  <c r="F51" i="9"/>
  <c r="F84" i="9"/>
  <c r="F31" i="9"/>
  <c r="E127" i="9"/>
  <c r="E30" i="9"/>
  <c r="F28" i="9"/>
  <c r="F123" i="9"/>
  <c r="F68" i="9"/>
  <c r="F126" i="9"/>
  <c r="E50" i="9"/>
  <c r="E55" i="9"/>
  <c r="F48" i="9"/>
  <c r="E114" i="9"/>
  <c r="E80" i="9"/>
  <c r="F52" i="9"/>
  <c r="F108" i="9"/>
  <c r="F112" i="9"/>
  <c r="E123" i="9"/>
  <c r="F43" i="9"/>
  <c r="E90" i="9"/>
  <c r="E65" i="9"/>
  <c r="F88" i="9"/>
  <c r="F57" i="9"/>
  <c r="F104" i="9"/>
  <c r="F127" i="9"/>
  <c r="E89" i="9"/>
  <c r="E116" i="9"/>
  <c r="F55" i="9"/>
  <c r="F44" i="9"/>
  <c r="E110" i="9"/>
  <c r="F118" i="9"/>
  <c r="E78" i="9"/>
  <c r="E84" i="9"/>
  <c r="E54" i="9"/>
  <c r="F61" i="9"/>
  <c r="E88" i="9"/>
  <c r="F92" i="9"/>
  <c r="F132" i="9"/>
  <c r="E96" i="9"/>
  <c r="E39" i="9"/>
  <c r="F69" i="9"/>
  <c r="F122" i="9"/>
  <c r="E122" i="9"/>
  <c r="F119" i="9"/>
  <c r="F34" i="9"/>
  <c r="F109" i="9"/>
  <c r="F42" i="9"/>
  <c r="E125" i="9"/>
  <c r="E62" i="9"/>
  <c r="F70" i="9"/>
  <c r="E53" i="9"/>
  <c r="E66" i="9"/>
  <c r="E45" i="9"/>
  <c r="F60" i="9"/>
  <c r="F114" i="9"/>
  <c r="E128" i="9"/>
  <c r="E106" i="9"/>
  <c r="F50" i="9"/>
  <c r="E120" i="9"/>
  <c r="E63" i="9"/>
  <c r="E70" i="9"/>
  <c r="E69" i="9"/>
  <c r="E72" i="9"/>
  <c r="E40" i="9"/>
  <c r="F49" i="9"/>
  <c r="E73" i="9"/>
  <c r="E95" i="9"/>
  <c r="F102" i="9"/>
  <c r="F131" i="9"/>
  <c r="F76" i="9"/>
  <c r="F47" i="9"/>
  <c r="E97" i="9"/>
  <c r="E101" i="9"/>
  <c r="E31" i="9"/>
  <c r="E117" i="9"/>
  <c r="E52" i="9"/>
  <c r="F62" i="9"/>
  <c r="F87" i="9"/>
  <c r="E109" i="9"/>
  <c r="F129" i="9"/>
  <c r="F113" i="9"/>
  <c r="F59" i="9"/>
  <c r="E113" i="9"/>
  <c r="E51" i="9"/>
  <c r="E94" i="9"/>
  <c r="E87" i="9"/>
  <c r="F39" i="9"/>
  <c r="F74" i="9"/>
  <c r="E37" i="9"/>
  <c r="E28" i="9"/>
  <c r="F64" i="9"/>
  <c r="F107" i="9"/>
  <c r="E102" i="9"/>
  <c r="F116" i="9"/>
  <c r="E41" i="9"/>
  <c r="F79" i="9"/>
  <c r="E92" i="9"/>
  <c r="F35" i="9"/>
  <c r="E58" i="9"/>
  <c r="F58" i="9"/>
  <c r="F32" i="9"/>
  <c r="F80" i="9"/>
  <c r="E121" i="9"/>
  <c r="E82" i="9"/>
  <c r="E124" i="9"/>
  <c r="E115" i="9"/>
  <c r="F93" i="9"/>
  <c r="F85" i="9"/>
  <c r="F30" i="9"/>
  <c r="E38" i="9"/>
  <c r="F77" i="9"/>
  <c r="E32" i="9"/>
  <c r="F111" i="9"/>
  <c r="E59" i="9"/>
  <c r="F103" i="9"/>
  <c r="E77" i="9"/>
  <c r="F27" i="9"/>
  <c r="E61" i="9"/>
  <c r="F41" i="9"/>
  <c r="F67" i="9"/>
  <c r="E86" i="9"/>
  <c r="E107" i="9"/>
  <c r="F96" i="9"/>
  <c r="E91" i="9"/>
  <c r="F81" i="9"/>
  <c r="E27" i="9"/>
  <c r="F117" i="9"/>
  <c r="F110" i="9"/>
  <c r="E118" i="9"/>
  <c r="E57" i="9"/>
  <c r="F101" i="9"/>
  <c r="E76" i="9"/>
  <c r="F91" i="9"/>
  <c r="E36" i="9"/>
  <c r="F73" i="9"/>
  <c r="E130" i="9"/>
  <c r="F99" i="9"/>
  <c r="F115" i="9"/>
  <c r="F36" i="9"/>
  <c r="E75" i="9"/>
  <c r="E47" i="9"/>
  <c r="F40" i="9"/>
  <c r="F38" i="9"/>
  <c r="F128" i="9"/>
  <c r="F125" i="9"/>
  <c r="E79" i="9"/>
  <c r="F33" i="9"/>
  <c r="E60" i="9"/>
  <c r="E42" i="9"/>
  <c r="F90" i="9"/>
  <c r="E126" i="9"/>
  <c r="E64" i="9"/>
  <c r="E26" i="9"/>
  <c r="F65" i="9"/>
  <c r="E103" i="9"/>
  <c r="E85" i="9"/>
  <c r="E105" i="9"/>
  <c r="E68" i="9"/>
  <c r="E112" i="9"/>
  <c r="F89" i="9"/>
  <c r="F46" i="9"/>
  <c r="E131" i="9"/>
  <c r="E108" i="9"/>
  <c r="E99" i="9"/>
  <c r="E132" i="9"/>
  <c r="E49" i="9"/>
  <c r="E98" i="9"/>
  <c r="E46" i="9"/>
  <c r="F78" i="9"/>
  <c r="F100" i="9"/>
  <c r="F72" i="9"/>
  <c r="F83" i="9"/>
  <c r="E93" i="9"/>
  <c r="E43" i="9"/>
</calcChain>
</file>

<file path=xl/sharedStrings.xml><?xml version="1.0" encoding="utf-8"?>
<sst xmlns="http://schemas.openxmlformats.org/spreadsheetml/2006/main" count="4069" uniqueCount="1415">
  <si>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</si>
  <si>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</si>
  <si>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</si>
  <si>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</si>
  <si>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</si>
  <si>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</si>
  <si>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</si>
  <si>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</si>
  <si>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</si>
  <si>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</si>
  <si>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</si>
  <si>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</si>
  <si>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</si>
  <si>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</si>
  <si>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</si>
  <si>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</si>
  <si>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</si>
  <si>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</si>
  <si>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</si>
  <si>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</si>
  <si>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</si>
  <si>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</si>
  <si>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</si>
  <si>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</si>
  <si>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</si>
  <si>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</si>
  <si>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</si>
  <si>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</si>
  <si>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</si>
  <si>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</si>
  <si>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</si>
  <si>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</si>
  <si>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</si>
  <si>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</si>
  <si>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</si>
  <si>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</si>
  <si>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</si>
  <si>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</si>
  <si>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</si>
  <si>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</si>
  <si>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</si>
  <si>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</si>
  <si>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</si>
  <si>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</si>
  <si>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</si>
  <si>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</si>
  <si>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</si>
  <si>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</si>
  <si>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</si>
  <si>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</si>
  <si>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</si>
  <si>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</si>
  <si>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</si>
  <si>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</si>
  <si>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</si>
  <si>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</si>
  <si>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</si>
  <si>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</si>
  <si>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</si>
  <si>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</si>
  <si>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</si>
  <si>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</si>
  <si>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</si>
  <si>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</si>
  <si>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</si>
  <si>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</si>
  <si>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</si>
  <si>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</si>
  <si>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</si>
  <si>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</si>
  <si>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</si>
  <si>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</si>
  <si>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</si>
  <si>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</si>
  <si>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</si>
  <si>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</si>
  <si>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</si>
  <si>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</si>
  <si>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</si>
  <si>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</si>
  <si>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</si>
  <si>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</si>
  <si>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</si>
  <si>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</si>
  <si>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</si>
  <si>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</si>
  <si>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</si>
  <si>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</si>
  <si>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</si>
  <si>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</si>
  <si>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</si>
  <si>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</si>
  <si>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</si>
  <si>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</si>
  <si>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</si>
  <si>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</si>
  <si>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</si>
  <si>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</si>
  <si>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</si>
  <si>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</si>
  <si>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</si>
  <si>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</si>
  <si>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</si>
  <si>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</si>
  <si>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</si>
  <si>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</si>
  <si>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</si>
  <si>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</si>
  <si>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</si>
  <si>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</si>
  <si>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</si>
  <si>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</si>
  <si>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</si>
  <si>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</si>
  <si>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</si>
  <si>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</si>
  <si>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</si>
  <si>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</si>
  <si>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</si>
  <si>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</si>
  <si>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</si>
  <si>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</si>
  <si>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</si>
  <si>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</si>
  <si>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</si>
  <si>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</si>
  <si>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</si>
  <si>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</si>
  <si>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</si>
  <si>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</si>
  <si>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</si>
  <si>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</si>
  <si>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</si>
  <si>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</si>
  <si>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</si>
  <si>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</si>
  <si>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</si>
  <si>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</si>
  <si>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</si>
  <si>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</si>
  <si>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</si>
  <si>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</si>
  <si>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</si>
  <si>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</si>
  <si>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</si>
  <si>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</si>
  <si>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</si>
  <si>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</si>
  <si>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</si>
  <si>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</si>
  <si>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</si>
  <si>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</si>
  <si>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</si>
  <si>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</si>
  <si>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</si>
  <si>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</si>
  <si>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</si>
  <si>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</si>
  <si>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</si>
  <si>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</si>
  <si>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</si>
  <si>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</si>
  <si>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</si>
  <si>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</si>
  <si>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</si>
  <si>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</si>
  <si>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</si>
  <si>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</si>
  <si>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</si>
  <si>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</si>
  <si>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</si>
  <si>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</si>
  <si>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</si>
  <si>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</si>
  <si>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</si>
  <si>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</si>
  <si>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</si>
  <si>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</si>
  <si>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</si>
  <si>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</si>
  <si>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</si>
  <si>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</si>
  <si>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</si>
  <si>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</si>
  <si>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</si>
  <si>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</si>
  <si>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</si>
  <si>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</si>
  <si>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</si>
  <si>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</si>
  <si>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</si>
  <si>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</si>
  <si>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</si>
  <si>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</si>
  <si>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</si>
  <si>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</si>
  <si>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</si>
  <si>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</si>
  <si>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</si>
  <si>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</si>
  <si>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</si>
  <si>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</si>
  <si>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</si>
  <si>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</si>
  <si>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</si>
  <si>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</si>
  <si>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</si>
  <si>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</si>
  <si>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</si>
  <si>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</si>
  <si>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</si>
  <si>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</si>
  <si>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</si>
  <si>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</si>
  <si>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</si>
  <si>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</si>
  <si>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</si>
  <si>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</si>
  <si>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</si>
  <si>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</si>
  <si>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</si>
  <si>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</si>
  <si>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</si>
  <si>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</si>
  <si>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</si>
  <si>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</si>
  <si>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</si>
  <si>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</si>
  <si>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</si>
  <si>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</si>
  <si>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</si>
  <si>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</si>
  <si>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</si>
  <si>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</si>
  <si>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</si>
  <si>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</si>
  <si>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</si>
  <si>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</si>
  <si>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</si>
  <si>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</si>
  <si>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</si>
  <si>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</si>
  <si>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</si>
  <si>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</si>
  <si>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</si>
  <si>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</si>
  <si>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</si>
  <si>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</si>
  <si>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</si>
  <si>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</si>
  <si>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</si>
  <si>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</si>
  <si>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</si>
  <si>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</si>
  <si>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</si>
  <si>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</si>
  <si>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</si>
  <si>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</si>
  <si>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</si>
  <si>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</si>
  <si>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</si>
  <si>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</si>
  <si>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</si>
  <si>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</si>
  <si>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</si>
  <si>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</si>
  <si>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</si>
  <si>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</si>
  <si>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</si>
  <si>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</si>
  <si>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</si>
  <si>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</si>
  <si>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</si>
  <si>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</si>
  <si>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</si>
  <si>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</si>
  <si>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</si>
  <si>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</si>
  <si>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</si>
  <si>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</si>
  <si>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</si>
  <si>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</si>
  <si>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</si>
  <si>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</si>
  <si>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</si>
  <si>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</si>
  <si>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</si>
  <si>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</si>
  <si>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</si>
  <si>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</si>
  <si>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</si>
  <si>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</si>
  <si>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</si>
  <si>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</si>
  <si>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</si>
  <si>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</si>
  <si>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</si>
  <si>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</si>
  <si>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</si>
  <si>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</si>
  <si>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</si>
  <si>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</si>
  <si>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</si>
  <si>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</si>
  <si>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</si>
  <si>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</si>
  <si>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</si>
  <si>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</si>
  <si>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</si>
  <si>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</si>
  <si>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</si>
  <si>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</si>
  <si>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</si>
  <si>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</si>
  <si>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</si>
  <si>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</si>
  <si>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</si>
  <si>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</si>
  <si>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</si>
  <si>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</si>
  <si>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</si>
  <si>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</si>
  <si>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</si>
  <si>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</si>
  <si>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</si>
  <si>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</si>
  <si>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</si>
  <si>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</si>
  <si>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</si>
  <si>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</si>
  <si>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</si>
  <si>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</si>
  <si>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</si>
  <si>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</si>
  <si>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</si>
  <si>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</si>
  <si>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</si>
  <si>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</si>
  <si>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</si>
  <si>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</si>
  <si>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</si>
  <si>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</si>
  <si>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</si>
  <si>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</si>
  <si>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</si>
  <si>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</si>
  <si>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</si>
  <si>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</si>
  <si>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</si>
  <si>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</si>
  <si>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</si>
  <si>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</si>
  <si>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</si>
  <si>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</si>
  <si>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</si>
  <si>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</si>
  <si>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</si>
  <si>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</si>
  <si>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</si>
  <si>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</si>
  <si>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</si>
  <si>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</si>
  <si>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</si>
  <si>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</si>
  <si>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</si>
  <si>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</si>
  <si>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</si>
  <si>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</si>
  <si>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</si>
  <si>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</si>
  <si>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</si>
  <si>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</si>
  <si>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</si>
  <si>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</si>
  <si>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</si>
  <si>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</si>
  <si>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</si>
  <si>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</si>
  <si>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</si>
  <si>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</si>
  <si>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</si>
  <si>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</si>
  <si>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</si>
  <si>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</si>
  <si>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</si>
  <si>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</si>
  <si>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</si>
  <si>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</si>
  <si>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</si>
  <si>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</si>
  <si>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</si>
  <si>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</si>
  <si>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</si>
  <si>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</si>
  <si>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</si>
  <si>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</si>
  <si>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</si>
  <si>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</si>
  <si>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</si>
  <si>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</si>
  <si>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</si>
  <si>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</si>
  <si>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</si>
  <si>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</si>
  <si>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</si>
  <si>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</si>
  <si>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</si>
  <si>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</si>
  <si>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</si>
  <si>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</si>
  <si>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</si>
  <si>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</si>
  <si>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</si>
  <si>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</si>
  <si>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</si>
  <si>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</si>
  <si>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</si>
  <si>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</si>
  <si>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</si>
  <si>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</si>
  <si>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</si>
  <si>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</si>
  <si>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</si>
  <si>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</si>
  <si>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</si>
  <si>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</si>
  <si>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</si>
  <si>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</si>
  <si>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</si>
  <si>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</si>
  <si>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</si>
  <si>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</si>
  <si>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</si>
  <si>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</si>
  <si>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</si>
  <si>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</si>
  <si>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</si>
  <si>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</si>
  <si>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</si>
  <si>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</si>
  <si>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</si>
  <si>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</si>
  <si>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</si>
  <si>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</si>
  <si>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</si>
  <si>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</si>
  <si>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</si>
  <si>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</si>
  <si>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</si>
  <si>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</si>
  <si>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</si>
  <si>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</si>
  <si>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</si>
  <si>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</si>
  <si>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</si>
  <si>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</si>
  <si>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</si>
  <si>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</si>
  <si>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</si>
  <si>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</si>
  <si>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</si>
  <si>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</si>
  <si>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</si>
  <si>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</si>
  <si>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</si>
  <si>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</si>
  <si>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</si>
  <si>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</si>
  <si>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</si>
  <si>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</si>
  <si>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</si>
  <si>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</si>
  <si>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</si>
  <si>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</si>
  <si>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</si>
  <si>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</si>
  <si>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</si>
  <si>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</si>
  <si>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</si>
  <si>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</si>
  <si>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</si>
  <si>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</si>
  <si>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</si>
  <si>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</si>
  <si>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</si>
  <si>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</si>
  <si>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</si>
  <si>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</si>
  <si>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</si>
  <si>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</si>
  <si>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</si>
  <si>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</si>
  <si>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</si>
  <si>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</si>
  <si>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</si>
  <si>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</si>
  <si>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</si>
  <si>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</si>
  <si>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</si>
  <si>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</si>
  <si>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</si>
  <si>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</si>
  <si>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</si>
  <si>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</si>
  <si>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</si>
  <si>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</si>
  <si>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</si>
  <si>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</si>
  <si>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</si>
  <si>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</si>
  <si>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</si>
  <si>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</si>
  <si>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</si>
  <si>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</si>
  <si>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</si>
  <si>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</si>
  <si>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</si>
  <si>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</si>
  <si>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</si>
  <si>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</si>
  <si>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</si>
  <si>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</si>
  <si>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</si>
  <si>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</si>
  <si>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</si>
  <si>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</si>
  <si>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</si>
  <si>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</si>
  <si>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</si>
  <si>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</si>
  <si>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</si>
  <si>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</si>
  <si>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</si>
  <si>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</si>
  <si>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</si>
  <si>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</si>
  <si>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</si>
  <si>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</si>
  <si>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</si>
  <si>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</si>
  <si>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</si>
  <si>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</si>
  <si>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</si>
  <si>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</si>
  <si>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</si>
  <si>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</si>
  <si>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</si>
  <si>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</si>
  <si>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</si>
  <si>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</si>
  <si>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</si>
  <si>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</si>
  <si>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</si>
  <si>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</si>
  <si>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</si>
  <si>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</si>
  <si>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</si>
  <si>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</si>
  <si>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</si>
  <si>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</si>
  <si>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</si>
  <si>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</si>
  <si>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</si>
  <si>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</si>
  <si>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</si>
  <si>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</si>
  <si>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</si>
  <si>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</si>
  <si>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</si>
  <si>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</si>
  <si>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</si>
  <si>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</si>
  <si>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</si>
  <si>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</si>
  <si>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</si>
  <si>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</si>
  <si>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</si>
  <si>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</si>
  <si>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</si>
  <si>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</si>
  <si>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</si>
  <si>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</si>
  <si>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</si>
  <si>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</si>
  <si>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</si>
  <si>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</si>
  <si>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</si>
  <si>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</si>
  <si>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</si>
  <si>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</si>
  <si>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</si>
  <si>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</si>
  <si>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</si>
  <si>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</si>
  <si>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</si>
  <si>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</si>
  <si>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</si>
  <si>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</si>
  <si>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</si>
  <si>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</si>
  <si>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</si>
  <si>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</si>
  <si>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</si>
  <si>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</si>
  <si>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</si>
  <si>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</si>
  <si>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</si>
  <si>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</si>
  <si>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</si>
  <si>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</si>
  <si>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</si>
  <si>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</si>
  <si>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</si>
  <si>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</si>
  <si>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</si>
  <si>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</si>
  <si>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</si>
  <si>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</si>
  <si>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</si>
  <si>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</si>
  <si>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</si>
  <si>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</si>
  <si>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</si>
  <si>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</si>
  <si>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</si>
  <si>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</si>
  <si>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</si>
  <si>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</si>
  <si>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</si>
  <si>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</si>
  <si>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</si>
  <si>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</si>
  <si>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</si>
  <si>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</si>
  <si>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</si>
  <si>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</si>
  <si>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</si>
  <si>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</si>
  <si>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</si>
  <si>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</si>
  <si>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</si>
  <si>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</si>
  <si>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</si>
  <si>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</si>
  <si>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</si>
  <si>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</si>
  <si>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</si>
  <si>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</si>
  <si>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</si>
  <si>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</si>
  <si>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</si>
  <si>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</si>
  <si>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</si>
  <si>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</si>
  <si>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</si>
  <si>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</si>
  <si>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</si>
  <si>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</si>
  <si>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</si>
  <si>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</si>
  <si>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</si>
  <si>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</si>
  <si>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</si>
  <si>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</si>
  <si>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</si>
  <si>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</si>
  <si>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</si>
  <si>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</si>
  <si>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</si>
  <si>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</si>
  <si>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</si>
  <si>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</si>
  <si>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</si>
  <si>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</si>
  <si>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</si>
  <si>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</si>
  <si>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</si>
  <si>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</si>
  <si>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</si>
  <si>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</si>
  <si>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</si>
  <si>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</si>
  <si>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</si>
  <si>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</si>
  <si>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</si>
  <si>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</si>
  <si>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</si>
  <si>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</si>
  <si>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</si>
  <si>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</si>
  <si>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</si>
  <si>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</si>
  <si>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</si>
  <si>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</si>
  <si>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</si>
  <si>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</si>
  <si>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</si>
  <si>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</si>
  <si>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</si>
  <si>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</si>
  <si>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</si>
  <si>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</si>
  <si>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</si>
  <si>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</si>
  <si>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</si>
  <si>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</si>
  <si>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</si>
  <si>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</si>
  <si>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</si>
  <si>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</si>
  <si>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</si>
  <si>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</si>
  <si>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</si>
  <si>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</si>
  <si>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</si>
  <si>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</si>
  <si>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</si>
  <si>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</si>
  <si>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</si>
  <si>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</si>
  <si>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</si>
  <si>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</si>
  <si>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</si>
  <si>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</si>
  <si>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</si>
  <si>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</si>
  <si>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</si>
  <si>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</si>
  <si>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</si>
  <si>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</si>
  <si>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</si>
  <si>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</si>
  <si>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</si>
  <si>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</si>
  <si>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</si>
  <si>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</si>
  <si>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</si>
  <si>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</si>
  <si>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</si>
  <si>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</si>
  <si>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</si>
  <si>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</si>
  <si>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</si>
  <si>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</si>
  <si>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</si>
  <si>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</si>
  <si>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</si>
  <si>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</si>
  <si>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</si>
  <si>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</si>
  <si>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</si>
  <si>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</si>
  <si>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</si>
  <si>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</si>
  <si>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</si>
  <si>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</si>
  <si>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</si>
  <si>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</si>
  <si>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</si>
  <si>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</si>
  <si>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</si>
  <si>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</si>
  <si>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</si>
  <si>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</si>
  <si>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</si>
  <si>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</si>
  <si>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</si>
  <si>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</si>
  <si>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</si>
  <si>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</si>
  <si>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</si>
  <si>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</si>
  <si>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</si>
  <si>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</si>
  <si>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</si>
  <si>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</si>
  <si>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</si>
  <si>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</si>
  <si>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</si>
  <si>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</si>
  <si>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</si>
  <si>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</si>
  <si>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</si>
  <si>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</si>
  <si>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</si>
  <si>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</si>
  <si>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</si>
  <si>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</si>
  <si>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</si>
  <si>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</si>
  <si>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</si>
  <si>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</si>
  <si>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</si>
  <si>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</si>
  <si>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</si>
  <si>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</si>
  <si>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</si>
  <si>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</si>
  <si>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</si>
  <si>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</si>
  <si>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</si>
  <si>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</si>
  <si>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</si>
  <si>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</si>
  <si>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</si>
  <si>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</si>
  <si>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</si>
  <si>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</si>
  <si>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</si>
  <si>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</si>
  <si>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</si>
  <si>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</si>
  <si>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</si>
  <si>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</si>
  <si>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</si>
  <si>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</si>
  <si>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</si>
  <si>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</si>
  <si>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</si>
  <si>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</si>
  <si>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</si>
  <si>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</si>
  <si>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</si>
  <si>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</si>
  <si>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</si>
  <si>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</si>
  <si>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</si>
  <si>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</si>
  <si>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</si>
  <si>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</si>
  <si>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</si>
  <si>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</si>
  <si>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</si>
  <si>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</si>
  <si>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</si>
  <si>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</si>
  <si>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</si>
  <si>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</si>
  <si>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</si>
  <si>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</si>
  <si>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</si>
  <si>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</si>
  <si>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</si>
  <si>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</si>
  <si>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</si>
  <si>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</si>
  <si>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</si>
  <si>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</si>
  <si>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</si>
  <si>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</si>
  <si>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</si>
  <si>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</si>
  <si>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</si>
  <si>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</si>
  <si>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</si>
  <si>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</si>
  <si>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</si>
  <si>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</si>
  <si>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</si>
  <si>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</si>
  <si>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</si>
  <si>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</si>
  <si>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</si>
  <si>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</si>
  <si>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</si>
  <si>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</si>
  <si>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</si>
  <si>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</si>
  <si>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</si>
  <si>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</si>
  <si>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</si>
  <si>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</si>
  <si>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</si>
  <si>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</si>
  <si>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</si>
  <si>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</si>
  <si>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</si>
  <si>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</si>
  <si>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</si>
  <si>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</si>
  <si>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</si>
  <si>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</si>
  <si>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</si>
  <si>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</si>
  <si>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</si>
  <si>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</si>
  <si>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</si>
  <si>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</si>
  <si>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</si>
  <si>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</si>
  <si>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</si>
  <si>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</si>
  <si>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</si>
  <si>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</si>
  <si>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</si>
  <si>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</si>
  <si>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</si>
  <si>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</si>
  <si>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</si>
  <si>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</si>
  <si>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</si>
  <si>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</si>
  <si>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</si>
  <si>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</si>
  <si>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</si>
  <si>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</si>
  <si>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</si>
  <si>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</si>
  <si>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</si>
  <si>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</si>
  <si>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</si>
  <si>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</si>
  <si>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</si>
  <si>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</si>
  <si>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</si>
  <si>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</si>
  <si>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</si>
  <si>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</si>
  <si>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</si>
  <si>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</si>
  <si>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</si>
  <si>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</si>
  <si>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</si>
  <si>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</si>
  <si>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</si>
  <si>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</si>
  <si>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</si>
  <si>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</si>
  <si>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</si>
  <si>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</si>
  <si>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</si>
  <si>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</si>
  <si>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</si>
  <si>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</si>
  <si>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</si>
  <si>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</si>
  <si>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</si>
  <si>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</si>
  <si>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</si>
  <si>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</si>
  <si>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</si>
  <si>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</si>
  <si>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</si>
  <si>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</si>
  <si>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</si>
  <si>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</si>
  <si>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</si>
  <si>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</si>
  <si>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</si>
  <si>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</si>
  <si>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</si>
  <si>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</si>
  <si>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</si>
  <si>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</si>
  <si>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</si>
  <si>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</si>
  <si>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</si>
  <si>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</si>
  <si>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</si>
  <si>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</si>
  <si>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</si>
  <si>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</si>
  <si>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</si>
  <si>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</si>
  <si>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</si>
  <si>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</si>
  <si>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</si>
  <si>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</si>
  <si>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</si>
  <si>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</si>
  <si>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</si>
  <si>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</si>
  <si>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</si>
  <si>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</si>
  <si>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</si>
  <si>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</si>
  <si>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</si>
  <si>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</si>
  <si>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</si>
  <si>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</si>
  <si>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</si>
  <si>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</si>
  <si>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</si>
  <si>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</si>
  <si>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</si>
  <si>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</si>
  <si>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</si>
  <si>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</si>
  <si>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</si>
  <si>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</si>
  <si>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</si>
  <si>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</si>
  <si>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</si>
  <si>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</si>
  <si>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</si>
  <si>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</si>
  <si>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</si>
  <si>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</si>
  <si>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</si>
  <si>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</si>
  <si>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</si>
  <si>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</si>
  <si>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</si>
  <si>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</si>
  <si>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</si>
  <si>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</si>
  <si>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</si>
  <si>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</si>
  <si>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</si>
  <si>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</si>
  <si>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</si>
  <si>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</si>
  <si>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</si>
  <si>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</si>
  <si>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</si>
  <si>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</si>
  <si>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</si>
  <si>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</si>
  <si>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</si>
  <si>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</si>
  <si>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</si>
  <si>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</si>
  <si>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</si>
  <si>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</si>
  <si>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</si>
  <si>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</si>
  <si>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</si>
  <si>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</si>
  <si>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</si>
  <si>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</si>
  <si>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</si>
  <si>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</si>
  <si>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</si>
  <si>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</si>
  <si>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</si>
  <si>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</si>
  <si>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</si>
  <si>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</si>
  <si>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</si>
  <si>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</si>
  <si>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</si>
  <si>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</si>
  <si>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</si>
  <si>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</si>
  <si>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</si>
  <si>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</si>
  <si>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</si>
  <si>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</si>
  <si>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</si>
  <si>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</si>
  <si>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</si>
  <si>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</si>
  <si>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</si>
  <si>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</si>
  <si>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</si>
  <si>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</si>
  <si>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</si>
  <si>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</si>
  <si>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</si>
  <si>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</si>
  <si>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</si>
  <si>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</si>
  <si>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</si>
  <si>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</si>
  <si>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</si>
  <si>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</si>
  <si>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</si>
  <si>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</si>
  <si>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</si>
  <si>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</si>
  <si>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</si>
  <si>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</si>
  <si>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</si>
  <si>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</si>
  <si>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</si>
  <si>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</si>
  <si>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</si>
  <si>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</si>
  <si>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</si>
  <si>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</si>
  <si>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</si>
  <si>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</si>
  <si>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</si>
  <si>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</si>
  <si>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</si>
  <si>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</si>
  <si>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</si>
  <si>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</si>
  <si>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</si>
  <si>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</si>
  <si>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</si>
  <si>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</si>
  <si>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</si>
  <si>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</si>
  <si>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</si>
  <si>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</si>
  <si>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</si>
  <si>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</si>
  <si>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</si>
  <si>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</si>
  <si>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</si>
  <si>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</si>
  <si>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</si>
  <si>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</si>
  <si>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</si>
  <si>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</si>
  <si>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</si>
  <si>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</si>
  <si>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</si>
  <si>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</si>
  <si>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</si>
  <si>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</si>
  <si>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</si>
  <si>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</si>
  <si>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</si>
  <si>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</si>
  <si>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</si>
  <si>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</si>
  <si>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</si>
  <si>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</si>
  <si>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</si>
  <si>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</si>
  <si>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</si>
  <si>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</si>
  <si>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</si>
  <si>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</si>
  <si>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</si>
  <si>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</si>
  <si>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</si>
  <si>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</si>
  <si>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</si>
  <si>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</si>
  <si>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</si>
  <si>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</si>
  <si>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</si>
  <si>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</si>
  <si>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</si>
  <si>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</si>
  <si>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</si>
  <si>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</si>
  <si>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</si>
  <si>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</si>
  <si>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</si>
  <si>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</si>
  <si>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</si>
  <si>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</si>
  <si>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</si>
  <si>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</si>
  <si>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</si>
  <si>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</si>
  <si>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</si>
  <si>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</si>
  <si>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</si>
  <si>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</si>
  <si>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</si>
  <si>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</si>
  <si>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</si>
  <si>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</si>
  <si>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</si>
  <si>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</si>
  <si>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</si>
  <si>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</si>
  <si>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</si>
  <si>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</si>
  <si>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</si>
  <si>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</si>
  <si>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</si>
  <si>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</si>
  <si>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</si>
  <si>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</si>
  <si>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</si>
  <si>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</si>
  <si>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</si>
  <si>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</si>
  <si>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</si>
  <si>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</si>
  <si>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</si>
  <si>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</si>
  <si>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</si>
  <si>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</si>
  <si>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</si>
  <si>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</si>
  <si>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</si>
  <si>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</si>
  <si>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</si>
  <si>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</si>
  <si>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</si>
  <si>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</si>
  <si>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</si>
  <si>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</si>
  <si>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</si>
  <si>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</si>
  <si>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</si>
  <si>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</si>
  <si>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</si>
  <si>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</si>
  <si>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</si>
  <si>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</si>
  <si>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</si>
  <si>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</si>
  <si>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</si>
  <si>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</si>
  <si>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</si>
  <si>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</si>
  <si>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</si>
  <si>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</si>
  <si>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</si>
  <si>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</si>
  <si>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</si>
  <si>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</si>
  <si>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</si>
  <si>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</si>
  <si>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</si>
  <si>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</si>
  <si>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</si>
  <si>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</si>
  <si>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</si>
  <si>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</si>
  <si>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</si>
  <si>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</si>
  <si>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</si>
  <si>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</si>
  <si>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</si>
  <si>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</si>
  <si>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</si>
  <si>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</si>
  <si>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</si>
  <si>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</si>
  <si>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</si>
  <si>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</si>
  <si>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</si>
  <si>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</si>
  <si>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</si>
  <si>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</si>
  <si>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</si>
  <si>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</si>
  <si>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</si>
  <si>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</si>
  <si>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</si>
  <si>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</si>
  <si>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</si>
  <si>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</si>
  <si>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</si>
  <si>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</si>
  <si>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</si>
  <si>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</si>
  <si>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</si>
  <si>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</si>
  <si>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</si>
  <si>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</si>
  <si>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</si>
  <si>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</si>
  <si>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</si>
  <si>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</si>
  <si>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</si>
  <si>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</si>
  <si>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</si>
  <si>
    <t>Population per Infected</t>
  </si>
  <si>
    <t>World Population</t>
  </si>
  <si>
    <t>Probability of Dying once Infected</t>
  </si>
  <si>
    <t>Phase Day</t>
  </si>
  <si>
    <t>Infected</t>
  </si>
  <si>
    <t>Projected Cumulative Cases</t>
  </si>
  <si>
    <t>Period</t>
  </si>
  <si>
    <t>Population</t>
  </si>
  <si>
    <t>Untreated Serious</t>
  </si>
  <si>
    <t>Unplanned Lower</t>
  </si>
  <si>
    <t>Unplanned Upper</t>
  </si>
  <si>
    <t>Days of Infections</t>
  </si>
  <si>
    <t>Years to process whole population</t>
  </si>
  <si>
    <t>Confirmed test, symptom, death</t>
  </si>
  <si>
    <t>Percent Serious Cases Hospitalized</t>
  </si>
  <si>
    <t>Percent Infected Untreated</t>
  </si>
  <si>
    <t>Infected Untreated</t>
  </si>
  <si>
    <t>Percent Untreated Serious</t>
  </si>
  <si>
    <t>Percent Deaths Untreated</t>
  </si>
  <si>
    <t>Place of Death</t>
  </si>
  <si>
    <t>COVID19 Deaths</t>
  </si>
  <si>
    <t>04/23/2020</t>
  </si>
  <si>
    <t>Healthcare Setting, Inpatient</t>
  </si>
  <si>
    <t>Healthcare Setting, Outpatient or Emergency Room</t>
  </si>
  <si>
    <t>Healthcare Setting, Dead on Arrival</t>
  </si>
  <si>
    <t>Decedent's Home</t>
  </si>
  <si>
    <t>Hospice Facility</t>
  </si>
  <si>
    <t>Nursing Home or Long Term Care Facility</t>
  </si>
  <si>
    <t>Place of Death Unknown</t>
  </si>
  <si>
    <t>Adjusted</t>
  </si>
  <si>
    <t>Percent</t>
  </si>
  <si>
    <t>Percent of Serious Untreated Dying</t>
  </si>
  <si>
    <t>https://data.cdc.gov/NCHS/Provisional-COVID-19-Death-Counts-by-Place-of-Deat/uggs-hy5q/data</t>
  </si>
  <si>
    <t>Treated Serious</t>
  </si>
  <si>
    <t>Hospitalized Deaths</t>
  </si>
  <si>
    <t>Non Hospitalized Deaths</t>
  </si>
  <si>
    <t>Untreated Still Infected</t>
  </si>
  <si>
    <t>Age</t>
  </si>
  <si>
    <t>Years of Experience</t>
  </si>
  <si>
    <t>Population Millions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</si>
  <si>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</si>
  <si>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</si>
  <si>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</si>
  <si>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</si>
  <si>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</si>
  <si>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</si>
  <si>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</si>
  <si>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</si>
  <si>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</si>
  <si>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</si>
  <si>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</si>
  <si>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</si>
  <si>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</si>
  <si>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</si>
  <si>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</si>
  <si>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</si>
  <si>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</si>
  <si>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</si>
  <si>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</si>
  <si>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</si>
  <si>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</si>
  <si>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</si>
  <si>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</si>
  <si>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</si>
  <si>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</si>
  <si>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</si>
  <si>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</si>
  <si>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</si>
  <si>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</si>
  <si>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</si>
  <si>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</si>
  <si>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</si>
  <si>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</si>
  <si>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</si>
  <si>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</si>
  <si>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</si>
  <si>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</si>
  <si>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</si>
  <si>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</si>
  <si>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</si>
  <si>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</si>
  <si>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</si>
  <si>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</si>
  <si>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</si>
  <si>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</si>
  <si>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</si>
  <si>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</si>
  <si>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</si>
  <si>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</si>
  <si>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</si>
  <si>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</si>
  <si>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</si>
  <si>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</si>
  <si>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</si>
  <si>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</si>
  <si>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</si>
  <si>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</si>
  <si>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</si>
  <si>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</si>
  <si>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</si>
  <si>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</si>
  <si>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</si>
  <si>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</si>
  <si>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</si>
  <si>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</si>
  <si>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</si>
  <si>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</si>
  <si>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</si>
  <si>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</si>
  <si>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</si>
  <si>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</si>
  <si>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</si>
  <si>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</si>
  <si>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</si>
  <si>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</si>
  <si>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</si>
  <si>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</si>
  <si>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</si>
  <si>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</si>
  <si>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</si>
  <si>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</si>
  <si>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</si>
  <si>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</si>
  <si>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</si>
  <si>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</si>
  <si>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</si>
  <si>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</si>
  <si>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</si>
  <si>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</si>
  <si>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</si>
  <si>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</si>
  <si>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</si>
  <si>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</si>
  <si>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</si>
  <si>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</si>
  <si>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</si>
  <si>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</si>
  <si>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</si>
  <si>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</si>
  <si>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</si>
  <si>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</si>
  <si>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Probability of Dying once infected</t>
  </si>
  <si>
    <t>Deaths</t>
  </si>
  <si>
    <t>Per Cent</t>
  </si>
  <si>
    <t>Per Million</t>
  </si>
  <si>
    <t>infected to 1 death</t>
  </si>
  <si>
    <t>Cases</t>
  </si>
  <si>
    <t>Infected/Cases</t>
  </si>
  <si>
    <t>Infection Mortality Rate</t>
  </si>
  <si>
    <t>Row Labels</t>
  </si>
  <si>
    <t>(blank)</t>
  </si>
  <si>
    <t>Grand Total</t>
  </si>
  <si>
    <t>Count of 1/22/2051</t>
  </si>
  <si>
    <t>Count</t>
  </si>
  <si>
    <t>Log10 Cases</t>
  </si>
  <si>
    <t>Sum of Count</t>
  </si>
  <si>
    <t>Completion Day</t>
  </si>
  <si>
    <t>Projected Daily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</si>
</sst>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  <numFmt numFmtId="176" formatCode="dd/mmm/yyyy"/>
    <numFmt numFmtId="177" formatCode="_(* #,##0.0_);_(* \(#,##0.0\);_(* &quot;-&quot;??_);_(@_)"/>
    <numFmt numFmtId="178" formatCode="0.0000%"/>
    <numFmt numFmtId="179" formatCode="0.00;&quot; years&quot;"/>
    <numFmt numFmtId="180" formatCode="_(* #,##0.000000000000_);_(* \(#,##0.000000000000\);_(* &quot;-&quot;??_);_(@_)"/>
    <numFmt numFmtId="181" formatCode="d/m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21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  <xf numFmtId="176" fontId="0" fillId="0" borderId="0" xfId="0" applyNumberFormat="1"/>
    <xf numFmtId="164" fontId="0" fillId="13" borderId="1" xfId="1" applyNumberFormat="1" applyFont="1" applyFill="1" applyBorder="1"/>
    <xf numFmtId="0" fontId="0" fillId="0" borderId="0" xfId="0" applyAlignment="1">
      <alignment horizontal="left"/>
    </xf>
    <xf numFmtId="169" fontId="0" fillId="12" borderId="1" xfId="0" applyNumberFormat="1" applyFill="1" applyBorder="1"/>
    <xf numFmtId="0" fontId="0" fillId="14" borderId="0" xfId="0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10" borderId="1" xfId="0" applyFont="1" applyFill="1" applyBorder="1" applyAlignment="1">
      <alignment horizontal="center" wrapText="1"/>
    </xf>
    <xf numFmtId="164" fontId="0" fillId="16" borderId="1" xfId="1" applyNumberFormat="1" applyFont="1" applyFill="1" applyBorder="1"/>
    <xf numFmtId="177" fontId="0" fillId="4" borderId="1" xfId="1" applyNumberFormat="1" applyFont="1" applyFill="1" applyBorder="1"/>
    <xf numFmtId="164" fontId="0" fillId="17" borderId="1" xfId="0" applyNumberFormat="1" applyFill="1" applyBorder="1"/>
    <xf numFmtId="10" fontId="2" fillId="15" borderId="1" xfId="3" applyNumberFormat="1" applyFont="1" applyFill="1" applyBorder="1"/>
    <xf numFmtId="178" fontId="2" fillId="15" borderId="1" xfId="3" applyNumberFormat="1" applyFont="1" applyFill="1" applyBorder="1"/>
    <xf numFmtId="164" fontId="0" fillId="0" borderId="0" xfId="0" applyNumberFormat="1"/>
    <xf numFmtId="10" fontId="0" fillId="7" borderId="1" xfId="3" applyNumberFormat="1" applyFont="1" applyFill="1" applyBorder="1"/>
    <xf numFmtId="164" fontId="2" fillId="7" borderId="1" xfId="1" applyNumberFormat="1" applyFont="1" applyFill="1" applyBorder="1" applyAlignment="1">
      <alignment horizontal="right"/>
    </xf>
    <xf numFmtId="164" fontId="2" fillId="7" borderId="1" xfId="0" applyNumberFormat="1" applyFont="1" applyFill="1" applyBorder="1" applyAlignment="1">
      <alignment horizontal="right"/>
    </xf>
    <xf numFmtId="167" fontId="2" fillId="7" borderId="1" xfId="3" applyNumberFormat="1" applyFont="1" applyFill="1" applyBorder="1" applyAlignment="1">
      <alignment horizontal="right"/>
    </xf>
    <xf numFmtId="164" fontId="0" fillId="7" borderId="1" xfId="0" applyNumberFormat="1" applyFill="1" applyBorder="1"/>
    <xf numFmtId="167" fontId="2" fillId="4" borderId="1" xfId="3" applyNumberFormat="1" applyFont="1" applyFill="1" applyBorder="1"/>
    <xf numFmtId="0" fontId="0" fillId="10" borderId="1" xfId="0" applyFill="1" applyBorder="1" applyAlignment="1">
      <alignment horizontal="center"/>
    </xf>
    <xf numFmtId="43" fontId="0" fillId="17" borderId="1" xfId="0" applyNumberFormat="1" applyFill="1" applyBorder="1" applyAlignment="1">
      <alignment horizontal="center"/>
    </xf>
    <xf numFmtId="0" fontId="6" fillId="0" borderId="0" xfId="4" applyFont="1" applyFill="1" applyBorder="1" applyAlignment="1">
      <alignment horizontal="left" vertical="center"/>
    </xf>
    <xf numFmtId="172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left" vertical="center"/>
    </xf>
    <xf numFmtId="164" fontId="6" fillId="0" borderId="0" xfId="5" applyNumberFormat="1" applyFont="1" applyFill="1" applyBorder="1" applyAlignment="1">
      <alignment horizontal="left" vertical="center"/>
    </xf>
    <xf numFmtId="170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center" vertical="center" wrapText="1"/>
    </xf>
    <xf numFmtId="172" fontId="6" fillId="4" borderId="1" xfId="5" applyNumberFormat="1" applyFont="1" applyFill="1" applyBorder="1" applyAlignment="1">
      <alignment horizontal="left" vertical="center"/>
    </xf>
    <xf numFmtId="164" fontId="6" fillId="0" borderId="0" xfId="1" applyNumberFormat="1" applyFont="1" applyFill="1" applyBorder="1" applyAlignment="1">
      <alignment horizontal="left" vertical="center"/>
    </xf>
    <xf numFmtId="177" fontId="6" fillId="4" borderId="1" xfId="5" applyNumberFormat="1" applyFont="1" applyFill="1" applyBorder="1" applyAlignment="1">
      <alignment horizontal="left" vertical="center"/>
    </xf>
    <xf numFmtId="164" fontId="6" fillId="4" borderId="1" xfId="5" applyNumberFormat="1" applyFont="1" applyFill="1" applyBorder="1" applyAlignment="1">
      <alignment horizontal="left" vertical="center"/>
    </xf>
    <xf numFmtId="164" fontId="6" fillId="15" borderId="1" xfId="5" applyNumberFormat="1" applyFont="1" applyFill="1" applyBorder="1" applyAlignment="1">
      <alignment horizontal="left" vertical="center"/>
    </xf>
    <xf numFmtId="178" fontId="6" fillId="18" borderId="1" xfId="3" applyNumberFormat="1" applyFont="1" applyFill="1" applyBorder="1" applyAlignment="1">
      <alignment horizontal="right" vertical="center"/>
    </xf>
    <xf numFmtId="177" fontId="6" fillId="0" borderId="0" xfId="5" applyNumberFormat="1" applyFont="1" applyFill="1" applyBorder="1" applyAlignment="1">
      <alignment horizontal="left" vertical="center"/>
    </xf>
    <xf numFmtId="172" fontId="6" fillId="2" borderId="1" xfId="5" applyNumberFormat="1" applyFont="1" applyFill="1" applyBorder="1" applyAlignment="1">
      <alignment horizontal="left" vertical="center"/>
    </xf>
    <xf numFmtId="177" fontId="6" fillId="4" borderId="0" xfId="5" applyNumberFormat="1" applyFont="1" applyFill="1" applyBorder="1" applyAlignment="1">
      <alignment horizontal="left" vertical="center"/>
    </xf>
    <xf numFmtId="164" fontId="6" fillId="18" borderId="1" xfId="1" applyNumberFormat="1" applyFont="1" applyFill="1" applyBorder="1" applyAlignment="1">
      <alignment horizontal="right" vertical="center"/>
    </xf>
    <xf numFmtId="0" fontId="7" fillId="4" borderId="1" xfId="4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center" vertical="center"/>
    </xf>
    <xf numFmtId="179" fontId="6" fillId="2" borderId="1" xfId="5" applyNumberFormat="1" applyFont="1" applyFill="1" applyBorder="1" applyAlignment="1">
      <alignment horizontal="right" vertical="center"/>
    </xf>
    <xf numFmtId="180" fontId="6" fillId="0" borderId="0" xfId="5" applyNumberFormat="1" applyFont="1" applyFill="1" applyBorder="1" applyAlignment="1">
      <alignment horizontal="left" vertical="center"/>
    </xf>
    <xf numFmtId="177" fontId="6" fillId="8" borderId="1" xfId="5" applyNumberFormat="1" applyFont="1" applyFill="1" applyBorder="1" applyAlignment="1">
      <alignment horizontal="center" vertical="center"/>
    </xf>
    <xf numFmtId="178" fontId="0" fillId="3" borderId="1" xfId="0" applyNumberFormat="1" applyFill="1" applyBorder="1"/>
    <xf numFmtId="11" fontId="0" fillId="11" borderId="1" xfId="1" applyNumberFormat="1" applyFont="1" applyFill="1" applyBorder="1"/>
    <xf numFmtId="0" fontId="0" fillId="0" borderId="0" xfId="0" pivotButton="1"/>
    <xf numFmtId="0" fontId="0" fillId="0" borderId="0" xfId="0" applyNumberFormat="1"/>
    <xf numFmtId="0" fontId="0" fillId="4" borderId="1" xfId="0" applyFill="1" applyBorder="1"/>
    <xf numFmtId="181" fontId="0" fillId="6" borderId="1" xfId="0" applyNumberFormat="1" applyFill="1" applyBorder="1"/>
    <xf numFmtId="43" fontId="0" fillId="0" borderId="0" xfId="0" applyNumberFormat="1" applyFont="1" applyAlignment="1">
      <alignment horizontal="center"/>
    </xf>
  </cellXfs>
  <cellStyles count="7">
    <cellStyle name="Comma" xfId="1" builtinId="3"/>
    <cellStyle name="Comma 2" xfId="5"/>
    <cellStyle name="Hyperlink" xfId="2" builtinId="8"/>
    <cellStyle name="Normal" xfId="0" builtinId="0"/>
    <cellStyle name="Normal 2" xfId="4"/>
    <cellStyle name="Percent" xfId="3" builtinId="5"/>
    <cellStyle name="Percent 2" xfId="6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CFF1"/>
      <color rgb="FFC7A1E3"/>
      <color rgb="FFB17ED8"/>
      <color rgb="FF7332A4"/>
      <color rgb="FFFF8B8B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Status'!$L$6:$L$71</c:f>
              <c:numCache>
                <c:formatCode>General</c:formatCode>
                <c:ptCount val="6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</c:numCache>
            </c:numRef>
          </c:xVal>
          <c:yVal>
            <c:numRef>
              <c:f>'Global Status'!$J$6:$J$71</c:f>
              <c:numCache>
                <c:formatCode>_(* #,##0_);_(* \(#,##0\);_(* "-"??_);_(@_)</c:formatCode>
                <c:ptCount val="66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  <c:pt idx="56">
                  <c:v>3517345</c:v>
                </c:pt>
                <c:pt idx="57">
                  <c:v>3588773</c:v>
                </c:pt>
                <c:pt idx="58">
                  <c:v>3672238</c:v>
                </c:pt>
                <c:pt idx="59">
                  <c:v>3759967</c:v>
                </c:pt>
                <c:pt idx="60">
                  <c:v>3855788</c:v>
                </c:pt>
                <c:pt idx="61">
                  <c:v>3917366</c:v>
                </c:pt>
                <c:pt idx="62">
                  <c:v>4006257</c:v>
                </c:pt>
                <c:pt idx="63">
                  <c:v>4088848</c:v>
                </c:pt>
                <c:pt idx="64">
                  <c:v>4170424</c:v>
                </c:pt>
                <c:pt idx="65">
                  <c:v>4248389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37464"/>
        <c:axId val="351535504"/>
      </c:scatterChart>
      <c:valAx>
        <c:axId val="35153746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35504"/>
        <c:crosses val="autoZero"/>
        <c:crossBetween val="midCat"/>
      </c:valAx>
      <c:valAx>
        <c:axId val="3515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3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 Year of Age</a:t>
            </a:r>
          </a:p>
          <a:p>
            <a:pPr>
              <a:defRPr/>
            </a:pPr>
            <a:r>
              <a:rPr lang="en-US"/>
              <a:t>Both Sexes and Covid-19</a:t>
            </a:r>
            <a:r>
              <a:rPr lang="en-US" baseline="0"/>
              <a:t>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911696"/>
        <c:axId val="430912088"/>
      </c:areaChart>
      <c:areaChart>
        <c:grouping val="standard"/>
        <c:varyColors val="0"/>
        <c:ser>
          <c:idx val="3"/>
          <c:order val="1"/>
          <c:tx>
            <c:strRef>
              <c:f>'World Population 2020'!$E$9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2020'!$E$10:$E$110</c:f>
              <c:numCache>
                <c:formatCode>_(* #,##0_);_(* \(#,##0\);_(* "-"??_);_(@_)</c:formatCode>
                <c:ptCount val="101"/>
                <c:pt idx="0">
                  <c:v>2.1561780832664943E-2</c:v>
                </c:pt>
                <c:pt idx="1">
                  <c:v>2.607914813659987E-2</c:v>
                </c:pt>
                <c:pt idx="2">
                  <c:v>3.1466151732604912E-2</c:v>
                </c:pt>
                <c:pt idx="3">
                  <c:v>3.7874999257836876E-2</c:v>
                </c:pt>
                <c:pt idx="4">
                  <c:v>4.5481745749750967E-2</c:v>
                </c:pt>
                <c:pt idx="5">
                  <c:v>5.4489558082158503E-2</c:v>
                </c:pt>
                <c:pt idx="6">
                  <c:v>6.5132362138906899E-2</c:v>
                </c:pt>
                <c:pt idx="7">
                  <c:v>7.7678918623009324E-2</c:v>
                </c:pt>
                <c:pt idx="8">
                  <c:v>9.2437397731425203E-2</c:v>
                </c:pt>
                <c:pt idx="9">
                  <c:v>0.1097603310878595</c:v>
                </c:pt>
                <c:pt idx="10">
                  <c:v>0.13007652423386065</c:v>
                </c:pt>
                <c:pt idx="11">
                  <c:v>0.15389107889247958</c:v>
                </c:pt>
                <c:pt idx="12">
                  <c:v>0.18157886396040901</c:v>
                </c:pt>
                <c:pt idx="13">
                  <c:v>0.21359179956473312</c:v>
                </c:pt>
                <c:pt idx="14">
                  <c:v>0.25063715846063767</c:v>
                </c:pt>
                <c:pt idx="15">
                  <c:v>0.29368532046226725</c:v>
                </c:pt>
                <c:pt idx="16">
                  <c:v>0.34355254929937745</c:v>
                </c:pt>
                <c:pt idx="17">
                  <c:v>0.40182242768456838</c:v>
                </c:pt>
                <c:pt idx="18">
                  <c:v>0.47032018276794241</c:v>
                </c:pt>
                <c:pt idx="19">
                  <c:v>0.55058295834826543</c:v>
                </c:pt>
                <c:pt idx="20">
                  <c:v>0.64371989563681065</c:v>
                </c:pt>
                <c:pt idx="21">
                  <c:v>0.75189224021056955</c:v>
                </c:pt>
                <c:pt idx="22">
                  <c:v>0.8774366102094554</c:v>
                </c:pt>
                <c:pt idx="23">
                  <c:v>1.0228824986456593</c:v>
                </c:pt>
                <c:pt idx="24">
                  <c:v>1.1913454374912065</c:v>
                </c:pt>
                <c:pt idx="25">
                  <c:v>1.3850317167008639</c:v>
                </c:pt>
                <c:pt idx="26">
                  <c:v>1.605351481804139</c:v>
                </c:pt>
                <c:pt idx="27">
                  <c:v>1.865942293750394</c:v>
                </c:pt>
                <c:pt idx="28">
                  <c:v>2.1800049930863246</c:v>
                </c:pt>
                <c:pt idx="29">
                  <c:v>2.5509155512885049</c:v>
                </c:pt>
                <c:pt idx="30">
                  <c:v>2.9755461320918979</c:v>
                </c:pt>
                <c:pt idx="31">
                  <c:v>3.4676687521649736</c:v>
                </c:pt>
                <c:pt idx="32">
                  <c:v>3.9941610356359369</c:v>
                </c:pt>
                <c:pt idx="33">
                  <c:v>4.5220047092871276</c:v>
                </c:pt>
                <c:pt idx="34">
                  <c:v>5.0567755434466362</c:v>
                </c:pt>
                <c:pt idx="35">
                  <c:v>5.6481846134882048</c:v>
                </c:pt>
                <c:pt idx="36">
                  <c:v>6.2891509219583801</c:v>
                </c:pt>
                <c:pt idx="37">
                  <c:v>6.9995654070930966</c:v>
                </c:pt>
                <c:pt idx="38">
                  <c:v>7.80980100528393</c:v>
                </c:pt>
                <c:pt idx="39">
                  <c:v>8.7273637437162623</c:v>
                </c:pt>
                <c:pt idx="40">
                  <c:v>9.719844821829799</c:v>
                </c:pt>
                <c:pt idx="41">
                  <c:v>10.787286167660794</c:v>
                </c:pt>
                <c:pt idx="42">
                  <c:v>12.025763248287705</c:v>
                </c:pt>
                <c:pt idx="43">
                  <c:v>13.513771094557141</c:v>
                </c:pt>
                <c:pt idx="44">
                  <c:v>15.255153855956683</c:v>
                </c:pt>
                <c:pt idx="45">
                  <c:v>17.181088912257128</c:v>
                </c:pt>
                <c:pt idx="46">
                  <c:v>19.330104170585376</c:v>
                </c:pt>
                <c:pt idx="47">
                  <c:v>21.644126352342397</c:v>
                </c:pt>
                <c:pt idx="48">
                  <c:v>24.055071169014617</c:v>
                </c:pt>
                <c:pt idx="49">
                  <c:v>26.574484960540563</c:v>
                </c:pt>
                <c:pt idx="50">
                  <c:v>29.312821352807624</c:v>
                </c:pt>
                <c:pt idx="51">
                  <c:v>32.264730094651803</c:v>
                </c:pt>
                <c:pt idx="52">
                  <c:v>35.334030336618184</c:v>
                </c:pt>
                <c:pt idx="53">
                  <c:v>38.457625940157783</c:v>
                </c:pt>
                <c:pt idx="54">
                  <c:v>41.634004538301994</c:v>
                </c:pt>
                <c:pt idx="55">
                  <c:v>44.931470124959233</c:v>
                </c:pt>
                <c:pt idx="56">
                  <c:v>48.331987474678954</c:v>
                </c:pt>
                <c:pt idx="57">
                  <c:v>51.78437931912751</c:v>
                </c:pt>
                <c:pt idx="58">
                  <c:v>55.261721776429461</c:v>
                </c:pt>
                <c:pt idx="59">
                  <c:v>58.762861623274155</c:v>
                </c:pt>
                <c:pt idx="60">
                  <c:v>62.224767353997997</c:v>
                </c:pt>
                <c:pt idx="61">
                  <c:v>65.525524325703117</c:v>
                </c:pt>
                <c:pt idx="62">
                  <c:v>69.15823951093158</c:v>
                </c:pt>
                <c:pt idx="63">
                  <c:v>73.476584737779987</c:v>
                </c:pt>
                <c:pt idx="64">
                  <c:v>78.301522720846222</c:v>
                </c:pt>
                <c:pt idx="65">
                  <c:v>83.12031132638262</c:v>
                </c:pt>
                <c:pt idx="66">
                  <c:v>88.143644532370132</c:v>
                </c:pt>
                <c:pt idx="67">
                  <c:v>92.273419253489109</c:v>
                </c:pt>
                <c:pt idx="68">
                  <c:v>94.600052482473913</c:v>
                </c:pt>
                <c:pt idx="69">
                  <c:v>95.335303924524112</c:v>
                </c:pt>
                <c:pt idx="70">
                  <c:v>95.628294532712118</c:v>
                </c:pt>
                <c:pt idx="71">
                  <c:v>95.151948957126493</c:v>
                </c:pt>
                <c:pt idx="72">
                  <c:v>94.397530536959962</c:v>
                </c:pt>
                <c:pt idx="73">
                  <c:v>93.922936786789592</c:v>
                </c:pt>
                <c:pt idx="74">
                  <c:v>93.576144749678022</c:v>
                </c:pt>
                <c:pt idx="75">
                  <c:v>92.423312299562269</c:v>
                </c:pt>
                <c:pt idx="76">
                  <c:v>90.46076893117548</c:v>
                </c:pt>
                <c:pt idx="77">
                  <c:v>88.681595564015282</c:v>
                </c:pt>
                <c:pt idx="78">
                  <c:v>87.624486435189056</c:v>
                </c:pt>
                <c:pt idx="79">
                  <c:v>87.02647330005577</c:v>
                </c:pt>
                <c:pt idx="80">
                  <c:v>86.155020811067217</c:v>
                </c:pt>
                <c:pt idx="81">
                  <c:v>85.326846355847906</c:v>
                </c:pt>
                <c:pt idx="82">
                  <c:v>83.344783253973148</c:v>
                </c:pt>
                <c:pt idx="83">
                  <c:v>79.315369757521978</c:v>
                </c:pt>
                <c:pt idx="84">
                  <c:v>73.657089188047578</c:v>
                </c:pt>
                <c:pt idx="85">
                  <c:v>67.76294968378761</c:v>
                </c:pt>
                <c:pt idx="86">
                  <c:v>61.369257062805218</c:v>
                </c:pt>
                <c:pt idx="87">
                  <c:v>55.006055740569835</c:v>
                </c:pt>
                <c:pt idx="88">
                  <c:v>49.23535319550939</c:v>
                </c:pt>
                <c:pt idx="89">
                  <c:v>43.926953953633266</c:v>
                </c:pt>
                <c:pt idx="90">
                  <c:v>37.506974380469984</c:v>
                </c:pt>
                <c:pt idx="91">
                  <c:v>32.518933279764624</c:v>
                </c:pt>
                <c:pt idx="92">
                  <c:v>29.052054867761967</c:v>
                </c:pt>
                <c:pt idx="93">
                  <c:v>23.783160963886974</c:v>
                </c:pt>
                <c:pt idx="94">
                  <c:v>16.526259349056353</c:v>
                </c:pt>
                <c:pt idx="95">
                  <c:v>11.968617304548351</c:v>
                </c:pt>
                <c:pt idx="96">
                  <c:v>10.732470095456391</c:v>
                </c:pt>
                <c:pt idx="97">
                  <c:v>9.0019088108139567</c:v>
                </c:pt>
                <c:pt idx="98">
                  <c:v>6.7369828793626221</c:v>
                </c:pt>
                <c:pt idx="99">
                  <c:v>3.8991674999390802</c:v>
                </c:pt>
                <c:pt idx="100">
                  <c:v>6.6446319703659089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912872"/>
        <c:axId val="430912480"/>
      </c:areaChart>
      <c:catAx>
        <c:axId val="4309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12088"/>
        <c:crosses val="autoZero"/>
        <c:auto val="1"/>
        <c:lblAlgn val="ctr"/>
        <c:lblOffset val="100"/>
        <c:noMultiLvlLbl val="0"/>
      </c:catAx>
      <c:valAx>
        <c:axId val="4309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11696"/>
        <c:crosses val="autoZero"/>
        <c:crossBetween val="midCat"/>
      </c:valAx>
      <c:valAx>
        <c:axId val="430912480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12872"/>
        <c:crosses val="max"/>
        <c:crossBetween val="midCat"/>
      </c:valAx>
      <c:catAx>
        <c:axId val="430912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0912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by Single</a:t>
            </a:r>
            <a:r>
              <a:rPr lang="en-US" baseline="0"/>
              <a:t> Year of Age</a:t>
            </a:r>
          </a:p>
          <a:p>
            <a:pPr>
              <a:defRPr/>
            </a:pPr>
            <a:r>
              <a:rPr lang="en-US" baseline="0"/>
              <a:t>Est Probability of Dying from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036752"/>
        <c:axId val="431037144"/>
      </c:barChart>
      <c:lineChart>
        <c:grouping val="standard"/>
        <c:varyColors val="0"/>
        <c:ser>
          <c:idx val="2"/>
          <c:order val="1"/>
          <c:tx>
            <c:strRef>
              <c:f>'World Population 2020'!$D$9</c:f>
              <c:strCache>
                <c:ptCount val="1"/>
                <c:pt idx="0">
                  <c:v>Probability of Dying once infected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2020'!$D$10:$D$110</c:f>
              <c:numCache>
                <c:formatCode>_(* #,##0.0000_);_(* \(#,##0.0000\);_(* "-"??_);_(@_)</c:formatCode>
                <c:ptCount val="101"/>
                <c:pt idx="0" formatCode="_(* #,##0.000000000000_);_(* \(#,##0.000000000000\);_(* &quot;-&quot;??_);_(@_)">
                  <c:v>1.5845196364128303E-4</c:v>
                </c:pt>
                <c:pt idx="1">
                  <c:v>1.9183804086210087E-4</c:v>
                </c:pt>
                <c:pt idx="2">
                  <c:v>2.3188730025429149E-4</c:v>
                </c:pt>
                <c:pt idx="3">
                  <c:v>2.7984936573081622E-4</c:v>
                </c:pt>
                <c:pt idx="4">
                  <c:v>3.3719165532915084E-4</c:v>
                </c:pt>
                <c:pt idx="5">
                  <c:v>4.0563408261947039E-4</c:v>
                </c:pt>
                <c:pt idx="6">
                  <c:v>4.8718867881074795E-4</c:v>
                </c:pt>
                <c:pt idx="7">
                  <c:v>5.8420472556611766E-4</c:v>
                </c:pt>
                <c:pt idx="8">
                  <c:v>6.9942004106556541E-4</c:v>
                </c:pt>
                <c:pt idx="9">
                  <c:v>8.3601911601801618E-4</c:v>
                </c:pt>
                <c:pt idx="10">
                  <c:v>9.9769885160214144E-4</c:v>
                </c:pt>
                <c:pt idx="11">
                  <c:v>1.1887427070576878E-3</c:v>
                </c:pt>
                <c:pt idx="12">
                  <c:v>1.4141041200709239E-3</c:v>
                </c:pt>
                <c:pt idx="13">
                  <c:v>1.679500117264693E-3</c:v>
                </c:pt>
                <c:pt idx="14">
                  <c:v>1.9915160839204839E-3</c:v>
                </c:pt>
                <c:pt idx="15">
                  <c:v>2.3577227102615939E-3</c:v>
                </c:pt>
                <c:pt idx="16">
                  <c:v>2.7868061747685735E-3</c:v>
                </c:pt>
                <c:pt idx="17">
                  <c:v>3.2887126614514401E-3</c:v>
                </c:pt>
                <c:pt idx="18">
                  <c:v>3.874808335948771E-3</c:v>
                </c:pt>
                <c:pt idx="19">
                  <c:v>4.5580559227545838E-3</c:v>
                </c:pt>
                <c:pt idx="20">
                  <c:v>5.3532090305954145E-3</c:v>
                </c:pt>
                <c:pt idx="21">
                  <c:v>6.2770253626212909E-3</c:v>
                </c:pt>
                <c:pt idx="22">
                  <c:v>7.3484999200982837E-3</c:v>
                </c:pt>
                <c:pt idx="23">
                  <c:v>8.5891192600146826E-3</c:v>
                </c:pt>
                <c:pt idx="24">
                  <c:v>1.002313779563443E-2</c:v>
                </c:pt>
                <c:pt idx="25">
                  <c:v>1.1677877031658412E-2</c:v>
                </c:pt>
                <c:pt idx="26">
                  <c:v>1.3584048499346192E-2</c:v>
                </c:pt>
                <c:pt idx="27">
                  <c:v>1.5776100998766248E-2</c:v>
                </c:pt>
                <c:pt idx="28">
                  <c:v>1.829259256239427E-2</c:v>
                </c:pt>
                <c:pt idx="29">
                  <c:v>2.1176587323797388E-2</c:v>
                </c:pt>
                <c:pt idx="30">
                  <c:v>2.4476077204550879E-2</c:v>
                </c:pt>
                <c:pt idx="31">
                  <c:v>2.8244428019521449E-2</c:v>
                </c:pt>
                <c:pt idx="32">
                  <c:v>3.2540849243272343E-2</c:v>
                </c:pt>
                <c:pt idx="33">
                  <c:v>3.7430886277099187E-2</c:v>
                </c:pt>
                <c:pt idx="34">
                  <c:v>4.2986933606149427E-2</c:v>
                </c:pt>
                <c:pt idx="35">
                  <c:v>4.9288766738920797E-2</c:v>
                </c:pt>
                <c:pt idx="36">
                  <c:v>5.6424090277655395E-2</c:v>
                </c:pt>
                <c:pt idx="37">
                  <c:v>6.4489098879084966E-2</c:v>
                </c:pt>
                <c:pt idx="38">
                  <c:v>7.3589047232971244E-2</c:v>
                </c:pt>
                <c:pt idx="39">
                  <c:v>8.3838824514317664E-2</c:v>
                </c:pt>
                <c:pt idx="40">
                  <c:v>9.5363528058593605E-2</c:v>
                </c:pt>
                <c:pt idx="41">
                  <c:v>0.108299030273628</c:v>
                </c:pt>
                <c:pt idx="42">
                  <c:v>0.12279253204418962</c:v>
                </c:pt>
                <c:pt idx="43">
                  <c:v>0.13900309511419751</c:v>
                </c:pt>
                <c:pt idx="44">
                  <c:v>0.15710214515699117</c:v>
                </c:pt>
                <c:pt idx="45">
                  <c:v>0.17727393647752029</c:v>
                </c:pt>
                <c:pt idx="46">
                  <c:v>0.19971596854449505</c:v>
                </c:pt>
                <c:pt idx="47">
                  <c:v>0.22463934383963874</c:v>
                </c:pt>
                <c:pt idx="48">
                  <c:v>0.25226905585063708</c:v>
                </c:pt>
                <c:pt idx="49">
                  <c:v>0.28284419544077788</c:v>
                </c:pt>
                <c:pt idx="50">
                  <c:v>0.31661806331919873</c:v>
                </c:pt>
                <c:pt idx="51">
                  <c:v>0.35385817592948926</c:v>
                </c:pt>
                <c:pt idx="52">
                  <c:v>0.39484615179004523</c:v>
                </c:pt>
                <c:pt idx="53">
                  <c:v>0.43987746517622295</c:v>
                </c:pt>
                <c:pt idx="54">
                  <c:v>0.48926105405111892</c:v>
                </c:pt>
                <c:pt idx="55">
                  <c:v>0.54331876934742451</c:v>
                </c:pt>
                <c:pt idx="56">
                  <c:v>0.60238465309509792</c:v>
                </c:pt>
                <c:pt idx="57">
                  <c:v>0.66680403349524231</c:v>
                </c:pt>
                <c:pt idx="58">
                  <c:v>0.73693242587448182</c:v>
                </c:pt>
                <c:pt idx="59">
                  <c:v>0.81313422952903369</c:v>
                </c:pt>
                <c:pt idx="60">
                  <c:v>0.89578121179371595</c:v>
                </c:pt>
                <c:pt idx="61">
                  <c:v>0.98525077225530033</c:v>
                </c:pt>
                <c:pt idx="62">
                  <c:v>1.0819239818752715</c:v>
                </c:pt>
                <c:pt idx="63">
                  <c:v>1.1861833938936512</c:v>
                </c:pt>
                <c:pt idx="64">
                  <c:v>1.2984106257478978</c:v>
                </c:pt>
                <c:pt idx="65">
                  <c:v>1.4189837138492569</c:v>
                </c:pt>
                <c:pt idx="66">
                  <c:v>1.5482742458982244</c:v>
                </c:pt>
                <c:pt idx="67">
                  <c:v>1.6866442784708122</c:v>
                </c:pt>
                <c:pt idx="68">
                  <c:v>1.8344430508421956</c:v>
                </c:pt>
                <c:pt idx="69">
                  <c:v>1.9920035094028308</c:v>
                </c:pt>
                <c:pt idx="70">
                  <c:v>2.1596386605275222</c:v>
                </c:pt>
                <c:pt idx="71">
                  <c:v>2.3376377733380584</c:v>
                </c:pt>
                <c:pt idx="72">
                  <c:v>2.5262624574079462</c:v>
                </c:pt>
                <c:pt idx="73">
                  <c:v>2.7257426440417833</c:v>
                </c:pt>
                <c:pt idx="74">
                  <c:v>2.9362725032662755</c:v>
                </c:pt>
                <c:pt idx="75">
                  <c:v>3.1580063320357659</c:v>
                </c:pt>
                <c:pt idx="76">
                  <c:v>3.3910544523208892</c:v>
                </c:pt>
                <c:pt idx="77">
                  <c:v>3.6354791606513146</c:v>
                </c:pt>
                <c:pt idx="78">
                  <c:v>3.8912907732587003</c:v>
                </c:pt>
                <c:pt idx="79">
                  <c:v>4.1584438131505701</c:v>
                </c:pt>
                <c:pt idx="80">
                  <c:v>4.436833387178222</c:v>
                </c:pt>
                <c:pt idx="81">
                  <c:v>4.7262918023832903</c:v>
                </c:pt>
                <c:pt idx="82">
                  <c:v>5.0265854715635259</c:v>
                </c:pt>
                <c:pt idx="83">
                  <c:v>5.3374121580400926</c:v>
                </c:pt>
                <c:pt idx="84">
                  <c:v>5.6583986089935507</c:v>
                </c:pt>
                <c:pt idx="85">
                  <c:v>5.9890986254297944</c:v>
                </c:pt>
                <c:pt idx="86">
                  <c:v>6.3289916148153216</c:v>
                </c:pt>
                <c:pt idx="87">
                  <c:v>6.6774816696685519</c:v>
                </c:pt>
                <c:pt idx="88">
                  <c:v>7.0338972119064938</c:v>
                </c:pt>
                <c:pt idx="89">
                  <c:v>7.3974912385322122</c:v>
                </c:pt>
                <c:pt idx="90">
                  <c:v>7.7674421993285172</c:v>
                </c:pt>
                <c:pt idx="91">
                  <c:v>8.1428555316303779</c:v>
                </c:pt>
                <c:pt idx="92">
                  <c:v>8.5227658710287137</c:v>
                </c:pt>
                <c:pt idx="93">
                  <c:v>8.9061399500704468</c:v>
                </c:pt>
                <c:pt idx="94">
                  <c:v>9.2918801897346484</c:v>
                </c:pt>
                <c:pt idx="95">
                  <c:v>9.6788289807657346</c:v>
                </c:pt>
                <c:pt idx="96">
                  <c:v>10.065773643924684</c:v>
                </c:pt>
                <c:pt idx="97">
                  <c:v>10.451452049982127</c:v>
                </c:pt>
                <c:pt idx="98">
                  <c:v>10.83455887193352</c:v>
                </c:pt>
                <c:pt idx="99">
                  <c:v>11.213752433584823</c:v>
                </c:pt>
                <c:pt idx="100">
                  <c:v>11.587662110459309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037928"/>
        <c:axId val="431037536"/>
      </c:lineChart>
      <c:catAx>
        <c:axId val="4310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37144"/>
        <c:crosses val="autoZero"/>
        <c:auto val="1"/>
        <c:lblAlgn val="ctr"/>
        <c:lblOffset val="100"/>
        <c:noMultiLvlLbl val="0"/>
      </c:catAx>
      <c:valAx>
        <c:axId val="43103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36752"/>
        <c:crosses val="autoZero"/>
        <c:crossBetween val="between"/>
      </c:valAx>
      <c:valAx>
        <c:axId val="431037536"/>
        <c:scaling>
          <c:orientation val="minMax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37928"/>
        <c:crosses val="max"/>
        <c:crossBetween val="between"/>
      </c:valAx>
      <c:catAx>
        <c:axId val="431037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103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20928000</c:v>
                </c:pt>
                <c:pt idx="1">
                  <c:v>37636666.666666664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22531333.333333332</c:v>
                </c:pt>
                <c:pt idx="1">
                  <c:v>38114666.666666672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24204666.666666668</c:v>
                </c:pt>
                <c:pt idx="1">
                  <c:v>38363666.666666657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 Global</a:t>
            </a:r>
            <a:r>
              <a:rPr lang="en-US" baseline="0"/>
              <a:t> Covid</a:t>
            </a:r>
            <a:endParaRPr lang="en-US"/>
          </a:p>
        </c:rich>
      </c:tx>
      <c:layout>
        <c:manualLayout>
          <c:xMode val="edge"/>
          <c:yMode val="edge"/>
          <c:x val="0.291729002624671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Charts'!$A$86:$A$90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Charts'!$B$86:$B$90</c:f>
              <c:numCache>
                <c:formatCode>_(* #,##0_);_(* \(#,##0\);_(* "-"??_);_(@_)</c:formatCode>
                <c:ptCount val="5"/>
                <c:pt idx="0">
                  <c:v>30932666.666666664</c:v>
                </c:pt>
                <c:pt idx="1">
                  <c:v>36599666.666666664</c:v>
                </c:pt>
                <c:pt idx="2">
                  <c:v>1521252</c:v>
                </c:pt>
                <c:pt idx="3">
                  <c:v>2954222</c:v>
                </c:pt>
                <c:pt idx="4">
                  <c:v>202597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Charts'!$A$103:$A$107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Charts'!$B$103:$B$107</c:f>
              <c:numCache>
                <c:formatCode>_(* #,##0_);_(* \(#,##0\);_(* "-"??_);_(@_)</c:formatCode>
                <c:ptCount val="5"/>
                <c:pt idx="0">
                  <c:v>33230000</c:v>
                </c:pt>
                <c:pt idx="1">
                  <c:v>36094333.333333328</c:v>
                </c:pt>
                <c:pt idx="2">
                  <c:v>1610909</c:v>
                </c:pt>
                <c:pt idx="3">
                  <c:v>3175207</c:v>
                </c:pt>
                <c:pt idx="4">
                  <c:v>207973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Infected Confirmed - 1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Charts'!$A$120:$A$124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Charts'!$B$120:$B$124</c:f>
              <c:numCache>
                <c:formatCode>_(* #,##0_);_(* \(#,##0\);_(* "-"??_);_(@_)</c:formatCode>
                <c:ptCount val="5"/>
                <c:pt idx="0">
                  <c:v>37217333.333333336</c:v>
                </c:pt>
                <c:pt idx="1">
                  <c:v>37506666.666666664</c:v>
                </c:pt>
                <c:pt idx="2">
                  <c:v>1773084</c:v>
                </c:pt>
                <c:pt idx="3">
                  <c:v>3175207</c:v>
                </c:pt>
                <c:pt idx="4">
                  <c:v>224172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Status'!$L$16:$L$71</c:f>
              <c:numCache>
                <c:formatCode>General</c:formatCode>
                <c:ptCount val="5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</c:numCache>
            </c:numRef>
          </c:xVal>
          <c:yVal>
            <c:numRef>
              <c:f>'Global Status'!$Q$16:$Q$71</c:f>
              <c:numCache>
                <c:formatCode>_(* #,##0.00_);_(* \(#,##0.00\);_(* "-"??_);_(@_)</c:formatCode>
                <c:ptCount val="56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  <c:pt idx="39">
                  <c:v>27.279452720171694</c:v>
                </c:pt>
                <c:pt idx="40">
                  <c:v>31.919012091567854</c:v>
                </c:pt>
                <c:pt idx="41">
                  <c:v>30.163774332062797</c:v>
                </c:pt>
                <c:pt idx="42">
                  <c:v>26.307772212504467</c:v>
                </c:pt>
                <c:pt idx="43">
                  <c:v>24.966770832266196</c:v>
                </c:pt>
                <c:pt idx="44">
                  <c:v>28.39990713952729</c:v>
                </c:pt>
                <c:pt idx="45">
                  <c:v>28.003203945453187</c:v>
                </c:pt>
                <c:pt idx="46">
                  <c:v>30.276718905026499</c:v>
                </c:pt>
                <c:pt idx="47">
                  <c:v>35.154327210258266</c:v>
                </c:pt>
                <c:pt idx="48">
                  <c:v>30.841907754039063</c:v>
                </c:pt>
                <c:pt idx="49">
                  <c:v>30.052755687643284</c:v>
                </c:pt>
                <c:pt idx="50">
                  <c:v>28.230058890872147</c:v>
                </c:pt>
                <c:pt idx="51">
                  <c:v>44.451892509870461</c:v>
                </c:pt>
                <c:pt idx="52">
                  <c:v>31.584978659883358</c:v>
                </c:pt>
                <c:pt idx="53">
                  <c:v>34.661184882562722</c:v>
                </c:pt>
                <c:pt idx="54">
                  <c:v>35.780903802351951</c:v>
                </c:pt>
                <c:pt idx="55">
                  <c:v>38.115790051443291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40600"/>
        <c:axId val="351536288"/>
      </c:scatterChart>
      <c:valAx>
        <c:axId val="35154060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36288"/>
        <c:crosses val="autoZero"/>
        <c:crossBetween val="midCat"/>
      </c:valAx>
      <c:valAx>
        <c:axId val="3515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4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Infected</a:t>
            </a:r>
            <a:r>
              <a:rPr lang="en-US" baseline="0"/>
              <a:t> 4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Charts'!$A$137:$A$141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Charts'!$B$137:$B$141</c:f>
              <c:numCache>
                <c:formatCode>_(* #,##0_);_(* \(#,##0\);_(* "-"??_);_(@_)</c:formatCode>
                <c:ptCount val="5"/>
                <c:pt idx="0">
                  <c:v>43628333.333333336</c:v>
                </c:pt>
                <c:pt idx="1">
                  <c:v>36239666.666666664</c:v>
                </c:pt>
                <c:pt idx="2">
                  <c:v>1991562</c:v>
                </c:pt>
                <c:pt idx="3">
                  <c:v>3435894</c:v>
                </c:pt>
                <c:pt idx="4">
                  <c:v>239604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Charts'!$A$154</c:f>
              <c:strCache>
                <c:ptCount val="1"/>
                <c:pt idx="0">
                  <c:v>Untreated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Charts'!$B$154</c:f>
              <c:numCache>
                <c:formatCode>_(* #,##0_);_(* \(#,##0\);_(* "-"??_);_(@_)</c:formatCode>
                <c:ptCount val="1"/>
                <c:pt idx="0">
                  <c:v>52615666.666666664</c:v>
                </c:pt>
              </c:numCache>
            </c:numRef>
          </c:val>
        </c:ser>
        <c:ser>
          <c:idx val="1"/>
          <c:order val="1"/>
          <c:tx>
            <c:strRef>
              <c:f>'Pie Charts'!$A$155</c:f>
              <c:strCache>
                <c:ptCount val="1"/>
                <c:pt idx="0">
                  <c:v>Infected Not Treated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Charts'!$B$155</c:f>
              <c:numCache>
                <c:formatCode>_(* #,##0_);_(* \(#,##0\);_(* "-"??_);_(@_)</c:formatCode>
                <c:ptCount val="1"/>
                <c:pt idx="0">
                  <c:v>33875666.666666664</c:v>
                </c:pt>
              </c:numCache>
            </c:numRef>
          </c:val>
        </c:ser>
        <c:ser>
          <c:idx val="2"/>
          <c:order val="2"/>
          <c:tx>
            <c:strRef>
              <c:f>'Pie Charts'!$A$156</c:f>
              <c:strCache>
                <c:ptCount val="1"/>
                <c:pt idx="0">
                  <c:v>Treated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Charts'!$B$156</c:f>
              <c:numCache>
                <c:formatCode>_(* #,##0_);_(* \(#,##0\);_(* "-"??_);_(@_)</c:formatCode>
                <c:ptCount val="1"/>
                <c:pt idx="0">
                  <c:v>2314621</c:v>
                </c:pt>
              </c:numCache>
            </c:numRef>
          </c:val>
        </c:ser>
        <c:ser>
          <c:idx val="3"/>
          <c:order val="3"/>
          <c:tx>
            <c:strRef>
              <c:f>'Pie Charts'!$A$157</c:f>
              <c:strCache>
                <c:ptCount val="1"/>
                <c:pt idx="0">
                  <c:v>Cumulative Cases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Charts'!$B$157</c:f>
              <c:numCache>
                <c:formatCode>_(* #,##0_);_(* \(#,##0\);_(* "-"??_);_(@_)</c:formatCode>
                <c:ptCount val="1"/>
                <c:pt idx="0">
                  <c:v>3759967</c:v>
                </c:pt>
              </c:numCache>
            </c:numRef>
          </c:val>
        </c:ser>
        <c:ser>
          <c:idx val="4"/>
          <c:order val="4"/>
          <c:tx>
            <c:strRef>
              <c:f>'Pie Charts'!$A$158</c:f>
              <c:strCache>
                <c:ptCount val="1"/>
                <c:pt idx="0">
                  <c:v>Cumulative 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Charts'!$B$158</c:f>
              <c:numCache>
                <c:formatCode>_(* #,##0_);_(* \(#,##0\);_(* "-"??_);_(@_)</c:formatCode>
                <c:ptCount val="1"/>
                <c:pt idx="0">
                  <c:v>259474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Cases </a:t>
            </a:r>
          </a:p>
          <a:p>
            <a:pPr>
              <a:defRPr/>
            </a:pPr>
            <a:r>
              <a:rPr lang="en-US" baseline="0"/>
              <a:t>Day Zero is First Reported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Phase!$B$24</c:f>
              <c:strCache>
                <c:ptCount val="1"/>
                <c:pt idx="0">
                  <c:v>Projected 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Phase!$B$25:$B$122</c:f>
              <c:numCache>
                <c:formatCode>_(* #,##0_);_(* \(#,##0\);_(* "-"??_);_(@_)</c:formatCode>
                <c:ptCount val="98"/>
                <c:pt idx="0">
                  <c:v>0.4135780011515704</c:v>
                </c:pt>
                <c:pt idx="1">
                  <c:v>0.65482291381643387</c:v>
                </c:pt>
                <c:pt idx="2">
                  <c:v>1.0285510258620412</c:v>
                </c:pt>
                <c:pt idx="3">
                  <c:v>1.6027555470044634</c:v>
                </c:pt>
                <c:pt idx="4">
                  <c:v>2.4777205590159097</c:v>
                </c:pt>
                <c:pt idx="5">
                  <c:v>3.8000144919826866</c:v>
                </c:pt>
                <c:pt idx="6">
                  <c:v>5.7819000081626122</c:v>
                </c:pt>
                <c:pt idx="7">
                  <c:v>8.7279652703864059</c:v>
                </c:pt>
                <c:pt idx="8">
                  <c:v>13.071261034661902</c:v>
                </c:pt>
                <c:pt idx="9">
                  <c:v>19.421786883047545</c:v>
                </c:pt>
                <c:pt idx="10">
                  <c:v>28.63080261714035</c:v>
                </c:pt>
                <c:pt idx="11">
                  <c:v>41.875132394185989</c:v>
                </c:pt>
                <c:pt idx="12">
                  <c:v>60.766352217430793</c:v>
                </c:pt>
                <c:pt idx="13">
                  <c:v>87.490462960711085</c:v>
                </c:pt>
                <c:pt idx="14">
                  <c:v>124.98428986842798</c:v>
                </c:pt>
                <c:pt idx="15">
                  <c:v>177.1553334818953</c:v>
                </c:pt>
                <c:pt idx="16">
                  <c:v>249.1520227406844</c:v>
                </c:pt>
                <c:pt idx="17">
                  <c:v>347.6911646153635</c:v>
                </c:pt>
                <c:pt idx="18">
                  <c:v>481.44870516269214</c:v>
                </c:pt>
                <c:pt idx="19">
                  <c:v>661.51856344290229</c:v>
                </c:pt>
                <c:pt idx="20">
                  <c:v>901.94212200427137</c:v>
                </c:pt>
                <c:pt idx="21">
                  <c:v>1220.3078205936042</c:v>
                </c:pt>
                <c:pt idx="22">
                  <c:v>1638.4161021131501</c:v>
                </c:pt>
                <c:pt idx="23">
                  <c:v>2182.9996556848496</c:v>
                </c:pt>
                <c:pt idx="24">
                  <c:v>2886.4825237835898</c:v>
                </c:pt>
                <c:pt idx="25">
                  <c:v>3787.7543233381743</c:v>
                </c:pt>
                <c:pt idx="26">
                  <c:v>4932.9278309481879</c:v>
                </c:pt>
                <c:pt idx="27">
                  <c:v>6376.0398922155473</c:v>
                </c:pt>
                <c:pt idx="28">
                  <c:v>8179.6475669883803</c:v>
                </c:pt>
                <c:pt idx="29">
                  <c:v>10415.264279668352</c:v>
                </c:pt>
                <c:pt idx="30">
                  <c:v>13163.575276878044</c:v>
                </c:pt>
                <c:pt idx="31">
                  <c:v>16514.368738432746</c:v>
                </c:pt>
                <c:pt idx="32">
                  <c:v>20566.119281153988</c:v>
                </c:pt>
                <c:pt idx="33">
                  <c:v>25425.165107449011</c:v>
                </c:pt>
                <c:pt idx="34">
                  <c:v>31204.429293475696</c:v>
                </c:pt>
                <c:pt idx="35">
                  <c:v>38021.650048656906</c:v>
                </c:pt>
                <c:pt idx="36">
                  <c:v>45997.104237968451</c:v>
                </c:pt>
                <c:pt idx="37">
                  <c:v>55250.832662501329</c:v>
                </c:pt>
                <c:pt idx="38">
                  <c:v>65899.403710293162</c:v>
                </c:pt>
                <c:pt idx="39">
                  <c:v>78052.2827212743</c:v>
                </c:pt>
                <c:pt idx="40">
                  <c:v>91807.906027095451</c:v>
                </c:pt>
                <c:pt idx="41">
                  <c:v>107249.58904446178</c:v>
                </c:pt>
                <c:pt idx="42">
                  <c:v>124441.42470792707</c:v>
                </c:pt>
                <c:pt idx="43">
                  <c:v>143424.34955403712</c:v>
                </c:pt>
                <c:pt idx="44">
                  <c:v>164212.56768087784</c:v>
                </c:pt>
                <c:pt idx="45">
                  <c:v>186790.52572312549</c:v>
                </c:pt>
                <c:pt idx="46">
                  <c:v>211110.62357525845</c:v>
                </c:pt>
                <c:pt idx="47">
                  <c:v>237091.82526876143</c:v>
                </c:pt>
                <c:pt idx="48">
                  <c:v>264619.30242515507</c:v>
                </c:pt>
                <c:pt idx="49">
                  <c:v>293545.20024449308</c:v>
                </c:pt>
                <c:pt idx="50">
                  <c:v>323690.56512271555</c:v>
                </c:pt>
                <c:pt idx="51">
                  <c:v>354848.41658349684</c:v>
                </c:pt>
                <c:pt idx="52">
                  <c:v>386787.88772467233</c:v>
                </c:pt>
                <c:pt idx="53">
                  <c:v>419259.30162600748</c:v>
                </c:pt>
                <c:pt idx="54">
                  <c:v>452000</c:v>
                </c:pt>
                <c:pt idx="55">
                  <c:v>484740.69837399246</c:v>
                </c:pt>
                <c:pt idx="56">
                  <c:v>517212.11227532767</c:v>
                </c:pt>
                <c:pt idx="57">
                  <c:v>549151.58341650316</c:v>
                </c:pt>
                <c:pt idx="58">
                  <c:v>580309.43487728445</c:v>
                </c:pt>
                <c:pt idx="59">
                  <c:v>610454.79975550692</c:v>
                </c:pt>
                <c:pt idx="60">
                  <c:v>639380.69757484493</c:v>
                </c:pt>
                <c:pt idx="61">
                  <c:v>666908.17473123863</c:v>
                </c:pt>
                <c:pt idx="62">
                  <c:v>692889.37642474158</c:v>
                </c:pt>
                <c:pt idx="63">
                  <c:v>717209.47427687445</c:v>
                </c:pt>
                <c:pt idx="64">
                  <c:v>739787.43231912213</c:v>
                </c:pt>
                <c:pt idx="65">
                  <c:v>760575.65044596291</c:v>
                </c:pt>
                <c:pt idx="66">
                  <c:v>779558.57529207296</c:v>
                </c:pt>
                <c:pt idx="67">
                  <c:v>796750.41095553816</c:v>
                </c:pt>
                <c:pt idx="68">
                  <c:v>812192.09397290461</c:v>
                </c:pt>
                <c:pt idx="69">
                  <c:v>825947.7172787257</c:v>
                </c:pt>
                <c:pt idx="70">
                  <c:v>838100.59628970688</c:v>
                </c:pt>
                <c:pt idx="71">
                  <c:v>848749.16733749874</c:v>
                </c:pt>
                <c:pt idx="72">
                  <c:v>858002.89576203155</c:v>
                </c:pt>
                <c:pt idx="73">
                  <c:v>865978.34995134303</c:v>
                </c:pt>
                <c:pt idx="74">
                  <c:v>872795.5707065243</c:v>
                </c:pt>
                <c:pt idx="75">
                  <c:v>878574.83489255095</c:v>
                </c:pt>
                <c:pt idx="76">
                  <c:v>883433.88071884599</c:v>
                </c:pt>
                <c:pt idx="77">
                  <c:v>887485.63126156724</c:v>
                </c:pt>
                <c:pt idx="78">
                  <c:v>890836.42472312204</c:v>
                </c:pt>
                <c:pt idx="79">
                  <c:v>893584.73572033166</c:v>
                </c:pt>
                <c:pt idx="80">
                  <c:v>895820.35243301163</c:v>
                </c:pt>
                <c:pt idx="81">
                  <c:v>897623.96010778449</c:v>
                </c:pt>
                <c:pt idx="82">
                  <c:v>899067.07216905185</c:v>
                </c:pt>
                <c:pt idx="83">
                  <c:v>900212.24567666173</c:v>
                </c:pt>
                <c:pt idx="84">
                  <c:v>901113.51747621642</c:v>
                </c:pt>
                <c:pt idx="85">
                  <c:v>901817.00034431508</c:v>
                </c:pt>
                <c:pt idx="86">
                  <c:v>902361.58389788691</c:v>
                </c:pt>
                <c:pt idx="87">
                  <c:v>902367.58389788691</c:v>
                </c:pt>
                <c:pt idx="88">
                  <c:v>902396.58389788691</c:v>
                </c:pt>
                <c:pt idx="89">
                  <c:v>902402.58389788691</c:v>
                </c:pt>
                <c:pt idx="90">
                  <c:v>902405.58389788691</c:v>
                </c:pt>
                <c:pt idx="91">
                  <c:v>902425.58389788691</c:v>
                </c:pt>
                <c:pt idx="92">
                  <c:v>902430.58389788691</c:v>
                </c:pt>
                <c:pt idx="93">
                  <c:v>902448.58389788691</c:v>
                </c:pt>
                <c:pt idx="94">
                  <c:v>902472.58389788691</c:v>
                </c:pt>
                <c:pt idx="95">
                  <c:v>902494.58389788691</c:v>
                </c:pt>
                <c:pt idx="96">
                  <c:v>902498.58389788691</c:v>
                </c:pt>
                <c:pt idx="97">
                  <c:v>902525.58389788691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Phase!$C$24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Phase!$C$25:$C$122</c:f>
              <c:numCache>
                <c:formatCode>_(* #,##0_);_(* \(#,##0\);_(* "-"??_);_(@_)</c:formatCode>
                <c:ptCount val="98"/>
                <c:pt idx="0">
                  <c:v>0.19169763931382514</c:v>
                </c:pt>
                <c:pt idx="1">
                  <c:v>0.29829057515271024</c:v>
                </c:pt>
                <c:pt idx="2">
                  <c:v>0.46033403700122671</c:v>
                </c:pt>
                <c:pt idx="3">
                  <c:v>0.70455910771666952</c:v>
                </c:pt>
                <c:pt idx="4">
                  <c:v>1.0694797560905256</c:v>
                </c:pt>
                <c:pt idx="5">
                  <c:v>1.6100467729006742</c:v>
                </c:pt>
                <c:pt idx="6">
                  <c:v>2.4038934082183103</c:v>
                </c:pt>
                <c:pt idx="7">
                  <c:v>3.5596123903376951</c:v>
                </c:pt>
                <c:pt idx="8">
                  <c:v>5.2275837878677294</c:v>
                </c:pt>
                <c:pt idx="9">
                  <c:v>7.613951121091346</c:v>
                </c:pt>
                <c:pt idx="10">
                  <c:v>10.998411281041488</c:v>
                </c:pt>
                <c:pt idx="11">
                  <c:v>15.756531309061664</c:v>
                </c:pt>
                <c:pt idx="12">
                  <c:v>22.387317937471067</c:v>
                </c:pt>
                <c:pt idx="13">
                  <c:v>31.546726940849098</c:v>
                </c:pt>
                <c:pt idx="14">
                  <c:v>44.087689130279273</c:v>
                </c:pt>
                <c:pt idx="15">
                  <c:v>61.107026919412029</c:v>
                </c:pt>
                <c:pt idx="16">
                  <c:v>83.999318407245894</c:v>
                </c:pt>
                <c:pt idx="17">
                  <c:v>114.51731565436603</c:v>
                </c:pt>
                <c:pt idx="18">
                  <c:v>154.83792621627688</c:v>
                </c:pt>
                <c:pt idx="19">
                  <c:v>207.63201667326879</c:v>
                </c:pt>
                <c:pt idx="20">
                  <c:v>276.13540113398562</c:v>
                </c:pt>
                <c:pt idx="21">
                  <c:v>364.21736039926901</c:v>
                </c:pt>
                <c:pt idx="22">
                  <c:v>476.44194277424145</c:v>
                </c:pt>
                <c:pt idx="23">
                  <c:v>618.11619229392954</c:v>
                </c:pt>
                <c:pt idx="24">
                  <c:v>795.31842488507709</c:v>
                </c:pt>
                <c:pt idx="25">
                  <c:v>1014.8988403213718</c:v>
                </c:pt>
                <c:pt idx="26">
                  <c:v>1284.4442479161339</c:v>
                </c:pt>
                <c:pt idx="27">
                  <c:v>1612.1986365741504</c:v>
                </c:pt>
                <c:pt idx="28">
                  <c:v>2006.9318731857861</c:v>
                </c:pt>
                <c:pt idx="29">
                  <c:v>2477.750089162525</c:v>
                </c:pt>
                <c:pt idx="30">
                  <c:v>3033.8434017243153</c:v>
                </c:pt>
                <c:pt idx="31">
                  <c:v>3684.1695517970757</c:v>
                </c:pt>
                <c:pt idx="32">
                  <c:v>4437.075793447455</c:v>
                </c:pt>
                <c:pt idx="33">
                  <c:v>5299.865828193022</c:v>
                </c:pt>
                <c:pt idx="34">
                  <c:v>6278.3235387000313</c:v>
                </c:pt>
                <c:pt idx="35">
                  <c:v>7376.2104472506489</c:v>
                </c:pt>
                <c:pt idx="36">
                  <c:v>8594.7588306721373</c:v>
                </c:pt>
                <c:pt idx="37">
                  <c:v>9932.1868297304572</c:v>
                </c:pt>
                <c:pt idx="38">
                  <c:v>11383.265231277186</c:v>
                </c:pt>
                <c:pt idx="39">
                  <c:v>12938.967418857699</c:v>
                </c:pt>
                <c:pt idx="40">
                  <c:v>14586.233880438485</c:v>
                </c:pt>
                <c:pt idx="41">
                  <c:v>16307.880332239001</c:v>
                </c:pt>
                <c:pt idx="42">
                  <c:v>18082.673815861057</c:v>
                </c:pt>
                <c:pt idx="43">
                  <c:v>19885.594087755053</c:v>
                </c:pt>
                <c:pt idx="44">
                  <c:v>21688.288489121085</c:v>
                </c:pt>
                <c:pt idx="45">
                  <c:v>23459.717716014373</c:v>
                </c:pt>
                <c:pt idx="46">
                  <c:v>25166.978153531149</c:v>
                </c:pt>
                <c:pt idx="47">
                  <c:v>26776.274499242896</c:v>
                </c:pt>
                <c:pt idx="48">
                  <c:v>28254.005179556203</c:v>
                </c:pt>
                <c:pt idx="49">
                  <c:v>29567.913478419225</c:v>
                </c:pt>
                <c:pt idx="50">
                  <c:v>30688.25020669062</c:v>
                </c:pt>
                <c:pt idx="51">
                  <c:v>31588.88984994201</c:v>
                </c:pt>
                <c:pt idx="52">
                  <c:v>32248.341925887293</c:v>
                </c:pt>
                <c:pt idx="53">
                  <c:v>32650.602961663139</c:v>
                </c:pt>
                <c:pt idx="54">
                  <c:v>32785.80195299047</c:v>
                </c:pt>
                <c:pt idx="55">
                  <c:v>32650.602961663139</c:v>
                </c:pt>
                <c:pt idx="56">
                  <c:v>32248.341925887293</c:v>
                </c:pt>
                <c:pt idx="57">
                  <c:v>31588.88984994201</c:v>
                </c:pt>
                <c:pt idx="58">
                  <c:v>30688.25020669062</c:v>
                </c:pt>
                <c:pt idx="59">
                  <c:v>29567.913478419225</c:v>
                </c:pt>
                <c:pt idx="60">
                  <c:v>28254.005179556203</c:v>
                </c:pt>
                <c:pt idx="61">
                  <c:v>26776.274499242896</c:v>
                </c:pt>
                <c:pt idx="62">
                  <c:v>25166.978153531149</c:v>
                </c:pt>
                <c:pt idx="63">
                  <c:v>23459.717716014373</c:v>
                </c:pt>
                <c:pt idx="64">
                  <c:v>21688.288489121085</c:v>
                </c:pt>
                <c:pt idx="65">
                  <c:v>19885.594087755053</c:v>
                </c:pt>
                <c:pt idx="66">
                  <c:v>18082.673815861057</c:v>
                </c:pt>
                <c:pt idx="67">
                  <c:v>16307.880332239001</c:v>
                </c:pt>
                <c:pt idx="68">
                  <c:v>14586.233880438485</c:v>
                </c:pt>
                <c:pt idx="69">
                  <c:v>12938.967418857699</c:v>
                </c:pt>
                <c:pt idx="70">
                  <c:v>11383.265231277186</c:v>
                </c:pt>
                <c:pt idx="71">
                  <c:v>9932.1868297304572</c:v>
                </c:pt>
                <c:pt idx="72">
                  <c:v>8594.7588306721373</c:v>
                </c:pt>
                <c:pt idx="73">
                  <c:v>7376.2104472506489</c:v>
                </c:pt>
                <c:pt idx="74">
                  <c:v>6278.3235387000313</c:v>
                </c:pt>
                <c:pt idx="75">
                  <c:v>5299.865828193022</c:v>
                </c:pt>
                <c:pt idx="76">
                  <c:v>4437.075793447455</c:v>
                </c:pt>
                <c:pt idx="77">
                  <c:v>3684.1695517970757</c:v>
                </c:pt>
                <c:pt idx="78">
                  <c:v>3033.8434017243153</c:v>
                </c:pt>
                <c:pt idx="79">
                  <c:v>2477.750089162525</c:v>
                </c:pt>
                <c:pt idx="80">
                  <c:v>2006.9318731857861</c:v>
                </c:pt>
                <c:pt idx="81">
                  <c:v>1612.1986365741504</c:v>
                </c:pt>
                <c:pt idx="82">
                  <c:v>1284.4442479161339</c:v>
                </c:pt>
                <c:pt idx="83">
                  <c:v>1014.8988403213718</c:v>
                </c:pt>
                <c:pt idx="84">
                  <c:v>795.31842488507709</c:v>
                </c:pt>
                <c:pt idx="85">
                  <c:v>618.11619229392954</c:v>
                </c:pt>
                <c:pt idx="86">
                  <c:v>476.44194277424145</c:v>
                </c:pt>
                <c:pt idx="87">
                  <c:v>6</c:v>
                </c:pt>
                <c:pt idx="88">
                  <c:v>29</c:v>
                </c:pt>
                <c:pt idx="89">
                  <c:v>6</c:v>
                </c:pt>
                <c:pt idx="90">
                  <c:v>3</c:v>
                </c:pt>
                <c:pt idx="91">
                  <c:v>20</c:v>
                </c:pt>
                <c:pt idx="92">
                  <c:v>5</c:v>
                </c:pt>
                <c:pt idx="93">
                  <c:v>18</c:v>
                </c:pt>
                <c:pt idx="94">
                  <c:v>24</c:v>
                </c:pt>
                <c:pt idx="95">
                  <c:v>22</c:v>
                </c:pt>
                <c:pt idx="96">
                  <c:v>4</c:v>
                </c:pt>
                <c:pt idx="97">
                  <c:v>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92304"/>
        <c:axId val="430292696"/>
      </c:scatterChart>
      <c:valAx>
        <c:axId val="43029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92696"/>
        <c:crosses val="autoZero"/>
        <c:crossBetween val="midCat"/>
      </c:valAx>
      <c:valAx>
        <c:axId val="4302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9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'USA Counties'!$CE$5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'USA Counties'!$CD$6:$CD$37</c:f>
              <c:numCache>
                <c:formatCode>General</c:formatCode>
                <c:ptCount val="32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3.1</c:v>
                </c:pt>
                <c:pt idx="28">
                  <c:v>3.3</c:v>
                </c:pt>
                <c:pt idx="29">
                  <c:v>3.5</c:v>
                </c:pt>
                <c:pt idx="30">
                  <c:v>3.6</c:v>
                </c:pt>
                <c:pt idx="31">
                  <c:v>4.2</c:v>
                </c:pt>
              </c:numCache>
            </c:numRef>
          </c:xVal>
          <c:yVal>
            <c:numRef>
              <c:f>'USA Counties'!$CE$6:$CE$37</c:f>
              <c:numCache>
                <c:formatCode>General</c:formatCode>
                <c:ptCount val="32"/>
                <c:pt idx="0">
                  <c:v>355</c:v>
                </c:pt>
                <c:pt idx="1">
                  <c:v>222</c:v>
                </c:pt>
                <c:pt idx="2">
                  <c:v>137</c:v>
                </c:pt>
                <c:pt idx="3">
                  <c:v>84</c:v>
                </c:pt>
                <c:pt idx="4">
                  <c:v>65</c:v>
                </c:pt>
                <c:pt idx="5">
                  <c:v>66</c:v>
                </c:pt>
                <c:pt idx="6">
                  <c:v>34</c:v>
                </c:pt>
                <c:pt idx="7">
                  <c:v>48</c:v>
                </c:pt>
                <c:pt idx="8">
                  <c:v>43</c:v>
                </c:pt>
                <c:pt idx="9">
                  <c:v>34</c:v>
                </c:pt>
                <c:pt idx="10">
                  <c:v>48</c:v>
                </c:pt>
                <c:pt idx="11">
                  <c:v>29</c:v>
                </c:pt>
                <c:pt idx="12">
                  <c:v>26</c:v>
                </c:pt>
                <c:pt idx="13">
                  <c:v>29</c:v>
                </c:pt>
                <c:pt idx="14">
                  <c:v>19</c:v>
                </c:pt>
                <c:pt idx="15">
                  <c:v>21</c:v>
                </c:pt>
                <c:pt idx="16">
                  <c:v>17</c:v>
                </c:pt>
                <c:pt idx="17">
                  <c:v>22</c:v>
                </c:pt>
                <c:pt idx="18">
                  <c:v>7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17216"/>
        <c:axId val="429017608"/>
      </c:scatterChart>
      <c:valAx>
        <c:axId val="4290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17608"/>
        <c:crosses val="autoZero"/>
        <c:crossBetween val="midCat"/>
      </c:valAx>
      <c:valAx>
        <c:axId val="4290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1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18392"/>
        <c:axId val="429018784"/>
      </c:lineChart>
      <c:catAx>
        <c:axId val="429018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18784"/>
        <c:crosses val="autoZero"/>
        <c:auto val="1"/>
        <c:lblAlgn val="ctr"/>
        <c:lblOffset val="100"/>
        <c:noMultiLvlLbl val="0"/>
      </c:catAx>
      <c:valAx>
        <c:axId val="4290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1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Status'!$P$5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Status'!$L$6:$L$50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Status'!$P$6:$P$50</c:f>
            </c:numRef>
          </c:yVal>
          <c:smooth val="0"/>
        </c:ser>
        <c:ser>
          <c:idx val="1"/>
          <c:order val="1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Status'!$J$6:$J$52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39424"/>
        <c:axId val="351539032"/>
      </c:scatterChart>
      <c:valAx>
        <c:axId val="35153942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39032"/>
        <c:crosses val="autoZero"/>
        <c:crossBetween val="midCat"/>
      </c:valAx>
      <c:valAx>
        <c:axId val="35153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3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Status'!$M$5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Status'!$L$6:$L$71</c:f>
              <c:numCache>
                <c:formatCode>General</c:formatCode>
                <c:ptCount val="6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</c:numCache>
            </c:numRef>
          </c:xVal>
          <c:yVal>
            <c:numRef>
              <c:f>'Global Status'!$M$6:$M$71</c:f>
              <c:numCache>
                <c:formatCode>_(* #,##0_);_(* \(#,##0\);_(* "-"??_);_(@_)</c:formatCode>
                <c:ptCount val="66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  <c:pt idx="56">
                  <c:v>81454</c:v>
                </c:pt>
                <c:pt idx="57">
                  <c:v>71463</c:v>
                </c:pt>
                <c:pt idx="58">
                  <c:v>83465</c:v>
                </c:pt>
                <c:pt idx="59">
                  <c:v>87729</c:v>
                </c:pt>
                <c:pt idx="60">
                  <c:v>95845</c:v>
                </c:pt>
                <c:pt idx="61">
                  <c:v>61563</c:v>
                </c:pt>
                <c:pt idx="62">
                  <c:v>88891</c:v>
                </c:pt>
                <c:pt idx="63">
                  <c:v>82591</c:v>
                </c:pt>
                <c:pt idx="64">
                  <c:v>81577</c:v>
                </c:pt>
                <c:pt idx="65">
                  <c:v>77965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Status'!$N$5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Status'!$L$6:$L$54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Status'!$N$6:$N$54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38248"/>
        <c:axId val="351537856"/>
      </c:scatterChart>
      <c:valAx>
        <c:axId val="35153824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37856"/>
        <c:crosses val="autoZero"/>
        <c:crossBetween val="midCat"/>
      </c:valAx>
      <c:valAx>
        <c:axId val="3515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3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Projection'!$C$8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Projection'!$B$9:$B$74</c:f>
              <c:numCache>
                <c:formatCode>General</c:formatCode>
                <c:ptCount val="6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</c:numCache>
            </c:numRef>
          </c:xVal>
          <c:yVal>
            <c:numRef>
              <c:f>'Normal Projection'!$C$9:$C$74</c:f>
              <c:numCache>
                <c:formatCode>_(* #,##0_);_(* \(#,##0\);_(* "-"??_);_(@_)</c:formatCode>
                <c:ptCount val="66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  <c:pt idx="56">
                  <c:v>3517345</c:v>
                </c:pt>
                <c:pt idx="57">
                  <c:v>3588773</c:v>
                </c:pt>
                <c:pt idx="58">
                  <c:v>3672238</c:v>
                </c:pt>
                <c:pt idx="59">
                  <c:v>3759967</c:v>
                </c:pt>
                <c:pt idx="60">
                  <c:v>3855788</c:v>
                </c:pt>
                <c:pt idx="61">
                  <c:v>3917366</c:v>
                </c:pt>
                <c:pt idx="62">
                  <c:v>4006257</c:v>
                </c:pt>
                <c:pt idx="63">
                  <c:v>4088848</c:v>
                </c:pt>
                <c:pt idx="64">
                  <c:v>4170424</c:v>
                </c:pt>
                <c:pt idx="65">
                  <c:v>4248389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Projection'!$D$8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Projection'!$D$9:$D$111</c:f>
              <c:numCache>
                <c:formatCode>_(* #,##0.00_);_(* \(#,##0.00\);_(* "-"??_);_(@_)</c:formatCode>
                <c:ptCount val="103"/>
                <c:pt idx="0">
                  <c:v>106397.53473233225</c:v>
                </c:pt>
                <c:pt idx="1">
                  <c:v>119182.95921766403</c:v>
                </c:pt>
                <c:pt idx="2">
                  <c:v>133231.43237999768</c:v>
                </c:pt>
                <c:pt idx="3">
                  <c:v>148631.95140369536</c:v>
                </c:pt>
                <c:pt idx="4">
                  <c:v>165475.50976537546</c:v>
                </c:pt>
                <c:pt idx="5">
                  <c:v>183854.62457023398</c:v>
                </c:pt>
                <c:pt idx="6">
                  <c:v>203862.80486702133</c:v>
                </c:pt>
                <c:pt idx="7">
                  <c:v>225593.96192725995</c:v>
                </c:pt>
                <c:pt idx="8">
                  <c:v>249141.76340616168</c:v>
                </c:pt>
                <c:pt idx="9">
                  <c:v>274598.93428582081</c:v>
                </c:pt>
                <c:pt idx="10">
                  <c:v>302056.50852113665</c:v>
                </c:pt>
                <c:pt idx="11">
                  <c:v>331603.03634908347</c:v>
                </c:pt>
                <c:pt idx="12">
                  <c:v>363323.75326403062</c:v>
                </c:pt>
                <c:pt idx="13">
                  <c:v>397299.71768592065</c:v>
                </c:pt>
                <c:pt idx="14">
                  <c:v>433606.92533317028</c:v>
                </c:pt>
                <c:pt idx="15">
                  <c:v>472315.40923626377</c:v>
                </c:pt>
                <c:pt idx="16">
                  <c:v>513488.33516898495</c:v>
                </c:pt>
                <c:pt idx="17">
                  <c:v>557181.10301006061</c:v>
                </c:pt>
                <c:pt idx="18">
                  <c:v>603440.46515740093</c:v>
                </c:pt>
                <c:pt idx="19">
                  <c:v>652303.67358011415</c:v>
                </c:pt>
                <c:pt idx="20">
                  <c:v>703797.6673919122</c:v>
                </c:pt>
                <c:pt idx="21">
                  <c:v>757938.31294766394</c:v>
                </c:pt>
                <c:pt idx="22">
                  <c:v>814729.70838986244</c:v>
                </c:pt>
                <c:pt idx="23">
                  <c:v>874163.5642942402</c:v>
                </c:pt>
                <c:pt idx="24">
                  <c:v>936218.67157805746</c:v>
                </c:pt>
                <c:pt idx="25">
                  <c:v>1000860.4671392548</c:v>
                </c:pt>
                <c:pt idx="26">
                  <c:v>1068040.7067926112</c:v>
                </c:pt>
                <c:pt idx="27">
                  <c:v>1137697.2539677788</c:v>
                </c:pt>
                <c:pt idx="28">
                  <c:v>1209753.991345606</c:v>
                </c:pt>
                <c:pt idx="29">
                  <c:v>1284120.8611500561</c:v>
                </c:pt>
                <c:pt idx="30">
                  <c:v>1360694.0382041233</c:v>
                </c:pt>
                <c:pt idx="31">
                  <c:v>1439356.2381242285</c:v>
                </c:pt>
                <c:pt idx="32">
                  <c:v>1519977.1611969785</c:v>
                </c:pt>
                <c:pt idx="33">
                  <c:v>1602414.0705862097</c:v>
                </c:pt>
                <c:pt idx="34">
                  <c:v>1686512.5015905702</c:v>
                </c:pt>
                <c:pt idx="35">
                  <c:v>1772107.0967478231</c:v>
                </c:pt>
                <c:pt idx="36">
                  <c:v>1859022.5596976602</c:v>
                </c:pt>
                <c:pt idx="37">
                  <c:v>1947074.7189063358</c:v>
                </c:pt>
                <c:pt idx="38">
                  <c:v>2036071.6906590927</c:v>
                </c:pt>
                <c:pt idx="39">
                  <c:v>2125815.1291738739</c:v>
                </c:pt>
                <c:pt idx="40">
                  <c:v>2216101.550313375</c:v>
                </c:pt>
                <c:pt idx="41">
                  <c:v>2306723.7141999663</c:v>
                </c:pt>
                <c:pt idx="42">
                  <c:v>2397472.0510934787</c:v>
                </c:pt>
                <c:pt idx="43">
                  <c:v>2488136.114194693</c:v>
                </c:pt>
                <c:pt idx="44">
                  <c:v>2578506.0426020618</c:v>
                </c:pt>
                <c:pt idx="45">
                  <c:v>2668374.0174847664</c:v>
                </c:pt>
                <c:pt idx="46">
                  <c:v>2757535.6946451012</c:v>
                </c:pt>
                <c:pt idx="47">
                  <c:v>2845791.5970250419</c:v>
                </c:pt>
                <c:pt idx="48">
                  <c:v>2932948.4513578475</c:v>
                </c:pt>
                <c:pt idx="49">
                  <c:v>3018820.4540622039</c:v>
                </c:pt>
                <c:pt idx="50">
                  <c:v>3103230.4526052782</c:v>
                </c:pt>
                <c:pt idx="51">
                  <c:v>3186011.0298990244</c:v>
                </c:pt>
                <c:pt idx="52">
                  <c:v>3267005.4808138316</c:v>
                </c:pt>
                <c:pt idx="53">
                  <c:v>3346068.6715647513</c:v>
                </c:pt>
                <c:pt idx="54">
                  <c:v>3423067.7745146276</c:v>
                </c:pt>
                <c:pt idx="55">
                  <c:v>3497882.8728106078</c:v>
                </c:pt>
                <c:pt idx="56">
                  <c:v>3570407.4311895547</c:v>
                </c:pt>
                <c:pt idx="57">
                  <c:v>3640548.6312177209</c:v>
                </c:pt>
                <c:pt idx="58">
                  <c:v>3708227.5711350236</c:v>
                </c:pt>
                <c:pt idx="59">
                  <c:v>3773379.3323205044</c:v>
                </c:pt>
                <c:pt idx="60">
                  <c:v>3835952.9161510705</c:v>
                </c:pt>
                <c:pt idx="61">
                  <c:v>3895911.0566615365</c:v>
                </c:pt>
                <c:pt idx="62">
                  <c:v>3953229.9159047208</c:v>
                </c:pt>
                <c:pt idx="63">
                  <c:v>4007898.6702342578</c:v>
                </c:pt>
                <c:pt idx="64">
                  <c:v>4059918.9968724656</c:v>
                </c:pt>
                <c:pt idx="65">
                  <c:v>4109304.4710680735</c:v>
                </c:pt>
                <c:pt idx="66">
                  <c:v>4156079.8848855197</c:v>
                </c:pt>
                <c:pt idx="67">
                  <c:v>4200280.4991949946</c:v>
                </c:pt>
                <c:pt idx="68">
                  <c:v>4241951.2407511147</c:v>
                </c:pt>
                <c:pt idx="69">
                  <c:v>4281145.8563627955</c:v>
                </c:pt>
                <c:pt idx="70">
                  <c:v>4317926.0360763045</c:v>
                </c:pt>
                <c:pt idx="71">
                  <c:v>4352360.5170298014</c:v>
                </c:pt>
                <c:pt idx="72">
                  <c:v>4384524.1792060584</c:v>
                </c:pt>
                <c:pt idx="73">
                  <c:v>4414497.143728273</c:v>
                </c:pt>
                <c:pt idx="74">
                  <c:v>4442363.8836315935</c:v>
                </c:pt>
                <c:pt idx="75">
                  <c:v>4468212.3562211897</c:v>
                </c:pt>
                <c:pt idx="76">
                  <c:v>4492133.1652183728</c:v>
                </c:pt>
                <c:pt idx="77">
                  <c:v>4514218.7599216374</c:v>
                </c:pt>
                <c:pt idx="78">
                  <c:v>4534562.6775914039</c:v>
                </c:pt>
                <c:pt idx="79">
                  <c:v>4553258.8342271419</c:v>
                </c:pt>
                <c:pt idx="80">
                  <c:v>4570400.8678634772</c:v>
                </c:pt>
                <c:pt idx="81">
                  <c:v>4586081.537486596</c:v>
                </c:pt>
                <c:pt idx="82">
                  <c:v>4600392.1796805803</c:v>
                </c:pt>
                <c:pt idx="83">
                  <c:v>4613422.2241702043</c:v>
                </c:pt>
                <c:pt idx="84">
                  <c:v>4625258.7685447782</c:v>
                </c:pt>
                <c:pt idx="85">
                  <c:v>4635986.211637334</c:v>
                </c:pt>
                <c:pt idx="86">
                  <c:v>4645685.9443028094</c:v>
                </c:pt>
                <c:pt idx="87">
                  <c:v>4654436.0956937913</c:v>
                </c:pt>
                <c:pt idx="88">
                  <c:v>4662311.3325762479</c:v>
                </c:pt>
                <c:pt idx="89">
                  <c:v>4669382.7087621158</c:v>
                </c:pt>
                <c:pt idx="90">
                  <c:v>4675717.5613600817</c:v>
                </c:pt>
                <c:pt idx="91">
                  <c:v>4681379.4502581898</c:v>
                </c:pt>
                <c:pt idx="92">
                  <c:v>4686428.1370483851</c:v>
                </c:pt>
                <c:pt idx="93">
                  <c:v>4690919.5994786359</c:v>
                </c:pt>
                <c:pt idx="94">
                  <c:v>4694906.0774669647</c:v>
                </c:pt>
                <c:pt idx="95">
                  <c:v>4698436.146726544</c:v>
                </c:pt>
                <c:pt idx="96">
                  <c:v>4701554.8161247531</c:v>
                </c:pt>
                <c:pt idx="97">
                  <c:v>4704303.6450237166</c:v>
                </c:pt>
                <c:pt idx="98">
                  <c:v>4706720.8770177662</c:v>
                </c:pt>
                <c:pt idx="99">
                  <c:v>4708841.5866863225</c:v>
                </c:pt>
                <c:pt idx="100">
                  <c:v>4710697.8362114774</c:v>
                </c:pt>
                <c:pt idx="101">
                  <c:v>4712318.8389606411</c:v>
                </c:pt>
                <c:pt idx="102">
                  <c:v>4713731.1273992611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026864"/>
        <c:axId val="352024904"/>
      </c:scatterChart>
      <c:valAx>
        <c:axId val="35202686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24904"/>
        <c:crosses val="autoZero"/>
        <c:crossBetween val="midCat"/>
      </c:valAx>
      <c:valAx>
        <c:axId val="35202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2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Cumulative Deaths</a:t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Projection'!$H$8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Projection'!$G$9:$G$74</c:f>
              <c:numCache>
                <c:formatCode>General</c:formatCode>
                <c:ptCount val="6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</c:numCache>
            </c:numRef>
          </c:xVal>
          <c:yVal>
            <c:numRef>
              <c:f>'Normal Projection'!$H$9:$H$74</c:f>
              <c:numCache>
                <c:formatCode>_(* #,##0_);_(* \(#,##0\);_(* "-"??_);_(@_)</c:formatCode>
                <c:ptCount val="66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193710</c:v>
                </c:pt>
                <c:pt idx="48">
                  <c:v>198668</c:v>
                </c:pt>
                <c:pt idx="49">
                  <c:v>202597</c:v>
                </c:pt>
                <c:pt idx="50">
                  <c:v>207973</c:v>
                </c:pt>
                <c:pt idx="51">
                  <c:v>217769</c:v>
                </c:pt>
                <c:pt idx="52">
                  <c:v>224172</c:v>
                </c:pt>
                <c:pt idx="53">
                  <c:v>229971</c:v>
                </c:pt>
                <c:pt idx="54">
                  <c:v>238628</c:v>
                </c:pt>
                <c:pt idx="55">
                  <c:v>239604</c:v>
                </c:pt>
                <c:pt idx="56">
                  <c:v>243401</c:v>
                </c:pt>
                <c:pt idx="57">
                  <c:v>247503</c:v>
                </c:pt>
                <c:pt idx="58">
                  <c:v>254045</c:v>
                </c:pt>
                <c:pt idx="59">
                  <c:v>259474</c:v>
                </c:pt>
                <c:pt idx="60">
                  <c:v>265862</c:v>
                </c:pt>
                <c:pt idx="61">
                  <c:v>274361</c:v>
                </c:pt>
                <c:pt idx="62">
                  <c:v>278892</c:v>
                </c:pt>
                <c:pt idx="63">
                  <c:v>283153</c:v>
                </c:pt>
                <c:pt idx="64">
                  <c:v>287399</c:v>
                </c:pt>
                <c:pt idx="65">
                  <c:v>292046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Projection'!$I$8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Projection'!$I$9:$I$111</c:f>
              <c:numCache>
                <c:formatCode>_(* #,##0.00_);_(* \(#,##0.00\);_(* "-"??_);_(@_)</c:formatCode>
                <c:ptCount val="103"/>
                <c:pt idx="0">
                  <c:v>3199.3933508292562</c:v>
                </c:pt>
                <c:pt idx="1">
                  <c:v>3710.0282664831038</c:v>
                </c:pt>
                <c:pt idx="2">
                  <c:v>4289.9178018388611</c:v>
                </c:pt>
                <c:pt idx="3">
                  <c:v>4946.3727263931651</c:v>
                </c:pt>
                <c:pt idx="4">
                  <c:v>5687.1530264707008</c:v>
                </c:pt>
                <c:pt idx="5">
                  <c:v>6520.4480974725011</c:v>
                </c:pt>
                <c:pt idx="6">
                  <c:v>7454.8486277285938</c:v>
                </c:pt>
                <c:pt idx="7">
                  <c:v>8499.3095943501139</c:v>
                </c:pt>
                <c:pt idx="8">
                  <c:v>9663.1038977727203</c:v>
                </c:pt>
                <c:pt idx="9">
                  <c:v>10955.766292120641</c:v>
                </c:pt>
                <c:pt idx="10">
                  <c:v>12387.02742253432</c:v>
                </c:pt>
                <c:pt idx="11">
                  <c:v>13966.737956858608</c:v>
                </c:pt>
                <c:pt idx="12">
                  <c:v>15704.782995424654</c:v>
                </c:pt>
                <c:pt idx="13">
                  <c:v>17610.987156075204</c:v>
                </c:pt>
                <c:pt idx="14">
                  <c:v>19695.010958243638</c:v>
                </c:pt>
                <c:pt idx="15">
                  <c:v>21966.239365164321</c:v>
                </c:pt>
                <c:pt idx="16">
                  <c:v>24433.663581802419</c:v>
                </c:pt>
                <c:pt idx="17">
                  <c:v>27105.757441858219</c:v>
                </c:pt>
                <c:pt idx="18">
                  <c:v>29990.349943749228</c:v>
                </c:pt>
                <c:pt idx="19">
                  <c:v>33094.495706013106</c:v>
                </c:pt>
                <c:pt idx="20">
                  <c:v>36424.345300189969</c:v>
                </c:pt>
                <c:pt idx="21">
                  <c:v>39985.017577111837</c:v>
                </c:pt>
                <c:pt idx="22">
                  <c:v>43780.476224153921</c:v>
                </c:pt>
                <c:pt idx="23">
                  <c:v>47813.41287045044</c:v>
                </c:pt>
                <c:pt idx="24">
                  <c:v>52085.13908921308</c:v>
                </c:pt>
                <c:pt idx="25">
                  <c:v>56595.489627001603</c:v>
                </c:pt>
                <c:pt idx="26">
                  <c:v>61342.739116201577</c:v>
                </c:pt>
                <c:pt idx="27">
                  <c:v>66323.534397588985</c:v>
                </c:pt>
                <c:pt idx="28">
                  <c:v>71532.844394764063</c:v>
                </c:pt>
                <c:pt idx="29">
                  <c:v>76963.929243111488</c:v>
                </c:pt>
                <c:pt idx="30">
                  <c:v>82608.330086143804</c:v>
                </c:pt>
                <c:pt idx="31">
                  <c:v>88455.880616610128</c:v>
                </c:pt>
                <c:pt idx="32">
                  <c:v>94494.741065160444</c:v>
                </c:pt>
                <c:pt idx="33">
                  <c:v>100711.45493363508</c:v>
                </c:pt>
                <c:pt idx="34">
                  <c:v>107091.02834240689</c:v>
                </c:pt>
                <c:pt idx="35">
                  <c:v>113617.03142183096</c:v>
                </c:pt>
                <c:pt idx="36">
                  <c:v>120271.7207376275</c:v>
                </c:pt>
                <c:pt idx="37">
                  <c:v>127036.18131018236</c:v>
                </c:pt>
                <c:pt idx="38">
                  <c:v>133890.48637954085</c:v>
                </c:pt>
                <c:pt idx="39">
                  <c:v>140813.87269220792</c:v>
                </c:pt>
                <c:pt idx="40">
                  <c:v>147784.92875295383</c:v>
                </c:pt>
                <c:pt idx="41">
                  <c:v>154781.79320382749</c:v>
                </c:pt>
                <c:pt idx="42">
                  <c:v>161782.36027132385</c:v>
                </c:pt>
                <c:pt idx="43">
                  <c:v>168764.48906733989</c:v>
                </c:pt>
                <c:pt idx="44">
                  <c:v>175706.21344457447</c:v>
                </c:pt>
                <c:pt idx="45">
                  <c:v>182585.9490947836</c:v>
                </c:pt>
                <c:pt idx="46">
                  <c:v>189382.69463914368</c:v>
                </c:pt>
                <c:pt idx="47">
                  <c:v>196076.22359217628</c:v>
                </c:pt>
                <c:pt idx="48">
                  <c:v>202647.26428051147</c:v>
                </c:pt>
                <c:pt idx="49">
                  <c:v>209077.66505959665</c:v>
                </c:pt>
                <c:pt idx="50">
                  <c:v>215350.54248798019</c:v>
                </c:pt>
                <c:pt idx="51">
                  <c:v>221450.41048127017</c:v>
                </c:pt>
                <c:pt idx="52">
                  <c:v>227363.28886638422</c:v>
                </c:pt>
                <c:pt idx="53">
                  <c:v>233076.79018056361</c:v>
                </c:pt>
                <c:pt idx="54">
                  <c:v>238580.18399763995</c:v>
                </c:pt>
                <c:pt idx="55">
                  <c:v>243864.43850493597</c:v>
                </c:pt>
                <c:pt idx="56">
                  <c:v>248922.23948691896</c:v>
                </c:pt>
                <c:pt idx="57">
                  <c:v>253747.9872858499</c:v>
                </c:pt>
                <c:pt idx="58">
                  <c:v>258337.77269561807</c:v>
                </c:pt>
                <c:pt idx="59">
                  <c:v>262689.33309430198</c:v>
                </c:pt>
                <c:pt idx="60">
                  <c:v>266801.99042669585</c:v>
                </c:pt>
                <c:pt idx="61">
                  <c:v>270676.57290455489</c:v>
                </c:pt>
                <c:pt idx="62">
                  <c:v>274315.32249573653</c:v>
                </c:pt>
                <c:pt idx="63">
                  <c:v>277721.79042149312</c:v>
                </c:pt>
                <c:pt idx="64">
                  <c:v>280900.72297331993</c:v>
                </c:pt>
                <c:pt idx="65">
                  <c:v>283857.93999794021</c:v>
                </c:pt>
                <c:pt idx="66">
                  <c:v>286600.2083836589</c:v>
                </c:pt>
                <c:pt idx="67">
                  <c:v>289135.11281715403</c:v>
                </c:pt>
                <c:pt idx="68">
                  <c:v>291470.92597161635</c:v>
                </c:pt>
                <c:pt idx="69">
                  <c:v>293616.48014068988</c:v>
                </c:pt>
                <c:pt idx="70">
                  <c:v>295581.04215424362</c:v>
                </c:pt>
                <c:pt idx="71">
                  <c:v>297374.19320835493</c:v>
                </c:pt>
                <c:pt idx="72">
                  <c:v>299005.71501992119</c:v>
                </c:pt>
                <c:pt idx="73">
                  <c:v>300485.48348289088</c:v>
                </c:pt>
                <c:pt idx="74">
                  <c:v>301823.37076481665</c:v>
                </c:pt>
                <c:pt idx="75">
                  <c:v>303029.15654545347</c:v>
                </c:pt>
                <c:pt idx="76">
                  <c:v>304112.44886903395</c:v>
                </c:pt>
                <c:pt idx="77">
                  <c:v>305082.61486354267</c:v>
                </c:pt>
                <c:pt idx="78">
                  <c:v>305948.72137789289</c:v>
                </c:pt>
                <c:pt idx="79">
                  <c:v>306719.48540466238</c:v>
                </c:pt>
                <c:pt idx="80">
                  <c:v>307403.23399440874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031568"/>
        <c:axId val="352031960"/>
      </c:scatterChart>
      <c:valAx>
        <c:axId val="35203156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31960"/>
        <c:crosses val="autoZero"/>
        <c:crossBetween val="midCat"/>
      </c:valAx>
      <c:valAx>
        <c:axId val="35203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3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</a:t>
            </a:r>
            <a:r>
              <a:rPr lang="en-US"/>
              <a:t>Daily Cases </a:t>
            </a:r>
          </a:p>
          <a:p>
            <a:pPr>
              <a:defRPr/>
            </a:pPr>
            <a:r>
              <a:rPr lang="en-US" baseline="0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Projection'!$F$8</c:f>
              <c:strCache>
                <c:ptCount val="1"/>
                <c:pt idx="0">
                  <c:v>Projected Daily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Projection'!$B$9:$B$259</c:f>
              <c:numCache>
                <c:formatCode>General</c:formatCode>
                <c:ptCount val="2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</c:numCache>
            </c:numRef>
          </c:xVal>
          <c:yVal>
            <c:numRef>
              <c:f>'Normal Projection'!$F$9:$F$259</c:f>
              <c:numCache>
                <c:formatCode>_(* #,##0.00_);_(* \(#,##0.00\);_(* "-"??_);_(@_)</c:formatCode>
                <c:ptCount val="251"/>
                <c:pt idx="0">
                  <c:v>4270.6649120480015</c:v>
                </c:pt>
                <c:pt idx="1">
                  <c:v>5478.1905040463607</c:v>
                </c:pt>
                <c:pt idx="2">
                  <c:v>6934.3892328095271</c:v>
                </c:pt>
                <c:pt idx="3">
                  <c:v>8663.2814406821308</c:v>
                </c:pt>
                <c:pt idx="4">
                  <c:v>10684.150405218323</c:v>
                </c:pt>
                <c:pt idx="5">
                  <c:v>13009.730822379473</c:v>
                </c:pt>
                <c:pt idx="6">
                  <c:v>15644.530133905871</c:v>
                </c:pt>
                <c:pt idx="7">
                  <c:v>18583.442894903194</c:v>
                </c:pt>
                <c:pt idx="8">
                  <c:v>21810.813381993441</c:v>
                </c:pt>
                <c:pt idx="9">
                  <c:v>25300.078175530925</c:v>
                </c:pt>
                <c:pt idx="10">
                  <c:v>29014.079132836643</c:v>
                </c:pt>
                <c:pt idx="11">
                  <c:v>32906.081294000258</c:v>
                </c:pt>
                <c:pt idx="12">
                  <c:v>36921.465563930738</c:v>
                </c:pt>
                <c:pt idx="13">
                  <c:v>41000</c:v>
                </c:pt>
                <c:pt idx="14">
                  <c:v>45078.534436069262</c:v>
                </c:pt>
                <c:pt idx="15">
                  <c:v>49093.918705999742</c:v>
                </c:pt>
                <c:pt idx="16">
                  <c:v>52985.920867163353</c:v>
                </c:pt>
                <c:pt idx="17">
                  <c:v>56699.921824469078</c:v>
                </c:pt>
                <c:pt idx="18">
                  <c:v>60189.186618006555</c:v>
                </c:pt>
                <c:pt idx="19">
                  <c:v>63416.557105096799</c:v>
                </c:pt>
                <c:pt idx="20">
                  <c:v>66355.469866094136</c:v>
                </c:pt>
                <c:pt idx="21">
                  <c:v>68990.269177620532</c:v>
                </c:pt>
                <c:pt idx="22">
                  <c:v>71315.84959478167</c:v>
                </c:pt>
                <c:pt idx="23">
                  <c:v>73336.718559317873</c:v>
                </c:pt>
                <c:pt idx="24">
                  <c:v>75065.610767190476</c:v>
                </c:pt>
                <c:pt idx="25">
                  <c:v>76521.809495953639</c:v>
                </c:pt>
                <c:pt idx="26">
                  <c:v>77729.335087952</c:v>
                </c:pt>
                <c:pt idx="27">
                  <c:v>78715.149137166998</c:v>
                </c:pt>
                <c:pt idx="28">
                  <c:v>79507.498335248572</c:v>
                </c:pt>
                <c:pt idx="29">
                  <c:v>80134.489180249308</c:v>
                </c:pt>
                <c:pt idx="30">
                  <c:v>80622.9488712272</c:v>
                </c:pt>
                <c:pt idx="31">
                  <c:v>80997.593242286341</c:v>
                </c:pt>
                <c:pt idx="32">
                  <c:v>81280.49304214945</c:v>
                </c:pt>
                <c:pt idx="33">
                  <c:v>81490.80744328635</c:v>
                </c:pt>
                <c:pt idx="34">
                  <c:v>81644.739234232969</c:v>
                </c:pt>
                <c:pt idx="35">
                  <c:v>81755.659414725524</c:v>
                </c:pt>
                <c:pt idx="36">
                  <c:v>81834.348725824428</c:v>
                </c:pt>
                <c:pt idx="37">
                  <c:v>81889.308361406336</c:v>
                </c:pt>
                <c:pt idx="38">
                  <c:v>81927.099925473114</c:v>
                </c:pt>
                <c:pt idx="39">
                  <c:v>81952.683946523961</c:v>
                </c:pt>
                <c:pt idx="40">
                  <c:v>81969.735566749441</c:v>
                </c:pt>
                <c:pt idx="41">
                  <c:v>81980.924415519083</c:v>
                </c:pt>
                <c:pt idx="42">
                  <c:v>81988.152580477734</c:v>
                </c:pt>
                <c:pt idx="43">
                  <c:v>81992.749782613537</c:v>
                </c:pt>
                <c:pt idx="44">
                  <c:v>81995.628387320408</c:v>
                </c:pt>
                <c:pt idx="45">
                  <c:v>81997.402958169681</c:v>
                </c:pt>
                <c:pt idx="46">
                  <c:v>81998.479987496612</c:v>
                </c:pt>
                <c:pt idx="47">
                  <c:v>81999.12354088646</c:v>
                </c:pt>
                <c:pt idx="48">
                  <c:v>81999.502126839274</c:v>
                </c:pt>
                <c:pt idx="49">
                  <c:v>81999.721390803767</c:v>
                </c:pt>
                <c:pt idx="50">
                  <c:v>81999.846414655534</c:v>
                </c:pt>
                <c:pt idx="51">
                  <c:v>81999.916599174117</c:v>
                </c:pt>
                <c:pt idx="52">
                  <c:v>81999.955388533403</c:v>
                </c:pt>
                <c:pt idx="53">
                  <c:v>81999.976494571107</c:v>
                </c:pt>
                <c:pt idx="54">
                  <c:v>81999.987800952396</c:v>
                </c:pt>
                <c:pt idx="55">
                  <c:v>81999.993763932376</c:v>
                </c:pt>
                <c:pt idx="56">
                  <c:v>81999.996860110026</c:v>
                </c:pt>
                <c:pt idx="57">
                  <c:v>81999.998442855882</c:v>
                </c:pt>
                <c:pt idx="58">
                  <c:v>81999.999239417302</c:v>
                </c:pt>
                <c:pt idx="59">
                  <c:v>81999.999634101856</c:v>
                </c:pt>
                <c:pt idx="60">
                  <c:v>81999.99982663423</c:v>
                </c:pt>
                <c:pt idx="61">
                  <c:v>81999.999919099806</c:v>
                </c:pt>
                <c:pt idx="62">
                  <c:v>81999.999962819711</c:v>
                </c:pt>
                <c:pt idx="63">
                  <c:v>81999.999983171438</c:v>
                </c:pt>
                <c:pt idx="64">
                  <c:v>81999.999992498517</c:v>
                </c:pt>
                <c:pt idx="65">
                  <c:v>81999.999996706887</c:v>
                </c:pt>
                <c:pt idx="66">
                  <c:v>81999.999998576284</c:v>
                </c:pt>
                <c:pt idx="67">
                  <c:v>81999.999999393825</c:v>
                </c:pt>
                <c:pt idx="68">
                  <c:v>81999.999999745836</c:v>
                </c:pt>
                <c:pt idx="69">
                  <c:v>81999.999999895052</c:v>
                </c:pt>
                <c:pt idx="70">
                  <c:v>81999.999999957334</c:v>
                </c:pt>
                <c:pt idx="71">
                  <c:v>81999.999999982916</c:v>
                </c:pt>
                <c:pt idx="72">
                  <c:v>81999.999999993262</c:v>
                </c:pt>
                <c:pt idx="73">
                  <c:v>81999.999999997381</c:v>
                </c:pt>
                <c:pt idx="74">
                  <c:v>81999.999999998996</c:v>
                </c:pt>
                <c:pt idx="75">
                  <c:v>81999.999999999622</c:v>
                </c:pt>
                <c:pt idx="76">
                  <c:v>81999.999999999869</c:v>
                </c:pt>
                <c:pt idx="77">
                  <c:v>81999.999999999942</c:v>
                </c:pt>
                <c:pt idx="78">
                  <c:v>81999.999999999985</c:v>
                </c:pt>
                <c:pt idx="79">
                  <c:v>81999.999999999985</c:v>
                </c:pt>
                <c:pt idx="80">
                  <c:v>82000</c:v>
                </c:pt>
                <c:pt idx="81">
                  <c:v>82000</c:v>
                </c:pt>
                <c:pt idx="82">
                  <c:v>82000</c:v>
                </c:pt>
                <c:pt idx="83">
                  <c:v>82000</c:v>
                </c:pt>
                <c:pt idx="84">
                  <c:v>82000</c:v>
                </c:pt>
                <c:pt idx="85">
                  <c:v>82000</c:v>
                </c:pt>
                <c:pt idx="86">
                  <c:v>82000</c:v>
                </c:pt>
                <c:pt idx="87">
                  <c:v>82000</c:v>
                </c:pt>
                <c:pt idx="88">
                  <c:v>82000</c:v>
                </c:pt>
                <c:pt idx="89">
                  <c:v>82000</c:v>
                </c:pt>
                <c:pt idx="90">
                  <c:v>82000</c:v>
                </c:pt>
                <c:pt idx="91">
                  <c:v>82000</c:v>
                </c:pt>
                <c:pt idx="92">
                  <c:v>82000</c:v>
                </c:pt>
                <c:pt idx="93">
                  <c:v>82000</c:v>
                </c:pt>
                <c:pt idx="94">
                  <c:v>82000</c:v>
                </c:pt>
                <c:pt idx="95">
                  <c:v>82000</c:v>
                </c:pt>
                <c:pt idx="96">
                  <c:v>82000</c:v>
                </c:pt>
                <c:pt idx="97">
                  <c:v>82000</c:v>
                </c:pt>
                <c:pt idx="98">
                  <c:v>82000</c:v>
                </c:pt>
                <c:pt idx="99">
                  <c:v>82000</c:v>
                </c:pt>
                <c:pt idx="100">
                  <c:v>82000</c:v>
                </c:pt>
                <c:pt idx="101">
                  <c:v>82000</c:v>
                </c:pt>
                <c:pt idx="102">
                  <c:v>82000</c:v>
                </c:pt>
                <c:pt idx="103">
                  <c:v>82000</c:v>
                </c:pt>
                <c:pt idx="104">
                  <c:v>82000</c:v>
                </c:pt>
                <c:pt idx="105">
                  <c:v>82000</c:v>
                </c:pt>
                <c:pt idx="106">
                  <c:v>82000</c:v>
                </c:pt>
                <c:pt idx="107">
                  <c:v>82000</c:v>
                </c:pt>
                <c:pt idx="108">
                  <c:v>82000</c:v>
                </c:pt>
                <c:pt idx="109">
                  <c:v>82000</c:v>
                </c:pt>
                <c:pt idx="110">
                  <c:v>82000</c:v>
                </c:pt>
                <c:pt idx="111">
                  <c:v>82000</c:v>
                </c:pt>
                <c:pt idx="112">
                  <c:v>82000</c:v>
                </c:pt>
                <c:pt idx="113">
                  <c:v>82000</c:v>
                </c:pt>
                <c:pt idx="114">
                  <c:v>82000</c:v>
                </c:pt>
                <c:pt idx="115">
                  <c:v>82000</c:v>
                </c:pt>
                <c:pt idx="116">
                  <c:v>82000</c:v>
                </c:pt>
                <c:pt idx="117">
                  <c:v>82000</c:v>
                </c:pt>
                <c:pt idx="118">
                  <c:v>82000</c:v>
                </c:pt>
                <c:pt idx="119">
                  <c:v>82000</c:v>
                </c:pt>
                <c:pt idx="120">
                  <c:v>82000</c:v>
                </c:pt>
                <c:pt idx="121">
                  <c:v>82000</c:v>
                </c:pt>
                <c:pt idx="122">
                  <c:v>82000</c:v>
                </c:pt>
                <c:pt idx="123">
                  <c:v>82000</c:v>
                </c:pt>
                <c:pt idx="124">
                  <c:v>82000</c:v>
                </c:pt>
                <c:pt idx="125">
                  <c:v>82000</c:v>
                </c:pt>
                <c:pt idx="126">
                  <c:v>82000</c:v>
                </c:pt>
                <c:pt idx="127">
                  <c:v>82000</c:v>
                </c:pt>
                <c:pt idx="128">
                  <c:v>82000</c:v>
                </c:pt>
                <c:pt idx="129">
                  <c:v>82000</c:v>
                </c:pt>
                <c:pt idx="130">
                  <c:v>82000</c:v>
                </c:pt>
                <c:pt idx="131">
                  <c:v>82000</c:v>
                </c:pt>
                <c:pt idx="132">
                  <c:v>82000</c:v>
                </c:pt>
                <c:pt idx="133">
                  <c:v>82000</c:v>
                </c:pt>
                <c:pt idx="134">
                  <c:v>82000</c:v>
                </c:pt>
                <c:pt idx="135">
                  <c:v>82000</c:v>
                </c:pt>
                <c:pt idx="136">
                  <c:v>82000</c:v>
                </c:pt>
                <c:pt idx="137">
                  <c:v>82000</c:v>
                </c:pt>
                <c:pt idx="138">
                  <c:v>82000</c:v>
                </c:pt>
                <c:pt idx="139">
                  <c:v>82000</c:v>
                </c:pt>
                <c:pt idx="140">
                  <c:v>82000</c:v>
                </c:pt>
                <c:pt idx="141">
                  <c:v>82000</c:v>
                </c:pt>
                <c:pt idx="142">
                  <c:v>82000</c:v>
                </c:pt>
                <c:pt idx="143">
                  <c:v>82000</c:v>
                </c:pt>
                <c:pt idx="144">
                  <c:v>82000</c:v>
                </c:pt>
                <c:pt idx="145">
                  <c:v>82000</c:v>
                </c:pt>
                <c:pt idx="146">
                  <c:v>82000</c:v>
                </c:pt>
                <c:pt idx="147">
                  <c:v>82000</c:v>
                </c:pt>
                <c:pt idx="148">
                  <c:v>82000</c:v>
                </c:pt>
                <c:pt idx="149">
                  <c:v>82000</c:v>
                </c:pt>
                <c:pt idx="150">
                  <c:v>82000</c:v>
                </c:pt>
                <c:pt idx="151">
                  <c:v>82000</c:v>
                </c:pt>
                <c:pt idx="152">
                  <c:v>82000</c:v>
                </c:pt>
                <c:pt idx="153">
                  <c:v>82000</c:v>
                </c:pt>
                <c:pt idx="154">
                  <c:v>82000</c:v>
                </c:pt>
                <c:pt idx="155">
                  <c:v>82000</c:v>
                </c:pt>
                <c:pt idx="156">
                  <c:v>82000</c:v>
                </c:pt>
                <c:pt idx="157">
                  <c:v>82000</c:v>
                </c:pt>
                <c:pt idx="158">
                  <c:v>82000</c:v>
                </c:pt>
                <c:pt idx="159">
                  <c:v>82000</c:v>
                </c:pt>
                <c:pt idx="160">
                  <c:v>82000</c:v>
                </c:pt>
                <c:pt idx="161">
                  <c:v>82000</c:v>
                </c:pt>
                <c:pt idx="162">
                  <c:v>82000</c:v>
                </c:pt>
                <c:pt idx="163">
                  <c:v>82000</c:v>
                </c:pt>
                <c:pt idx="164">
                  <c:v>82000</c:v>
                </c:pt>
                <c:pt idx="165">
                  <c:v>82000</c:v>
                </c:pt>
                <c:pt idx="166">
                  <c:v>82000</c:v>
                </c:pt>
                <c:pt idx="167">
                  <c:v>82000</c:v>
                </c:pt>
                <c:pt idx="168">
                  <c:v>82000</c:v>
                </c:pt>
                <c:pt idx="169">
                  <c:v>82000</c:v>
                </c:pt>
                <c:pt idx="170">
                  <c:v>82000</c:v>
                </c:pt>
                <c:pt idx="171">
                  <c:v>82000</c:v>
                </c:pt>
                <c:pt idx="172">
                  <c:v>82000</c:v>
                </c:pt>
                <c:pt idx="173">
                  <c:v>82000</c:v>
                </c:pt>
                <c:pt idx="174">
                  <c:v>82000</c:v>
                </c:pt>
                <c:pt idx="175">
                  <c:v>82000</c:v>
                </c:pt>
                <c:pt idx="176">
                  <c:v>82000</c:v>
                </c:pt>
                <c:pt idx="177">
                  <c:v>82000</c:v>
                </c:pt>
                <c:pt idx="178">
                  <c:v>82000</c:v>
                </c:pt>
                <c:pt idx="179">
                  <c:v>82000</c:v>
                </c:pt>
                <c:pt idx="180">
                  <c:v>82000</c:v>
                </c:pt>
                <c:pt idx="181">
                  <c:v>82000</c:v>
                </c:pt>
                <c:pt idx="182">
                  <c:v>82000</c:v>
                </c:pt>
                <c:pt idx="183">
                  <c:v>82000</c:v>
                </c:pt>
                <c:pt idx="184">
                  <c:v>82000</c:v>
                </c:pt>
                <c:pt idx="185">
                  <c:v>82000</c:v>
                </c:pt>
                <c:pt idx="186">
                  <c:v>82000</c:v>
                </c:pt>
                <c:pt idx="187">
                  <c:v>82000</c:v>
                </c:pt>
                <c:pt idx="188">
                  <c:v>82000</c:v>
                </c:pt>
                <c:pt idx="189">
                  <c:v>82000</c:v>
                </c:pt>
                <c:pt idx="190">
                  <c:v>82000</c:v>
                </c:pt>
                <c:pt idx="191">
                  <c:v>82000</c:v>
                </c:pt>
                <c:pt idx="192">
                  <c:v>82000</c:v>
                </c:pt>
                <c:pt idx="193">
                  <c:v>82000</c:v>
                </c:pt>
                <c:pt idx="194">
                  <c:v>82000</c:v>
                </c:pt>
                <c:pt idx="195">
                  <c:v>82000</c:v>
                </c:pt>
                <c:pt idx="196">
                  <c:v>82000</c:v>
                </c:pt>
                <c:pt idx="197">
                  <c:v>82000</c:v>
                </c:pt>
                <c:pt idx="198">
                  <c:v>82000</c:v>
                </c:pt>
                <c:pt idx="199">
                  <c:v>82000</c:v>
                </c:pt>
                <c:pt idx="200">
                  <c:v>82000</c:v>
                </c:pt>
                <c:pt idx="201">
                  <c:v>82000</c:v>
                </c:pt>
                <c:pt idx="202">
                  <c:v>82000</c:v>
                </c:pt>
                <c:pt idx="203">
                  <c:v>82000</c:v>
                </c:pt>
                <c:pt idx="204">
                  <c:v>82000</c:v>
                </c:pt>
                <c:pt idx="205">
                  <c:v>82000</c:v>
                </c:pt>
                <c:pt idx="206">
                  <c:v>82000</c:v>
                </c:pt>
                <c:pt idx="207">
                  <c:v>82000</c:v>
                </c:pt>
                <c:pt idx="208">
                  <c:v>82000</c:v>
                </c:pt>
                <c:pt idx="209">
                  <c:v>82000</c:v>
                </c:pt>
                <c:pt idx="210">
                  <c:v>82000</c:v>
                </c:pt>
                <c:pt idx="211">
                  <c:v>82000</c:v>
                </c:pt>
                <c:pt idx="212">
                  <c:v>82000</c:v>
                </c:pt>
                <c:pt idx="213">
                  <c:v>82000</c:v>
                </c:pt>
                <c:pt idx="214">
                  <c:v>82000</c:v>
                </c:pt>
                <c:pt idx="215">
                  <c:v>82000</c:v>
                </c:pt>
                <c:pt idx="216">
                  <c:v>82000</c:v>
                </c:pt>
                <c:pt idx="217">
                  <c:v>82000</c:v>
                </c:pt>
                <c:pt idx="218">
                  <c:v>82000</c:v>
                </c:pt>
                <c:pt idx="219">
                  <c:v>82000</c:v>
                </c:pt>
                <c:pt idx="220">
                  <c:v>82000</c:v>
                </c:pt>
                <c:pt idx="221">
                  <c:v>82000</c:v>
                </c:pt>
                <c:pt idx="222">
                  <c:v>82000</c:v>
                </c:pt>
                <c:pt idx="223">
                  <c:v>82000</c:v>
                </c:pt>
                <c:pt idx="224">
                  <c:v>82000</c:v>
                </c:pt>
                <c:pt idx="225">
                  <c:v>82000</c:v>
                </c:pt>
                <c:pt idx="226">
                  <c:v>82000</c:v>
                </c:pt>
                <c:pt idx="227">
                  <c:v>82000</c:v>
                </c:pt>
                <c:pt idx="228">
                  <c:v>82000</c:v>
                </c:pt>
                <c:pt idx="229">
                  <c:v>82000</c:v>
                </c:pt>
                <c:pt idx="230">
                  <c:v>82000</c:v>
                </c:pt>
                <c:pt idx="231">
                  <c:v>82000</c:v>
                </c:pt>
                <c:pt idx="232">
                  <c:v>82000</c:v>
                </c:pt>
                <c:pt idx="233">
                  <c:v>82000</c:v>
                </c:pt>
                <c:pt idx="234">
                  <c:v>82000</c:v>
                </c:pt>
                <c:pt idx="235">
                  <c:v>82000</c:v>
                </c:pt>
                <c:pt idx="236">
                  <c:v>82000</c:v>
                </c:pt>
                <c:pt idx="237">
                  <c:v>82000</c:v>
                </c:pt>
                <c:pt idx="238">
                  <c:v>82000</c:v>
                </c:pt>
                <c:pt idx="239">
                  <c:v>82000</c:v>
                </c:pt>
                <c:pt idx="240">
                  <c:v>82000</c:v>
                </c:pt>
                <c:pt idx="241">
                  <c:v>82000</c:v>
                </c:pt>
                <c:pt idx="242">
                  <c:v>82000</c:v>
                </c:pt>
                <c:pt idx="243">
                  <c:v>82000</c:v>
                </c:pt>
                <c:pt idx="244">
                  <c:v>82000</c:v>
                </c:pt>
                <c:pt idx="245">
                  <c:v>82000</c:v>
                </c:pt>
                <c:pt idx="246">
                  <c:v>82000</c:v>
                </c:pt>
                <c:pt idx="247">
                  <c:v>82000</c:v>
                </c:pt>
                <c:pt idx="248">
                  <c:v>82000</c:v>
                </c:pt>
                <c:pt idx="249">
                  <c:v>82000</c:v>
                </c:pt>
                <c:pt idx="250">
                  <c:v>82000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Projection'!$E$8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Projection'!$B$9:$B$74</c:f>
              <c:numCache>
                <c:formatCode>General</c:formatCode>
                <c:ptCount val="6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</c:numCache>
            </c:numRef>
          </c:xVal>
          <c:yVal>
            <c:numRef>
              <c:f>'Normal Projection'!$E$9:$E$74</c:f>
              <c:numCache>
                <c:formatCode>_(* #,##0_);_(* \(#,##0\);_(* "-"??_);_(@_)</c:formatCode>
                <c:ptCount val="66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  <c:pt idx="56">
                  <c:v>81454</c:v>
                </c:pt>
                <c:pt idx="57">
                  <c:v>71463</c:v>
                </c:pt>
                <c:pt idx="58">
                  <c:v>83465</c:v>
                </c:pt>
                <c:pt idx="59">
                  <c:v>87729</c:v>
                </c:pt>
                <c:pt idx="60">
                  <c:v>95845</c:v>
                </c:pt>
                <c:pt idx="61">
                  <c:v>61563</c:v>
                </c:pt>
                <c:pt idx="62">
                  <c:v>88891</c:v>
                </c:pt>
                <c:pt idx="63">
                  <c:v>82591</c:v>
                </c:pt>
                <c:pt idx="64">
                  <c:v>81577</c:v>
                </c:pt>
                <c:pt idx="65">
                  <c:v>77965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38512"/>
        <c:axId val="346534984"/>
      </c:scatterChart>
      <c:valAx>
        <c:axId val="346538512"/>
        <c:scaling>
          <c:orientation val="minMax"/>
          <c:max val="16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34984"/>
        <c:crosses val="autoZero"/>
        <c:crossBetween val="midCat"/>
      </c:valAx>
      <c:valAx>
        <c:axId val="34653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3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Daily Deaths</a:t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Projection'!$J$8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  <c:pt idx="56">
                  <c:v>3797</c:v>
                </c:pt>
                <c:pt idx="57">
                  <c:v>4102</c:v>
                </c:pt>
                <c:pt idx="58">
                  <c:v>6539</c:v>
                </c:pt>
                <c:pt idx="59">
                  <c:v>5429</c:v>
                </c:pt>
                <c:pt idx="60">
                  <c:v>6388</c:v>
                </c:pt>
                <c:pt idx="61">
                  <c:v>8500</c:v>
                </c:pt>
                <c:pt idx="62">
                  <c:v>4531</c:v>
                </c:pt>
                <c:pt idx="63">
                  <c:v>4261</c:v>
                </c:pt>
                <c:pt idx="64">
                  <c:v>4245</c:v>
                </c:pt>
                <c:pt idx="65">
                  <c:v>4647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Projection'!$K$8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Projection'!$G$9:$G$111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Projection'!$K$9:$K$111</c:f>
              <c:numCache>
                <c:formatCode>_(* #,##0.00_);_(* \(#,##0.00\);_(* "-"??_);_(@_)</c:formatCode>
                <c:ptCount val="103"/>
                <c:pt idx="0">
                  <c:v>100.7598386906928</c:v>
                </c:pt>
                <c:pt idx="1">
                  <c:v>136.50079168907516</c:v>
                </c:pt>
                <c:pt idx="2">
                  <c:v>182.37817059156822</c:v>
                </c:pt>
                <c:pt idx="3">
                  <c:v>240.35494118290259</c:v>
                </c:pt>
                <c:pt idx="4">
                  <c:v>312.48767649131713</c:v>
                </c:pt>
                <c:pt idx="5">
                  <c:v>400.84320761314837</c:v>
                </c:pt>
                <c:pt idx="6">
                  <c:v>507.39433410801416</c:v>
                </c:pt>
                <c:pt idx="7">
                  <c:v>633.89864200113152</c:v>
                </c:pt>
                <c:pt idx="8">
                  <c:v>781.76710282085287</c:v>
                </c:pt>
                <c:pt idx="9">
                  <c:v>951.93152358874192</c:v>
                </c:pt>
                <c:pt idx="10">
                  <c:v>1144.7217171150637</c:v>
                </c:pt>
                <c:pt idx="11">
                  <c:v>1359.7641142612092</c:v>
                </c:pt>
                <c:pt idx="12">
                  <c:v>1595.9131742922029</c:v>
                </c:pt>
                <c:pt idx="13">
                  <c:v>1851.2252323559212</c:v>
                </c:pt>
                <c:pt idx="14">
                  <c:v>2122.9813999636567</c:v>
                </c:pt>
                <c:pt idx="15">
                  <c:v>2407.7620459024579</c:v>
                </c:pt>
                <c:pt idx="16">
                  <c:v>2701.5706510193227</c:v>
                </c:pt>
                <c:pt idx="17">
                  <c:v>3000</c:v>
                </c:pt>
                <c:pt idx="18">
                  <c:v>3298.4293489806773</c:v>
                </c:pt>
                <c:pt idx="19">
                  <c:v>3592.2379540975421</c:v>
                </c:pt>
                <c:pt idx="20">
                  <c:v>3877.0186000363433</c:v>
                </c:pt>
                <c:pt idx="21">
                  <c:v>4148.7747676440786</c:v>
                </c:pt>
                <c:pt idx="22">
                  <c:v>4404.0868257077964</c:v>
                </c:pt>
                <c:pt idx="23">
                  <c:v>4640.2358857387908</c:v>
                </c:pt>
                <c:pt idx="24">
                  <c:v>4855.2782828849367</c:v>
                </c:pt>
                <c:pt idx="25">
                  <c:v>5048.0684764112584</c:v>
                </c:pt>
                <c:pt idx="26">
                  <c:v>5218.2328971791467</c:v>
                </c:pt>
                <c:pt idx="27">
                  <c:v>5366.1013579988685</c:v>
                </c:pt>
                <c:pt idx="28">
                  <c:v>5492.6056658919861</c:v>
                </c:pt>
                <c:pt idx="29">
                  <c:v>5599.1567923868515</c:v>
                </c:pt>
                <c:pt idx="30">
                  <c:v>5687.512323508683</c:v>
                </c:pt>
                <c:pt idx="31">
                  <c:v>5759.6450588170974</c:v>
                </c:pt>
                <c:pt idx="32">
                  <c:v>5817.6218294084319</c:v>
                </c:pt>
                <c:pt idx="33">
                  <c:v>5863.4992083109246</c:v>
                </c:pt>
                <c:pt idx="34">
                  <c:v>5899.240161309307</c:v>
                </c:pt>
                <c:pt idx="35">
                  <c:v>5926.6531640697322</c:v>
                </c:pt>
                <c:pt idx="36">
                  <c:v>5947.3531494255694</c:v>
                </c:pt>
                <c:pt idx="37">
                  <c:v>5962.742008045343</c:v>
                </c:pt>
                <c:pt idx="38">
                  <c:v>5974.0053098219241</c:v>
                </c:pt>
                <c:pt idx="39">
                  <c:v>5982.1214205896731</c:v>
                </c:pt>
                <c:pt idx="40">
                  <c:v>5987.8791750603241</c:v>
                </c:pt>
                <c:pt idx="41">
                  <c:v>5991.9006118102197</c:v>
                </c:pt>
                <c:pt idx="42">
                  <c:v>5994.6658482053499</c:v>
                </c:pt>
                <c:pt idx="43">
                  <c:v>5996.537849745655</c:v>
                </c:pt>
                <c:pt idx="44">
                  <c:v>5997.7855292743498</c:v>
                </c:pt>
                <c:pt idx="45">
                  <c:v>5998.6042255257871</c:v>
                </c:pt>
                <c:pt idx="46">
                  <c:v>5999.1331156447122</c:v>
                </c:pt>
                <c:pt idx="47">
                  <c:v>5999.4694962887952</c:v>
                </c:pt>
                <c:pt idx="48">
                  <c:v>5999.6801259014928</c:v>
                </c:pt>
                <c:pt idx="49">
                  <c:v>5999.809972549001</c:v>
                </c:pt>
                <c:pt idx="50">
                  <c:v>5999.8887795729224</c:v>
                </c:pt>
                <c:pt idx="51">
                  <c:v>5999.9358688453503</c:v>
                </c:pt>
                <c:pt idx="52">
                  <c:v>5999.963570256532</c:v>
                </c:pt>
                <c:pt idx="53">
                  <c:v>5999.9796139612517</c:v>
                </c:pt>
                <c:pt idx="54">
                  <c:v>5999.9887620479667</c:v>
                </c:pt>
                <c:pt idx="55">
                  <c:v>5999.9938975005452</c:v>
                </c:pt>
                <c:pt idx="56">
                  <c:v>5999.9967357463465</c:v>
                </c:pt>
                <c:pt idx="57">
                  <c:v>5999.9982800905682</c:v>
                </c:pt>
                <c:pt idx="58">
                  <c:v>5999.9991073867604</c:v>
                </c:pt>
                <c:pt idx="59">
                  <c:v>5999.999543702369</c:v>
                </c:pt>
                <c:pt idx="60">
                  <c:v>5999.9997702519531</c:v>
                </c:pt>
                <c:pt idx="61">
                  <c:v>5999.9998860626247</c:v>
                </c:pt>
                <c:pt idx="62">
                  <c:v>5999.9999443476072</c:v>
                </c:pt>
                <c:pt idx="63">
                  <c:v>5999.9999732269653</c:v>
                </c:pt>
                <c:pt idx="64">
                  <c:v>5999.9999873146999</c:v>
                </c:pt>
                <c:pt idx="65">
                  <c:v>5999.9999940804737</c:v>
                </c:pt>
                <c:pt idx="66">
                  <c:v>5999.9999972794913</c:v>
                </c:pt>
                <c:pt idx="67">
                  <c:v>5999.9999987686415</c:v>
                </c:pt>
                <c:pt idx="68">
                  <c:v>5999.9999994511109</c:v>
                </c:pt>
                <c:pt idx="69">
                  <c:v>5999.9999997590403</c:v>
                </c:pt>
                <c:pt idx="70">
                  <c:v>5999.9999998958256</c:v>
                </c:pt>
                <c:pt idx="71">
                  <c:v>5999.9999999556458</c:v>
                </c:pt>
                <c:pt idx="72">
                  <c:v>5999.9999999814027</c:v>
                </c:pt>
                <c:pt idx="73">
                  <c:v>5999.9999999923211</c:v>
                </c:pt>
                <c:pt idx="74">
                  <c:v>5999.9999999968777</c:v>
                </c:pt>
                <c:pt idx="75">
                  <c:v>5999.9999999987494</c:v>
                </c:pt>
                <c:pt idx="76">
                  <c:v>5999.9999999995071</c:v>
                </c:pt>
                <c:pt idx="77">
                  <c:v>5999.999999999809</c:v>
                </c:pt>
                <c:pt idx="78">
                  <c:v>5999.9999999999263</c:v>
                </c:pt>
                <c:pt idx="79">
                  <c:v>5999.9999999999727</c:v>
                </c:pt>
                <c:pt idx="80">
                  <c:v>5999.99999999999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025688"/>
        <c:axId val="430909736"/>
      </c:scatterChart>
      <c:valAx>
        <c:axId val="35202568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09736"/>
        <c:crosses val="autoZero"/>
        <c:crossBetween val="midCat"/>
      </c:valAx>
      <c:valAx>
        <c:axId val="43090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2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</a:t>
            </a:r>
            <a:r>
              <a:rPr lang="en-US" baseline="0"/>
              <a:t> Year of </a:t>
            </a:r>
            <a:r>
              <a:rPr lang="en-US"/>
              <a:t>Age </a:t>
            </a:r>
          </a:p>
          <a:p>
            <a:pPr>
              <a:defRPr/>
            </a:pPr>
            <a:r>
              <a:rPr lang="en-US"/>
              <a:t>Projection</a:t>
            </a:r>
            <a:r>
              <a:rPr lang="en-US" baseline="0"/>
              <a:t> </a:t>
            </a:r>
            <a:r>
              <a:rPr lang="en-US"/>
              <a:t>2020 in Millions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910520"/>
        <c:axId val="430910912"/>
      </c:lineChart>
      <c:catAx>
        <c:axId val="43091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10912"/>
        <c:crosses val="autoZero"/>
        <c:auto val="1"/>
        <c:lblAlgn val="ctr"/>
        <c:lblOffset val="100"/>
        <c:noMultiLvlLbl val="0"/>
      </c:catAx>
      <c:valAx>
        <c:axId val="4309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10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113918</xdr:colOff>
      <xdr:row>18</xdr:row>
      <xdr:rowOff>9555</xdr:rowOff>
    </xdr:from>
    <xdr:to>
      <xdr:col>36</xdr:col>
      <xdr:colOff>131503</xdr:colOff>
      <xdr:row>32</xdr:row>
      <xdr:rowOff>129080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74669</xdr:colOff>
      <xdr:row>49</xdr:row>
      <xdr:rowOff>48039</xdr:rowOff>
    </xdr:from>
    <xdr:to>
      <xdr:col>36</xdr:col>
      <xdr:colOff>45361</xdr:colOff>
      <xdr:row>64</xdr:row>
      <xdr:rowOff>65622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376029</xdr:colOff>
      <xdr:row>28</xdr:row>
      <xdr:rowOff>159918</xdr:rowOff>
    </xdr:from>
    <xdr:to>
      <xdr:col>45</xdr:col>
      <xdr:colOff>556591</xdr:colOff>
      <xdr:row>43</xdr:row>
      <xdr:rowOff>93912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86138</xdr:colOff>
      <xdr:row>33</xdr:row>
      <xdr:rowOff>109333</xdr:rowOff>
    </xdr:from>
    <xdr:to>
      <xdr:col>36</xdr:col>
      <xdr:colOff>119270</xdr:colOff>
      <xdr:row>48</xdr:row>
      <xdr:rowOff>69574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87630</xdr:rowOff>
    </xdr:from>
    <xdr:to>
      <xdr:col>21</xdr:col>
      <xdr:colOff>144780</xdr:colOff>
      <xdr:row>17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18</xdr:row>
      <xdr:rowOff>163830</xdr:rowOff>
    </xdr:from>
    <xdr:to>
      <xdr:col>21</xdr:col>
      <xdr:colOff>167640</xdr:colOff>
      <xdr:row>37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281940</xdr:colOff>
      <xdr:row>0</xdr:row>
      <xdr:rowOff>99060</xdr:rowOff>
    </xdr:from>
    <xdr:to>
      <xdr:col>30</xdr:col>
      <xdr:colOff>236220</xdr:colOff>
      <xdr:row>18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259080</xdr:colOff>
      <xdr:row>18</xdr:row>
      <xdr:rowOff>137160</xdr:rowOff>
    </xdr:from>
    <xdr:to>
      <xdr:col>30</xdr:col>
      <xdr:colOff>381000</xdr:colOff>
      <xdr:row>37</xdr:row>
      <xdr:rowOff>22860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138918</xdr:colOff>
      <xdr:row>17</xdr:row>
      <xdr:rowOff>56855</xdr:rowOff>
    </xdr:from>
    <xdr:to>
      <xdr:col>23</xdr:col>
      <xdr:colOff>332349</xdr:colOff>
      <xdr:row>32</xdr:row>
      <xdr:rowOff>11137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545123</xdr:colOff>
      <xdr:row>0</xdr:row>
      <xdr:rowOff>145366</xdr:rowOff>
    </xdr:from>
    <xdr:to>
      <xdr:col>13</xdr:col>
      <xdr:colOff>240323</xdr:colOff>
      <xdr:row>14</xdr:row>
      <xdr:rowOff>177605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418514</xdr:colOff>
      <xdr:row>17</xdr:row>
      <xdr:rowOff>109610</xdr:rowOff>
    </xdr:from>
    <xdr:to>
      <xdr:col>13</xdr:col>
      <xdr:colOff>113714</xdr:colOff>
      <xdr:row>31</xdr:row>
      <xdr:rowOff>63890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338138</xdr:colOff>
      <xdr:row>84</xdr:row>
      <xdr:rowOff>47625</xdr:rowOff>
    </xdr:from>
    <xdr:to>
      <xdr:col>11</xdr:col>
      <xdr:colOff>33338</xdr:colOff>
      <xdr:row>99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200026</xdr:colOff>
      <xdr:row>102</xdr:row>
      <xdr:rowOff>40481</xdr:rowOff>
    </xdr:from>
    <xdr:to>
      <xdr:col>10</xdr:col>
      <xdr:colOff>504826</xdr:colOff>
      <xdr:row>116</xdr:row>
      <xdr:rowOff>250031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14288</xdr:colOff>
      <xdr:row>119</xdr:row>
      <xdr:rowOff>16668</xdr:rowOff>
    </xdr:from>
    <xdr:to>
      <xdr:col>10</xdr:col>
      <xdr:colOff>319088</xdr:colOff>
      <xdr:row>133</xdr:row>
      <xdr:rowOff>226218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483393</xdr:colOff>
      <xdr:row>136</xdr:row>
      <xdr:rowOff>92868</xdr:rowOff>
    </xdr:from>
    <xdr:to>
      <xdr:col>10</xdr:col>
      <xdr:colOff>178593</xdr:colOff>
      <xdr:row>150</xdr:row>
      <xdr:rowOff>302418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569118</xdr:colOff>
      <xdr:row>153</xdr:row>
      <xdr:rowOff>35718</xdr:rowOff>
    </xdr:from>
    <xdr:to>
      <xdr:col>10</xdr:col>
      <xdr:colOff>264318</xdr:colOff>
      <xdr:row>167</xdr:row>
      <xdr:rowOff>245268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160020</xdr:rowOff>
    </xdr:from>
    <xdr:to>
      <xdr:col>14</xdr:col>
      <xdr:colOff>266700</xdr:colOff>
      <xdr:row>42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121920</xdr:colOff>
      <xdr:row>12</xdr:row>
      <xdr:rowOff>171450</xdr:rowOff>
    </xdr:from>
    <xdr:to>
      <xdr:col>83</xdr:col>
      <xdr:colOff>533400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Collins" refreshedDate="43965.629315393518" createdVersion="5" refreshedVersion="5" minRefreshableVersion="3" recordCount="1403">
  <cacheSource type="worksheet">
    <worksheetSource ref="BO5:BO1408" sheet="USA Counties"/>
  </cacheSource>
  <cacheFields count="1">
    <cacheField name="1/22/2051" numFmtId="0">
      <sharedItems containsString="0" containsBlank="1" containsNumber="1" containsInteger="1" minValue="1" maxValue="15597" count="137">
        <n v="1277"/>
        <n v="1194"/>
        <n v="662"/>
        <n v="152"/>
        <n v="199"/>
        <n v="375"/>
        <n v="234"/>
        <n v="7"/>
        <n v="242"/>
        <n v="88"/>
        <n v="5"/>
        <n v="614"/>
        <n v="76"/>
        <n v="4"/>
        <n v="15597"/>
        <n v="161"/>
        <n v="91"/>
        <n v="34"/>
        <n v="26"/>
        <n v="21"/>
        <n v="2"/>
        <n v="3891"/>
        <n v="191"/>
        <n v="129"/>
        <n v="124"/>
        <n v="54"/>
        <n v="86"/>
        <n v="2869"/>
        <n v="701"/>
        <n v="249"/>
        <n v="64"/>
        <n v="79"/>
        <n v="29"/>
        <n v="27"/>
        <n v="304"/>
        <n v="176"/>
        <n v="107"/>
        <n v="58"/>
        <n v="35"/>
        <n v="84"/>
        <n v="25"/>
        <n v="36"/>
        <n v="10"/>
        <n v="8"/>
        <n v="3"/>
        <n v="671"/>
        <n v="311"/>
        <n v="138"/>
        <n v="90"/>
        <n v="106"/>
        <n v="60"/>
        <n v="53"/>
        <n v="32"/>
        <n v="22"/>
        <n v="31"/>
        <n v="16"/>
        <n v="12"/>
        <n v="6"/>
        <n v="1"/>
        <n v="1880"/>
        <n v="183"/>
        <n v="144"/>
        <n v="59"/>
        <n v="99"/>
        <n v="46"/>
        <n v="100"/>
        <n v="37"/>
        <n v="42"/>
        <n v="47"/>
        <n v="18"/>
        <n v="14"/>
        <n v="13"/>
        <n v="9"/>
        <n v="384"/>
        <n v="293"/>
        <n v="288"/>
        <n v="167"/>
        <n v="246"/>
        <n v="216"/>
        <n v="96"/>
        <n v="177"/>
        <n v="72"/>
        <n v="69"/>
        <n v="63"/>
        <n v="73"/>
        <n v="45"/>
        <n v="39"/>
        <n v="40"/>
        <n v="24"/>
        <n v="51"/>
        <n v="30"/>
        <n v="43"/>
        <n v="20"/>
        <n v="15"/>
        <n v="675"/>
        <n v="873"/>
        <n v="428"/>
        <n v="169"/>
        <n v="118"/>
        <n v="48"/>
        <n v="50"/>
        <n v="41"/>
        <n v="65"/>
        <n v="71"/>
        <n v="23"/>
        <n v="19"/>
        <n v="104"/>
        <n v="11"/>
        <n v="539"/>
        <n v="338"/>
        <n v="342"/>
        <n v="277"/>
        <n v="146"/>
        <n v="204"/>
        <n v="127"/>
        <n v="103"/>
        <n v="111"/>
        <n v="101"/>
        <n v="102"/>
        <n v="33"/>
        <n v="17"/>
        <n v="219"/>
        <n v="225"/>
        <n v="180"/>
        <n v="98"/>
        <n v="74"/>
        <n v="52"/>
        <n v="44"/>
        <n v="645"/>
        <n v="89"/>
        <n v="75"/>
        <n v="49"/>
        <n v="67"/>
        <n v="38"/>
        <m/>
        <n v="28"/>
        <n v="1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hard Collins" refreshedDate="43965.632782175926" createdVersion="5" refreshedVersion="5" minRefreshableVersion="3" recordCount="136">
  <cacheSource type="worksheet">
    <worksheetSource ref="BX5:BY141" sheet="USA Counties"/>
  </cacheSource>
  <cacheFields count="2">
    <cacheField name="Log10 Cases" numFmtId="0">
      <sharedItems containsSemiMixedTypes="0" containsString="0" containsNumber="1" minValue="0" maxValue="4.2" count="32">
        <n v="0"/>
        <n v="0.3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.1"/>
        <n v="3.3"/>
        <n v="3.5"/>
        <n v="3.6"/>
        <n v="4.2"/>
      </sharedItems>
    </cacheField>
    <cacheField name="Count" numFmtId="0">
      <sharedItems containsSemiMixedTypes="0" containsString="0" containsNumber="1" containsInteger="1" minValue="1" maxValue="3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"/>
  </r>
  <r>
    <x v="30"/>
  </r>
  <r>
    <x v="31"/>
  </r>
  <r>
    <x v="32"/>
  </r>
  <r>
    <x v="33"/>
  </r>
  <r>
    <x v="13"/>
  </r>
  <r>
    <x v="34"/>
  </r>
  <r>
    <x v="35"/>
  </r>
  <r>
    <x v="36"/>
  </r>
  <r>
    <x v="15"/>
  </r>
  <r>
    <x v="37"/>
  </r>
  <r>
    <x v="38"/>
  </r>
  <r>
    <x v="39"/>
  </r>
  <r>
    <x v="40"/>
  </r>
  <r>
    <x v="18"/>
  </r>
  <r>
    <x v="41"/>
  </r>
  <r>
    <x v="42"/>
  </r>
  <r>
    <x v="42"/>
  </r>
  <r>
    <x v="43"/>
  </r>
  <r>
    <x v="44"/>
  </r>
  <r>
    <x v="13"/>
  </r>
  <r>
    <x v="45"/>
  </r>
  <r>
    <x v="46"/>
  </r>
  <r>
    <x v="47"/>
  </r>
  <r>
    <x v="48"/>
  </r>
  <r>
    <x v="19"/>
  </r>
  <r>
    <x v="49"/>
  </r>
  <r>
    <x v="37"/>
  </r>
  <r>
    <x v="50"/>
  </r>
  <r>
    <x v="51"/>
  </r>
  <r>
    <x v="52"/>
  </r>
  <r>
    <x v="53"/>
  </r>
  <r>
    <x v="54"/>
  </r>
  <r>
    <x v="19"/>
  </r>
  <r>
    <x v="55"/>
  </r>
  <r>
    <x v="56"/>
  </r>
  <r>
    <x v="43"/>
  </r>
  <r>
    <x v="44"/>
  </r>
  <r>
    <x v="57"/>
  </r>
  <r>
    <x v="58"/>
  </r>
  <r>
    <x v="59"/>
  </r>
  <r>
    <x v="60"/>
  </r>
  <r>
    <x v="6"/>
  </r>
  <r>
    <x v="60"/>
  </r>
  <r>
    <x v="61"/>
  </r>
  <r>
    <x v="62"/>
  </r>
  <r>
    <x v="63"/>
  </r>
  <r>
    <x v="64"/>
  </r>
  <r>
    <x v="65"/>
  </r>
  <r>
    <x v="66"/>
  </r>
  <r>
    <x v="67"/>
  </r>
  <r>
    <x v="41"/>
  </r>
  <r>
    <x v="68"/>
  </r>
  <r>
    <x v="52"/>
  </r>
  <r>
    <x v="69"/>
  </r>
  <r>
    <x v="55"/>
  </r>
  <r>
    <x v="70"/>
  </r>
  <r>
    <x v="71"/>
  </r>
  <r>
    <x v="69"/>
  </r>
  <r>
    <x v="69"/>
  </r>
  <r>
    <x v="10"/>
  </r>
  <r>
    <x v="72"/>
  </r>
  <r>
    <x v="13"/>
  </r>
  <r>
    <x v="58"/>
  </r>
  <r>
    <x v="73"/>
  </r>
  <r>
    <x v="74"/>
  </r>
  <r>
    <x v="75"/>
  </r>
  <r>
    <x v="76"/>
  </r>
  <r>
    <x v="77"/>
  </r>
  <r>
    <x v="78"/>
  </r>
  <r>
    <x v="79"/>
  </r>
  <r>
    <x v="80"/>
  </r>
  <r>
    <x v="36"/>
  </r>
  <r>
    <x v="81"/>
  </r>
  <r>
    <x v="82"/>
  </r>
  <r>
    <x v="83"/>
  </r>
  <r>
    <x v="66"/>
  </r>
  <r>
    <x v="84"/>
  </r>
  <r>
    <x v="85"/>
  </r>
  <r>
    <x v="86"/>
  </r>
  <r>
    <x v="64"/>
  </r>
  <r>
    <x v="67"/>
  </r>
  <r>
    <x v="51"/>
  </r>
  <r>
    <x v="87"/>
  </r>
  <r>
    <x v="88"/>
  </r>
  <r>
    <x v="54"/>
  </r>
  <r>
    <x v="89"/>
  </r>
  <r>
    <x v="90"/>
  </r>
  <r>
    <x v="88"/>
  </r>
  <r>
    <x v="91"/>
  </r>
  <r>
    <x v="92"/>
  </r>
  <r>
    <x v="93"/>
  </r>
  <r>
    <x v="69"/>
  </r>
  <r>
    <x v="88"/>
  </r>
  <r>
    <x v="56"/>
  </r>
  <r>
    <x v="41"/>
  </r>
  <r>
    <x v="56"/>
  </r>
  <r>
    <x v="70"/>
  </r>
  <r>
    <x v="13"/>
  </r>
  <r>
    <x v="44"/>
  </r>
  <r>
    <x v="44"/>
  </r>
  <r>
    <x v="44"/>
  </r>
  <r>
    <x v="20"/>
  </r>
  <r>
    <x v="44"/>
  </r>
  <r>
    <x v="20"/>
  </r>
  <r>
    <x v="58"/>
  </r>
  <r>
    <x v="58"/>
  </r>
  <r>
    <x v="58"/>
  </r>
  <r>
    <x v="58"/>
  </r>
  <r>
    <x v="94"/>
  </r>
  <r>
    <x v="95"/>
  </r>
  <r>
    <x v="96"/>
  </r>
  <r>
    <x v="97"/>
  </r>
  <r>
    <x v="65"/>
  </r>
  <r>
    <x v="98"/>
  </r>
  <r>
    <x v="84"/>
  </r>
  <r>
    <x v="99"/>
  </r>
  <r>
    <x v="100"/>
  </r>
  <r>
    <x v="101"/>
  </r>
  <r>
    <x v="102"/>
  </r>
  <r>
    <x v="85"/>
  </r>
  <r>
    <x v="103"/>
  </r>
  <r>
    <x v="66"/>
  </r>
  <r>
    <x v="104"/>
  </r>
  <r>
    <x v="40"/>
  </r>
  <r>
    <x v="53"/>
  </r>
  <r>
    <x v="69"/>
  </r>
  <r>
    <x v="93"/>
  </r>
  <r>
    <x v="105"/>
  </r>
  <r>
    <x v="10"/>
  </r>
  <r>
    <x v="42"/>
  </r>
  <r>
    <x v="71"/>
  </r>
  <r>
    <x v="7"/>
  </r>
  <r>
    <x v="57"/>
  </r>
  <r>
    <x v="20"/>
  </r>
  <r>
    <x v="20"/>
  </r>
  <r>
    <x v="20"/>
  </r>
  <r>
    <x v="58"/>
  </r>
  <r>
    <x v="58"/>
  </r>
  <r>
    <x v="102"/>
  </r>
  <r>
    <x v="12"/>
  </r>
  <r>
    <x v="106"/>
  </r>
  <r>
    <x v="83"/>
  </r>
  <r>
    <x v="91"/>
  </r>
  <r>
    <x v="32"/>
  </r>
  <r>
    <x v="67"/>
  </r>
  <r>
    <x v="30"/>
  </r>
  <r>
    <x v="87"/>
  </r>
  <r>
    <x v="67"/>
  </r>
  <r>
    <x v="53"/>
  </r>
  <r>
    <x v="18"/>
  </r>
  <r>
    <x v="88"/>
  </r>
  <r>
    <x v="70"/>
  </r>
  <r>
    <x v="42"/>
  </r>
  <r>
    <x v="56"/>
  </r>
  <r>
    <x v="71"/>
  </r>
  <r>
    <x v="107"/>
  </r>
  <r>
    <x v="43"/>
  </r>
  <r>
    <x v="7"/>
  </r>
  <r>
    <x v="13"/>
  </r>
  <r>
    <x v="20"/>
  </r>
  <r>
    <x v="44"/>
  </r>
  <r>
    <x v="44"/>
  </r>
  <r>
    <x v="58"/>
  </r>
  <r>
    <x v="108"/>
  </r>
  <r>
    <x v="109"/>
  </r>
  <r>
    <x v="110"/>
  </r>
  <r>
    <x v="111"/>
  </r>
  <r>
    <x v="112"/>
  </r>
  <r>
    <x v="113"/>
  </r>
  <r>
    <x v="114"/>
  </r>
  <r>
    <x v="24"/>
  </r>
  <r>
    <x v="115"/>
  </r>
  <r>
    <x v="116"/>
  </r>
  <r>
    <x v="117"/>
  </r>
  <r>
    <x v="48"/>
  </r>
  <r>
    <x v="79"/>
  </r>
  <r>
    <x v="118"/>
  </r>
  <r>
    <x v="103"/>
  </r>
  <r>
    <x v="30"/>
  </r>
  <r>
    <x v="100"/>
  </r>
  <r>
    <x v="92"/>
  </r>
  <r>
    <x v="69"/>
  </r>
  <r>
    <x v="54"/>
  </r>
  <r>
    <x v="69"/>
  </r>
  <r>
    <x v="54"/>
  </r>
  <r>
    <x v="33"/>
  </r>
  <r>
    <x v="58"/>
  </r>
  <r>
    <x v="87"/>
  </r>
  <r>
    <x v="119"/>
  </r>
  <r>
    <x v="53"/>
  </r>
  <r>
    <x v="120"/>
  </r>
  <r>
    <x v="19"/>
  </r>
  <r>
    <x v="69"/>
  </r>
  <r>
    <x v="105"/>
  </r>
  <r>
    <x v="120"/>
  </r>
  <r>
    <x v="70"/>
  </r>
  <r>
    <x v="93"/>
  </r>
  <r>
    <x v="70"/>
  </r>
  <r>
    <x v="107"/>
  </r>
  <r>
    <x v="120"/>
  </r>
  <r>
    <x v="93"/>
  </r>
  <r>
    <x v="43"/>
  </r>
  <r>
    <x v="10"/>
  </r>
  <r>
    <x v="13"/>
  </r>
  <r>
    <x v="57"/>
  </r>
  <r>
    <x v="57"/>
  </r>
  <r>
    <x v="43"/>
  </r>
  <r>
    <x v="72"/>
  </r>
  <r>
    <x v="44"/>
  </r>
  <r>
    <x v="43"/>
  </r>
  <r>
    <x v="13"/>
  </r>
  <r>
    <x v="44"/>
  </r>
  <r>
    <x v="13"/>
  </r>
  <r>
    <x v="13"/>
  </r>
  <r>
    <x v="44"/>
  </r>
  <r>
    <x v="44"/>
  </r>
  <r>
    <x v="20"/>
  </r>
  <r>
    <x v="58"/>
  </r>
  <r>
    <x v="58"/>
  </r>
  <r>
    <x v="58"/>
  </r>
  <r>
    <x v="58"/>
  </r>
  <r>
    <x v="58"/>
  </r>
  <r>
    <x v="58"/>
  </r>
  <r>
    <x v="121"/>
  </r>
  <r>
    <x v="122"/>
  </r>
  <r>
    <x v="123"/>
  </r>
  <r>
    <x v="16"/>
  </r>
  <r>
    <x v="124"/>
  </r>
  <r>
    <x v="125"/>
  </r>
  <r>
    <x v="51"/>
  </r>
  <r>
    <x v="50"/>
  </r>
  <r>
    <x v="48"/>
  </r>
  <r>
    <x v="12"/>
  </r>
  <r>
    <x v="100"/>
  </r>
  <r>
    <x v="64"/>
  </r>
  <r>
    <x v="66"/>
  </r>
  <r>
    <x v="126"/>
  </r>
  <r>
    <x v="101"/>
  </r>
  <r>
    <x v="87"/>
  </r>
  <r>
    <x v="18"/>
  </r>
  <r>
    <x v="127"/>
  </r>
  <r>
    <x v="41"/>
  </r>
  <r>
    <x v="69"/>
  </r>
  <r>
    <x v="104"/>
  </r>
  <r>
    <x v="88"/>
  </r>
  <r>
    <x v="19"/>
  </r>
  <r>
    <x v="69"/>
  </r>
  <r>
    <x v="71"/>
  </r>
  <r>
    <x v="41"/>
  </r>
  <r>
    <x v="120"/>
  </r>
  <r>
    <x v="56"/>
  </r>
  <r>
    <x v="120"/>
  </r>
  <r>
    <x v="70"/>
  </r>
  <r>
    <x v="93"/>
  </r>
  <r>
    <x v="71"/>
  </r>
  <r>
    <x v="70"/>
  </r>
  <r>
    <x v="105"/>
  </r>
  <r>
    <x v="70"/>
  </r>
  <r>
    <x v="42"/>
  </r>
  <r>
    <x v="42"/>
  </r>
  <r>
    <x v="42"/>
  </r>
  <r>
    <x v="57"/>
  </r>
  <r>
    <x v="93"/>
  </r>
  <r>
    <x v="69"/>
  </r>
  <r>
    <x v="43"/>
  </r>
  <r>
    <x v="43"/>
  </r>
  <r>
    <x v="72"/>
  </r>
  <r>
    <x v="43"/>
  </r>
  <r>
    <x v="10"/>
  </r>
  <r>
    <x v="72"/>
  </r>
  <r>
    <x v="10"/>
  </r>
  <r>
    <x v="10"/>
  </r>
  <r>
    <x v="10"/>
  </r>
  <r>
    <x v="10"/>
  </r>
  <r>
    <x v="20"/>
  </r>
  <r>
    <x v="13"/>
  </r>
  <r>
    <x v="20"/>
  </r>
  <r>
    <x v="20"/>
  </r>
  <r>
    <x v="44"/>
  </r>
  <r>
    <x v="44"/>
  </r>
  <r>
    <x v="44"/>
  </r>
  <r>
    <x v="44"/>
  </r>
  <r>
    <x v="20"/>
  </r>
  <r>
    <x v="44"/>
  </r>
  <r>
    <x v="44"/>
  </r>
  <r>
    <x v="44"/>
  </r>
  <r>
    <x v="13"/>
  </r>
  <r>
    <x v="20"/>
  </r>
  <r>
    <x v="20"/>
  </r>
  <r>
    <x v="58"/>
  </r>
  <r>
    <x v="58"/>
  </r>
  <r>
    <x v="58"/>
  </r>
  <r>
    <x v="58"/>
  </r>
  <r>
    <x v="58"/>
  </r>
  <r>
    <x v="58"/>
  </r>
  <r>
    <x v="128"/>
  </r>
  <r>
    <x v="115"/>
  </r>
  <r>
    <x v="36"/>
  </r>
  <r>
    <x v="9"/>
  </r>
  <r>
    <x v="37"/>
  </r>
  <r>
    <x v="129"/>
  </r>
  <r>
    <x v="37"/>
  </r>
  <r>
    <x v="130"/>
  </r>
  <r>
    <x v="82"/>
  </r>
  <r>
    <x v="67"/>
  </r>
  <r>
    <x v="101"/>
  </r>
  <r>
    <x v="119"/>
  </r>
  <r>
    <x v="119"/>
  </r>
  <r>
    <x v="87"/>
  </r>
  <r>
    <x v="54"/>
  </r>
  <r>
    <x v="54"/>
  </r>
  <r>
    <x v="90"/>
  </r>
  <r>
    <x v="53"/>
  </r>
  <r>
    <x v="40"/>
  </r>
  <r>
    <x v="105"/>
  </r>
  <r>
    <x v="53"/>
  </r>
  <r>
    <x v="19"/>
  </r>
  <r>
    <x v="55"/>
  </r>
  <r>
    <x v="69"/>
  </r>
  <r>
    <x v="69"/>
  </r>
  <r>
    <x v="56"/>
  </r>
  <r>
    <x v="72"/>
  </r>
  <r>
    <x v="42"/>
  </r>
  <r>
    <x v="70"/>
  </r>
  <r>
    <x v="107"/>
  </r>
  <r>
    <x v="71"/>
  </r>
  <r>
    <x v="72"/>
  </r>
  <r>
    <x v="7"/>
  </r>
  <r>
    <x v="70"/>
  </r>
  <r>
    <x v="7"/>
  </r>
  <r>
    <x v="43"/>
  </r>
  <r>
    <x v="56"/>
  </r>
  <r>
    <x v="71"/>
  </r>
  <r>
    <x v="57"/>
  </r>
  <r>
    <x v="93"/>
  </r>
  <r>
    <x v="10"/>
  </r>
  <r>
    <x v="72"/>
  </r>
  <r>
    <x v="56"/>
  </r>
  <r>
    <x v="7"/>
  </r>
  <r>
    <x v="42"/>
  </r>
  <r>
    <x v="10"/>
  </r>
  <r>
    <x v="10"/>
  </r>
  <r>
    <x v="10"/>
  </r>
  <r>
    <x v="13"/>
  </r>
  <r>
    <x v="58"/>
  </r>
  <r>
    <x v="44"/>
  </r>
  <r>
    <x v="44"/>
  </r>
  <r>
    <x v="10"/>
  </r>
  <r>
    <x v="20"/>
  </r>
  <r>
    <x v="13"/>
  </r>
  <r>
    <x v="20"/>
  </r>
  <r>
    <x v="20"/>
  </r>
  <r>
    <x v="44"/>
  </r>
  <r>
    <x v="20"/>
  </r>
  <r>
    <x v="20"/>
  </r>
  <r>
    <x v="20"/>
  </r>
  <r>
    <x v="58"/>
  </r>
  <r>
    <x v="20"/>
  </r>
  <r>
    <x v="58"/>
  </r>
  <r>
    <x v="58"/>
  </r>
  <r>
    <x v="58"/>
  </r>
  <r>
    <x v="58"/>
  </r>
  <r>
    <x v="58"/>
  </r>
  <r>
    <x v="117"/>
  </r>
  <r>
    <x v="131"/>
  </r>
  <r>
    <x v="132"/>
  </r>
  <r>
    <x v="30"/>
  </r>
  <r>
    <x v="86"/>
  </r>
  <r>
    <x v="33"/>
  </r>
  <r>
    <x v="40"/>
  </r>
  <r>
    <x v="18"/>
  </r>
  <r>
    <x v="133"/>
  </r>
  <r>
    <x v="92"/>
  </r>
  <r>
    <x v="88"/>
  </r>
  <r>
    <x v="33"/>
  </r>
  <r>
    <x v="53"/>
  </r>
  <r>
    <x v="53"/>
  </r>
  <r>
    <x v="105"/>
  </r>
  <r>
    <x v="105"/>
  </r>
  <r>
    <x v="72"/>
  </r>
  <r>
    <x v="55"/>
  </r>
  <r>
    <x v="88"/>
  </r>
  <r>
    <x v="93"/>
  </r>
  <r>
    <x v="55"/>
  </r>
  <r>
    <x v="72"/>
  </r>
  <r>
    <x v="19"/>
  </r>
  <r>
    <x v="42"/>
  </r>
  <r>
    <x v="107"/>
  </r>
  <r>
    <x v="134"/>
  </r>
  <r>
    <x v="42"/>
  </r>
  <r>
    <x v="93"/>
  </r>
  <r>
    <x v="107"/>
  </r>
  <r>
    <x v="10"/>
  </r>
  <r>
    <x v="57"/>
  </r>
  <r>
    <x v="57"/>
  </r>
  <r>
    <x v="10"/>
  </r>
  <r>
    <x v="57"/>
  </r>
  <r>
    <x v="10"/>
  </r>
  <r>
    <x v="44"/>
  </r>
  <r>
    <x v="13"/>
  </r>
  <r>
    <x v="44"/>
  </r>
  <r>
    <x v="44"/>
  </r>
  <r>
    <x v="44"/>
  </r>
  <r>
    <x v="44"/>
  </r>
  <r>
    <x v="44"/>
  </r>
  <r>
    <x v="13"/>
  </r>
  <r>
    <x v="20"/>
  </r>
  <r>
    <x v="20"/>
  </r>
  <r>
    <x v="44"/>
  </r>
  <r>
    <x v="44"/>
  </r>
  <r>
    <x v="20"/>
  </r>
  <r>
    <x v="20"/>
  </r>
  <r>
    <x v="58"/>
  </r>
  <r>
    <x v="58"/>
  </r>
  <r>
    <x v="58"/>
  </r>
  <r>
    <x v="58"/>
  </r>
  <r>
    <x v="50"/>
  </r>
  <r>
    <x v="90"/>
  </r>
  <r>
    <x v="17"/>
  </r>
  <r>
    <x v="135"/>
  </r>
  <r>
    <x v="134"/>
  </r>
  <r>
    <x v="104"/>
  </r>
  <r>
    <x v="120"/>
  </r>
  <r>
    <x v="120"/>
  </r>
  <r>
    <x v="55"/>
  </r>
  <r>
    <x v="105"/>
  </r>
  <r>
    <x v="55"/>
  </r>
  <r>
    <x v="13"/>
  </r>
  <r>
    <x v="134"/>
  </r>
  <r>
    <x v="71"/>
  </r>
  <r>
    <x v="72"/>
  </r>
  <r>
    <x v="43"/>
  </r>
  <r>
    <x v="7"/>
  </r>
  <r>
    <x v="43"/>
  </r>
  <r>
    <x v="42"/>
  </r>
  <r>
    <x v="42"/>
  </r>
  <r>
    <x v="43"/>
  </r>
  <r>
    <x v="57"/>
  </r>
  <r>
    <x v="10"/>
  </r>
  <r>
    <x v="43"/>
  </r>
  <r>
    <x v="57"/>
  </r>
  <r>
    <x v="42"/>
  </r>
  <r>
    <x v="72"/>
  </r>
  <r>
    <x v="7"/>
  </r>
  <r>
    <x v="57"/>
  </r>
  <r>
    <x v="57"/>
  </r>
  <r>
    <x v="7"/>
  </r>
  <r>
    <x v="10"/>
  </r>
  <r>
    <x v="10"/>
  </r>
  <r>
    <x v="44"/>
  </r>
  <r>
    <x v="10"/>
  </r>
  <r>
    <x v="13"/>
  </r>
  <r>
    <x v="44"/>
  </r>
  <r>
    <x v="10"/>
  </r>
  <r>
    <x v="57"/>
  </r>
  <r>
    <x v="57"/>
  </r>
  <r>
    <x v="44"/>
  </r>
  <r>
    <x v="44"/>
  </r>
  <r>
    <x v="13"/>
  </r>
  <r>
    <x v="10"/>
  </r>
  <r>
    <x v="44"/>
  </r>
  <r>
    <x v="20"/>
  </r>
  <r>
    <x v="10"/>
  </r>
  <r>
    <x v="44"/>
  </r>
  <r>
    <x v="44"/>
  </r>
  <r>
    <x v="10"/>
  </r>
  <r>
    <x v="20"/>
  </r>
  <r>
    <x v="13"/>
  </r>
  <r>
    <x v="44"/>
  </r>
  <r>
    <x v="20"/>
  </r>
  <r>
    <x v="20"/>
  </r>
  <r>
    <x v="44"/>
  </r>
  <r>
    <x v="20"/>
  </r>
  <r>
    <x v="20"/>
  </r>
  <r>
    <x v="20"/>
  </r>
  <r>
    <x v="20"/>
  </r>
  <r>
    <x v="58"/>
  </r>
  <r>
    <x v="58"/>
  </r>
  <r>
    <x v="58"/>
  </r>
  <r>
    <x v="31"/>
  </r>
  <r>
    <x v="132"/>
  </r>
  <r>
    <x v="89"/>
  </r>
  <r>
    <x v="85"/>
  </r>
  <r>
    <x v="17"/>
  </r>
  <r>
    <x v="90"/>
  </r>
  <r>
    <x v="135"/>
  </r>
  <r>
    <x v="69"/>
  </r>
  <r>
    <x v="88"/>
  </r>
  <r>
    <x v="90"/>
  </r>
  <r>
    <x v="52"/>
  </r>
  <r>
    <x v="19"/>
  </r>
  <r>
    <x v="104"/>
  </r>
  <r>
    <x v="71"/>
  </r>
  <r>
    <x v="69"/>
  </r>
  <r>
    <x v="71"/>
  </r>
  <r>
    <x v="55"/>
  </r>
  <r>
    <x v="42"/>
  </r>
  <r>
    <x v="70"/>
  </r>
  <r>
    <x v="42"/>
  </r>
  <r>
    <x v="13"/>
  </r>
  <r>
    <x v="93"/>
  </r>
  <r>
    <x v="43"/>
  </r>
  <r>
    <x v="72"/>
  </r>
  <r>
    <x v="107"/>
  </r>
  <r>
    <x v="20"/>
  </r>
  <r>
    <x v="42"/>
  </r>
  <r>
    <x v="56"/>
  </r>
  <r>
    <x v="107"/>
  </r>
  <r>
    <x v="10"/>
  </r>
  <r>
    <x v="43"/>
  </r>
  <r>
    <x v="43"/>
  </r>
  <r>
    <x v="57"/>
  </r>
  <r>
    <x v="93"/>
  </r>
  <r>
    <x v="57"/>
  </r>
  <r>
    <x v="43"/>
  </r>
  <r>
    <x v="10"/>
  </r>
  <r>
    <x v="57"/>
  </r>
  <r>
    <x v="44"/>
  </r>
  <r>
    <x v="13"/>
  </r>
  <r>
    <x v="20"/>
  </r>
  <r>
    <x v="13"/>
  </r>
  <r>
    <x v="13"/>
  </r>
  <r>
    <x v="44"/>
  </r>
  <r>
    <x v="44"/>
  </r>
  <r>
    <x v="13"/>
  </r>
  <r>
    <x v="20"/>
  </r>
  <r>
    <x v="20"/>
  </r>
  <r>
    <x v="13"/>
  </r>
  <r>
    <x v="58"/>
  </r>
  <r>
    <x v="58"/>
  </r>
  <r>
    <x v="44"/>
  </r>
  <r>
    <x v="13"/>
  </r>
  <r>
    <x v="10"/>
  </r>
  <r>
    <x v="57"/>
  </r>
  <r>
    <x v="20"/>
  </r>
  <r>
    <x v="20"/>
  </r>
  <r>
    <x v="13"/>
  </r>
  <r>
    <x v="20"/>
  </r>
  <r>
    <x v="44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136"/>
  </r>
  <r>
    <x v="37"/>
  </r>
  <r>
    <x v="38"/>
  </r>
  <r>
    <x v="32"/>
  </r>
  <r>
    <x v="134"/>
  </r>
  <r>
    <x v="92"/>
  </r>
  <r>
    <x v="88"/>
  </r>
  <r>
    <x v="55"/>
  </r>
  <r>
    <x v="120"/>
  </r>
  <r>
    <x v="55"/>
  </r>
  <r>
    <x v="70"/>
  </r>
  <r>
    <x v="7"/>
  </r>
  <r>
    <x v="120"/>
  </r>
  <r>
    <x v="107"/>
  </r>
  <r>
    <x v="43"/>
  </r>
  <r>
    <x v="43"/>
  </r>
  <r>
    <x v="57"/>
  </r>
  <r>
    <x v="57"/>
  </r>
  <r>
    <x v="7"/>
  </r>
  <r>
    <x v="7"/>
  </r>
  <r>
    <x v="10"/>
  </r>
  <r>
    <x v="13"/>
  </r>
  <r>
    <x v="56"/>
  </r>
  <r>
    <x v="13"/>
  </r>
  <r>
    <x v="57"/>
  </r>
  <r>
    <x v="7"/>
  </r>
  <r>
    <x v="10"/>
  </r>
  <r>
    <x v="13"/>
  </r>
  <r>
    <x v="57"/>
  </r>
  <r>
    <x v="44"/>
  </r>
  <r>
    <x v="44"/>
  </r>
  <r>
    <x v="44"/>
  </r>
  <r>
    <x v="13"/>
  </r>
  <r>
    <x v="13"/>
  </r>
  <r>
    <x v="20"/>
  </r>
  <r>
    <x v="13"/>
  </r>
  <r>
    <x v="44"/>
  </r>
  <r>
    <x v="20"/>
  </r>
  <r>
    <x v="44"/>
  </r>
  <r>
    <x v="10"/>
  </r>
  <r>
    <x v="44"/>
  </r>
  <r>
    <x v="20"/>
  </r>
  <r>
    <x v="20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3"/>
  </r>
  <r>
    <x v="69"/>
  </r>
  <r>
    <x v="55"/>
  </r>
  <r>
    <x v="105"/>
  </r>
  <r>
    <x v="105"/>
  </r>
  <r>
    <x v="105"/>
  </r>
  <r>
    <x v="69"/>
  </r>
  <r>
    <x v="92"/>
  </r>
  <r>
    <x v="93"/>
  </r>
  <r>
    <x v="70"/>
  </r>
  <r>
    <x v="71"/>
  </r>
  <r>
    <x v="56"/>
  </r>
  <r>
    <x v="107"/>
  </r>
  <r>
    <x v="107"/>
  </r>
  <r>
    <x v="56"/>
  </r>
  <r>
    <x v="107"/>
  </r>
  <r>
    <x v="107"/>
  </r>
  <r>
    <x v="107"/>
  </r>
  <r>
    <x v="93"/>
  </r>
  <r>
    <x v="70"/>
  </r>
  <r>
    <x v="10"/>
  </r>
  <r>
    <x v="42"/>
  </r>
  <r>
    <x v="43"/>
  </r>
  <r>
    <x v="10"/>
  </r>
  <r>
    <x v="43"/>
  </r>
  <r>
    <x v="57"/>
  </r>
  <r>
    <x v="55"/>
  </r>
  <r>
    <x v="57"/>
  </r>
  <r>
    <x v="42"/>
  </r>
  <r>
    <x v="43"/>
  </r>
  <r>
    <x v="10"/>
  </r>
  <r>
    <x v="43"/>
  </r>
  <r>
    <x v="57"/>
  </r>
  <r>
    <x v="10"/>
  </r>
  <r>
    <x v="72"/>
  </r>
  <r>
    <x v="57"/>
  </r>
  <r>
    <x v="7"/>
  </r>
  <r>
    <x v="10"/>
  </r>
  <r>
    <x v="43"/>
  </r>
  <r>
    <x v="13"/>
  </r>
  <r>
    <x v="57"/>
  </r>
  <r>
    <x v="57"/>
  </r>
  <r>
    <x v="56"/>
  </r>
  <r>
    <x v="57"/>
  </r>
  <r>
    <x v="13"/>
  </r>
  <r>
    <x v="57"/>
  </r>
  <r>
    <x v="44"/>
  </r>
  <r>
    <x v="13"/>
  </r>
  <r>
    <x v="13"/>
  </r>
  <r>
    <x v="57"/>
  </r>
  <r>
    <x v="20"/>
  </r>
  <r>
    <x v="13"/>
  </r>
  <r>
    <x v="10"/>
  </r>
  <r>
    <x v="7"/>
  </r>
  <r>
    <x v="10"/>
  </r>
  <r>
    <x v="13"/>
  </r>
  <r>
    <x v="10"/>
  </r>
  <r>
    <x v="44"/>
  </r>
  <r>
    <x v="13"/>
  </r>
  <r>
    <x v="44"/>
  </r>
  <r>
    <x v="13"/>
  </r>
  <r>
    <x v="44"/>
  </r>
  <r>
    <x v="44"/>
  </r>
  <r>
    <x v="44"/>
  </r>
  <r>
    <x v="44"/>
  </r>
  <r>
    <x v="13"/>
  </r>
  <r>
    <x v="10"/>
  </r>
  <r>
    <x v="10"/>
  </r>
  <r>
    <x v="44"/>
  </r>
  <r>
    <x v="44"/>
  </r>
  <r>
    <x v="13"/>
  </r>
  <r>
    <x v="13"/>
  </r>
  <r>
    <x v="44"/>
  </r>
  <r>
    <x v="20"/>
  </r>
  <r>
    <x v="20"/>
  </r>
  <r>
    <x v="10"/>
  </r>
  <r>
    <x v="44"/>
  </r>
  <r>
    <x v="20"/>
  </r>
  <r>
    <x v="20"/>
  </r>
  <r>
    <x v="20"/>
  </r>
  <r>
    <x v="44"/>
  </r>
  <r>
    <x v="20"/>
  </r>
  <r>
    <x v="44"/>
  </r>
  <r>
    <x v="20"/>
  </r>
  <r>
    <x v="44"/>
  </r>
  <r>
    <x v="20"/>
  </r>
  <r>
    <x v="13"/>
  </r>
  <r>
    <x v="44"/>
  </r>
  <r>
    <x v="44"/>
  </r>
  <r>
    <x v="44"/>
  </r>
  <r>
    <x v="20"/>
  </r>
  <r>
    <x v="44"/>
  </r>
  <r>
    <x v="20"/>
  </r>
  <r>
    <x v="20"/>
  </r>
  <r>
    <x v="20"/>
  </r>
  <r>
    <x v="20"/>
  </r>
  <r>
    <x v="13"/>
  </r>
  <r>
    <x v="20"/>
  </r>
  <r>
    <x v="20"/>
  </r>
  <r>
    <x v="44"/>
  </r>
  <r>
    <x v="20"/>
  </r>
  <r>
    <x v="20"/>
  </r>
  <r>
    <x v="20"/>
  </r>
  <r>
    <x v="20"/>
  </r>
  <r>
    <x v="20"/>
  </r>
  <r>
    <x v="58"/>
  </r>
  <r>
    <x v="58"/>
  </r>
  <r>
    <x v="44"/>
  </r>
  <r>
    <x v="20"/>
  </r>
  <r>
    <x v="20"/>
  </r>
  <r>
    <x v="20"/>
  </r>
  <r>
    <x v="20"/>
  </r>
  <r>
    <x v="20"/>
  </r>
  <r>
    <x v="58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8"/>
  </r>
  <r>
    <x v="17"/>
  </r>
  <r>
    <x v="134"/>
  </r>
  <r>
    <x v="71"/>
  </r>
  <r>
    <x v="107"/>
  </r>
  <r>
    <x v="56"/>
  </r>
  <r>
    <x v="7"/>
  </r>
  <r>
    <x v="71"/>
  </r>
  <r>
    <x v="56"/>
  </r>
  <r>
    <x v="58"/>
  </r>
  <r>
    <x v="107"/>
  </r>
  <r>
    <x v="7"/>
  </r>
  <r>
    <x v="43"/>
  </r>
  <r>
    <x v="43"/>
  </r>
  <r>
    <x v="7"/>
  </r>
  <r>
    <x v="43"/>
  </r>
  <r>
    <x v="57"/>
  </r>
  <r>
    <x v="57"/>
  </r>
  <r>
    <x v="7"/>
  </r>
  <r>
    <x v="10"/>
  </r>
  <r>
    <x v="7"/>
  </r>
  <r>
    <x v="43"/>
  </r>
  <r>
    <x v="107"/>
  </r>
  <r>
    <x v="57"/>
  </r>
  <r>
    <x v="7"/>
  </r>
  <r>
    <x v="7"/>
  </r>
  <r>
    <x v="57"/>
  </r>
  <r>
    <x v="10"/>
  </r>
  <r>
    <x v="57"/>
  </r>
  <r>
    <x v="10"/>
  </r>
  <r>
    <x v="44"/>
  </r>
  <r>
    <x v="10"/>
  </r>
  <r>
    <x v="13"/>
  </r>
  <r>
    <x v="13"/>
  </r>
  <r>
    <x v="44"/>
  </r>
  <r>
    <x v="13"/>
  </r>
  <r>
    <x v="13"/>
  </r>
  <r>
    <x v="13"/>
  </r>
  <r>
    <x v="7"/>
  </r>
  <r>
    <x v="7"/>
  </r>
  <r>
    <x v="10"/>
  </r>
  <r>
    <x v="13"/>
  </r>
  <r>
    <x v="44"/>
  </r>
  <r>
    <x v="13"/>
  </r>
  <r>
    <x v="10"/>
  </r>
  <r>
    <x v="13"/>
  </r>
  <r>
    <x v="10"/>
  </r>
  <r>
    <x v="44"/>
  </r>
  <r>
    <x v="44"/>
  </r>
  <r>
    <x v="13"/>
  </r>
  <r>
    <x v="10"/>
  </r>
  <r>
    <x v="44"/>
  </r>
  <r>
    <x v="44"/>
  </r>
  <r>
    <x v="44"/>
  </r>
  <r>
    <x v="10"/>
  </r>
  <r>
    <x v="44"/>
  </r>
  <r>
    <x v="44"/>
  </r>
  <r>
    <x v="13"/>
  </r>
  <r>
    <x v="13"/>
  </r>
  <r>
    <x v="13"/>
  </r>
  <r>
    <x v="13"/>
  </r>
  <r>
    <x v="13"/>
  </r>
  <r>
    <x v="10"/>
  </r>
  <r>
    <x v="44"/>
  </r>
  <r>
    <x v="44"/>
  </r>
  <r>
    <x v="13"/>
  </r>
  <r>
    <x v="44"/>
  </r>
  <r>
    <x v="44"/>
  </r>
  <r>
    <x v="44"/>
  </r>
  <r>
    <x v="44"/>
  </r>
  <r>
    <x v="13"/>
  </r>
  <r>
    <x v="20"/>
  </r>
  <r>
    <x v="44"/>
  </r>
  <r>
    <x v="13"/>
  </r>
  <r>
    <x v="44"/>
  </r>
  <r>
    <x v="44"/>
  </r>
  <r>
    <x v="13"/>
  </r>
  <r>
    <x v="44"/>
  </r>
  <r>
    <x v="44"/>
  </r>
  <r>
    <x v="20"/>
  </r>
  <r>
    <x v="20"/>
  </r>
  <r>
    <x v="13"/>
  </r>
  <r>
    <x v="13"/>
  </r>
  <r>
    <x v="20"/>
  </r>
  <r>
    <x v="20"/>
  </r>
  <r>
    <x v="20"/>
  </r>
  <r>
    <x v="20"/>
  </r>
  <r>
    <x v="13"/>
  </r>
  <r>
    <x v="20"/>
  </r>
  <r>
    <x v="44"/>
  </r>
  <r>
    <x v="44"/>
  </r>
  <r>
    <x v="20"/>
  </r>
  <r>
    <x v="20"/>
  </r>
  <r>
    <x v="20"/>
  </r>
  <r>
    <x v="44"/>
  </r>
  <r>
    <x v="20"/>
  </r>
  <r>
    <x v="58"/>
  </r>
  <r>
    <x v="20"/>
  </r>
  <r>
    <x v="20"/>
  </r>
  <r>
    <x v="44"/>
  </r>
  <r>
    <x v="44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20"/>
  </r>
  <r>
    <x v="43"/>
  </r>
  <r>
    <x v="7"/>
  </r>
  <r>
    <x v="57"/>
  </r>
  <r>
    <x v="57"/>
  </r>
  <r>
    <x v="43"/>
  </r>
  <r>
    <x v="43"/>
  </r>
  <r>
    <x v="10"/>
  </r>
  <r>
    <x v="10"/>
  </r>
  <r>
    <x v="43"/>
  </r>
  <r>
    <x v="13"/>
  </r>
  <r>
    <x v="43"/>
  </r>
  <r>
    <x v="10"/>
  </r>
  <r>
    <x v="13"/>
  </r>
  <r>
    <x v="10"/>
  </r>
  <r>
    <x v="10"/>
  </r>
  <r>
    <x v="57"/>
  </r>
  <r>
    <x v="134"/>
  </r>
  <r>
    <x v="44"/>
  </r>
  <r>
    <x v="44"/>
  </r>
  <r>
    <x v="134"/>
  </r>
  <r>
    <x v="44"/>
  </r>
  <r>
    <x v="44"/>
  </r>
  <r>
    <x v="13"/>
  </r>
  <r>
    <x v="44"/>
  </r>
  <r>
    <x v="44"/>
  </r>
  <r>
    <x v="13"/>
  </r>
  <r>
    <x v="44"/>
  </r>
  <r>
    <x v="44"/>
  </r>
  <r>
    <x v="20"/>
  </r>
  <r>
    <x v="44"/>
  </r>
  <r>
    <x v="20"/>
  </r>
  <r>
    <x v="20"/>
  </r>
  <r>
    <x v="44"/>
  </r>
  <r>
    <x v="44"/>
  </r>
  <r>
    <x v="44"/>
  </r>
  <r>
    <x v="20"/>
  </r>
  <r>
    <x v="20"/>
  </r>
  <r>
    <x v="20"/>
  </r>
  <r>
    <x v="20"/>
  </r>
  <r>
    <x v="20"/>
  </r>
  <r>
    <x v="44"/>
  </r>
  <r>
    <x v="20"/>
  </r>
  <r>
    <x v="44"/>
  </r>
  <r>
    <x v="58"/>
  </r>
  <r>
    <x v="20"/>
  </r>
  <r>
    <x v="20"/>
  </r>
  <r>
    <x v="13"/>
  </r>
  <r>
    <x v="20"/>
  </r>
  <r>
    <x v="58"/>
  </r>
  <r>
    <x v="20"/>
  </r>
  <r>
    <x v="20"/>
  </r>
  <r>
    <x v="20"/>
  </r>
  <r>
    <x v="44"/>
  </r>
  <r>
    <x v="134"/>
  </r>
  <r>
    <x v="20"/>
  </r>
  <r>
    <x v="44"/>
  </r>
  <r>
    <x v="20"/>
  </r>
  <r>
    <x v="20"/>
  </r>
  <r>
    <x v="44"/>
  </r>
  <r>
    <x v="20"/>
  </r>
  <r>
    <x v="44"/>
  </r>
  <r>
    <x v="20"/>
  </r>
  <r>
    <x v="20"/>
  </r>
  <r>
    <x v="20"/>
  </r>
  <r>
    <x v="13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10"/>
  </r>
  <r>
    <x v="10"/>
  </r>
  <r>
    <x v="10"/>
  </r>
  <r>
    <x v="13"/>
  </r>
  <r>
    <x v="13"/>
  </r>
  <r>
    <x v="134"/>
  </r>
  <r>
    <x v="10"/>
  </r>
  <r>
    <x v="13"/>
  </r>
  <r>
    <x v="10"/>
  </r>
  <r>
    <x v="13"/>
  </r>
  <r>
    <x v="44"/>
  </r>
  <r>
    <x v="44"/>
  </r>
  <r>
    <x v="44"/>
  </r>
  <r>
    <x v="44"/>
  </r>
  <r>
    <x v="10"/>
  </r>
  <r>
    <x v="44"/>
  </r>
  <r>
    <x v="44"/>
  </r>
  <r>
    <x v="44"/>
  </r>
  <r>
    <x v="13"/>
  </r>
  <r>
    <x v="44"/>
  </r>
  <r>
    <x v="20"/>
  </r>
  <r>
    <x v="20"/>
  </r>
  <r>
    <x v="44"/>
  </r>
  <r>
    <x v="13"/>
  </r>
  <r>
    <x v="20"/>
  </r>
  <r>
    <x v="20"/>
  </r>
  <r>
    <x v="20"/>
  </r>
  <r>
    <x v="20"/>
  </r>
  <r>
    <x v="20"/>
  </r>
  <r>
    <x v="20"/>
  </r>
  <r>
    <x v="44"/>
  </r>
  <r>
    <x v="58"/>
  </r>
  <r>
    <x v="20"/>
  </r>
  <r>
    <x v="44"/>
  </r>
  <r>
    <x v="44"/>
  </r>
  <r>
    <x v="20"/>
  </r>
  <r>
    <x v="20"/>
  </r>
  <r>
    <x v="20"/>
  </r>
  <r>
    <x v="58"/>
  </r>
  <r>
    <x v="20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10"/>
  </r>
  <r>
    <x v="13"/>
  </r>
  <r>
    <x v="44"/>
  </r>
  <r>
    <x v="44"/>
  </r>
  <r>
    <x v="44"/>
  </r>
  <r>
    <x v="13"/>
  </r>
  <r>
    <x v="20"/>
  </r>
  <r>
    <x v="20"/>
  </r>
  <r>
    <x v="20"/>
  </r>
  <r>
    <x v="20"/>
  </r>
  <r>
    <x v="20"/>
  </r>
  <r>
    <x v="20"/>
  </r>
  <r>
    <x v="20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70"/>
  </r>
  <r>
    <x v="57"/>
  </r>
  <r>
    <x v="10"/>
  </r>
  <r>
    <x v="13"/>
  </r>
  <r>
    <x v="13"/>
  </r>
  <r>
    <x v="13"/>
  </r>
  <r>
    <x v="44"/>
  </r>
  <r>
    <x v="44"/>
  </r>
  <r>
    <x v="44"/>
  </r>
  <r>
    <x v="44"/>
  </r>
  <r>
    <x v="44"/>
  </r>
  <r>
    <x v="134"/>
  </r>
  <r>
    <x v="4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134"/>
  </r>
  <r>
    <x v="20"/>
  </r>
  <r>
    <x v="20"/>
  </r>
  <r>
    <x v="20"/>
  </r>
  <r>
    <x v="20"/>
  </r>
  <r>
    <x v="20"/>
  </r>
  <r>
    <x v="20"/>
  </r>
  <r>
    <x v="20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134"/>
  </r>
  <r>
    <x v="58"/>
  </r>
  <r>
    <x v="58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n v="355"/>
  </r>
  <r>
    <x v="1"/>
    <n v="222"/>
  </r>
  <r>
    <x v="2"/>
    <n v="137"/>
  </r>
  <r>
    <x v="3"/>
    <n v="84"/>
  </r>
  <r>
    <x v="4"/>
    <n v="65"/>
  </r>
  <r>
    <x v="5"/>
    <n v="41"/>
  </r>
  <r>
    <x v="5"/>
    <n v="25"/>
  </r>
  <r>
    <x v="6"/>
    <n v="34"/>
  </r>
  <r>
    <x v="7"/>
    <n v="13"/>
  </r>
  <r>
    <x v="7"/>
    <n v="19"/>
  </r>
  <r>
    <x v="7"/>
    <n v="16"/>
  </r>
  <r>
    <x v="8"/>
    <n v="15"/>
  </r>
  <r>
    <x v="8"/>
    <n v="13"/>
  </r>
  <r>
    <x v="8"/>
    <n v="15"/>
  </r>
  <r>
    <x v="9"/>
    <n v="13"/>
  </r>
  <r>
    <x v="9"/>
    <n v="12"/>
  </r>
  <r>
    <x v="9"/>
    <n v="9"/>
  </r>
  <r>
    <x v="10"/>
    <n v="17"/>
  </r>
  <r>
    <x v="10"/>
    <n v="10"/>
  </r>
  <r>
    <x v="10"/>
    <n v="5"/>
  </r>
  <r>
    <x v="10"/>
    <n v="8"/>
  </r>
  <r>
    <x v="10"/>
    <n v="8"/>
  </r>
  <r>
    <x v="11"/>
    <n v="4"/>
  </r>
  <r>
    <x v="11"/>
    <n v="9"/>
  </r>
  <r>
    <x v="11"/>
    <n v="4"/>
  </r>
  <r>
    <x v="11"/>
    <n v="6"/>
  </r>
  <r>
    <x v="11"/>
    <n v="4"/>
  </r>
  <r>
    <x v="11"/>
    <n v="2"/>
  </r>
  <r>
    <x v="12"/>
    <n v="3"/>
  </r>
  <r>
    <x v="12"/>
    <n v="5"/>
  </r>
  <r>
    <x v="12"/>
    <n v="6"/>
  </r>
  <r>
    <x v="12"/>
    <n v="3"/>
  </r>
  <r>
    <x v="12"/>
    <n v="3"/>
  </r>
  <r>
    <x v="12"/>
    <n v="4"/>
  </r>
  <r>
    <x v="12"/>
    <n v="2"/>
  </r>
  <r>
    <x v="13"/>
    <n v="5"/>
  </r>
  <r>
    <x v="13"/>
    <n v="4"/>
  </r>
  <r>
    <x v="13"/>
    <n v="2"/>
  </r>
  <r>
    <x v="13"/>
    <n v="2"/>
  </r>
  <r>
    <x v="13"/>
    <n v="5"/>
  </r>
  <r>
    <x v="13"/>
    <n v="3"/>
  </r>
  <r>
    <x v="13"/>
    <n v="5"/>
  </r>
  <r>
    <x v="13"/>
    <n v="2"/>
  </r>
  <r>
    <x v="13"/>
    <n v="1"/>
  </r>
  <r>
    <x v="14"/>
    <n v="3"/>
  </r>
  <r>
    <x v="14"/>
    <n v="3"/>
  </r>
  <r>
    <x v="14"/>
    <n v="1"/>
  </r>
  <r>
    <x v="14"/>
    <n v="1"/>
  </r>
  <r>
    <x v="14"/>
    <n v="1"/>
  </r>
  <r>
    <x v="14"/>
    <n v="3"/>
  </r>
  <r>
    <x v="14"/>
    <n v="2"/>
  </r>
  <r>
    <x v="14"/>
    <n v="1"/>
  </r>
  <r>
    <x v="14"/>
    <n v="3"/>
  </r>
  <r>
    <x v="14"/>
    <n v="1"/>
  </r>
  <r>
    <x v="15"/>
    <n v="5"/>
  </r>
  <r>
    <x v="15"/>
    <n v="1"/>
  </r>
  <r>
    <x v="15"/>
    <n v="3"/>
  </r>
  <r>
    <x v="15"/>
    <n v="2"/>
  </r>
  <r>
    <x v="15"/>
    <n v="4"/>
  </r>
  <r>
    <x v="15"/>
    <n v="2"/>
  </r>
  <r>
    <x v="15"/>
    <n v="2"/>
  </r>
  <r>
    <x v="15"/>
    <n v="2"/>
  </r>
  <r>
    <x v="16"/>
    <n v="2"/>
  </r>
  <r>
    <x v="16"/>
    <n v="1"/>
  </r>
  <r>
    <x v="16"/>
    <n v="2"/>
  </r>
  <r>
    <x v="16"/>
    <n v="1"/>
  </r>
  <r>
    <x v="16"/>
    <n v="1"/>
  </r>
  <r>
    <x v="16"/>
    <n v="3"/>
  </r>
  <r>
    <x v="16"/>
    <n v="2"/>
  </r>
  <r>
    <x v="16"/>
    <n v="1"/>
  </r>
  <r>
    <x v="16"/>
    <n v="1"/>
  </r>
  <r>
    <x v="16"/>
    <n v="2"/>
  </r>
  <r>
    <x v="16"/>
    <n v="1"/>
  </r>
  <r>
    <x v="17"/>
    <n v="3"/>
  </r>
  <r>
    <x v="17"/>
    <n v="2"/>
  </r>
  <r>
    <x v="17"/>
    <n v="2"/>
  </r>
  <r>
    <x v="17"/>
    <n v="1"/>
  </r>
  <r>
    <x v="17"/>
    <n v="1"/>
  </r>
  <r>
    <x v="17"/>
    <n v="2"/>
  </r>
  <r>
    <x v="17"/>
    <n v="2"/>
  </r>
  <r>
    <x v="17"/>
    <n v="1"/>
  </r>
  <r>
    <x v="17"/>
    <n v="2"/>
  </r>
  <r>
    <x v="17"/>
    <n v="1"/>
  </r>
  <r>
    <x v="17"/>
    <n v="1"/>
  </r>
  <r>
    <x v="17"/>
    <n v="3"/>
  </r>
  <r>
    <x v="17"/>
    <n v="1"/>
  </r>
  <r>
    <x v="18"/>
    <n v="1"/>
  </r>
  <r>
    <x v="18"/>
    <n v="2"/>
  </r>
  <r>
    <x v="18"/>
    <n v="1"/>
  </r>
  <r>
    <x v="18"/>
    <n v="1"/>
  </r>
  <r>
    <x v="18"/>
    <n v="1"/>
  </r>
  <r>
    <x v="18"/>
    <n v="1"/>
  </r>
  <r>
    <x v="19"/>
    <n v="1"/>
  </r>
  <r>
    <x v="19"/>
    <n v="1"/>
  </r>
  <r>
    <x v="19"/>
    <n v="2"/>
  </r>
  <r>
    <x v="19"/>
    <n v="2"/>
  </r>
  <r>
    <x v="19"/>
    <n v="1"/>
  </r>
  <r>
    <x v="19"/>
    <n v="1"/>
  </r>
  <r>
    <x v="19"/>
    <n v="1"/>
  </r>
  <r>
    <x v="19"/>
    <n v="1"/>
  </r>
  <r>
    <x v="20"/>
    <n v="1"/>
  </r>
  <r>
    <x v="20"/>
    <n v="2"/>
  </r>
  <r>
    <x v="20"/>
    <n v="1"/>
  </r>
  <r>
    <x v="20"/>
    <n v="1"/>
  </r>
  <r>
    <x v="20"/>
    <n v="1"/>
  </r>
  <r>
    <x v="20"/>
    <n v="1"/>
  </r>
  <r>
    <x v="20"/>
    <n v="1"/>
  </r>
  <r>
    <x v="21"/>
    <n v="1"/>
  </r>
  <r>
    <x v="21"/>
    <n v="2"/>
  </r>
  <r>
    <x v="21"/>
    <n v="1"/>
  </r>
  <r>
    <x v="21"/>
    <n v="1"/>
  </r>
  <r>
    <x v="21"/>
    <n v="1"/>
  </r>
  <r>
    <x v="21"/>
    <n v="1"/>
  </r>
  <r>
    <x v="22"/>
    <n v="1"/>
  </r>
  <r>
    <x v="22"/>
    <n v="1"/>
  </r>
  <r>
    <x v="22"/>
    <n v="1"/>
  </r>
  <r>
    <x v="22"/>
    <n v="1"/>
  </r>
  <r>
    <x v="22"/>
    <n v="1"/>
  </r>
  <r>
    <x v="22"/>
    <n v="1"/>
  </r>
  <r>
    <x v="23"/>
    <n v="1"/>
  </r>
  <r>
    <x v="23"/>
    <n v="1"/>
  </r>
  <r>
    <x v="23"/>
    <n v="1"/>
  </r>
  <r>
    <x v="24"/>
    <n v="1"/>
  </r>
  <r>
    <x v="25"/>
    <n v="1"/>
  </r>
  <r>
    <x v="25"/>
    <n v="1"/>
  </r>
  <r>
    <x v="25"/>
    <n v="1"/>
  </r>
  <r>
    <x v="25"/>
    <n v="1"/>
  </r>
  <r>
    <x v="25"/>
    <n v="1"/>
  </r>
  <r>
    <x v="25"/>
    <n v="1"/>
  </r>
  <r>
    <x v="26"/>
    <n v="1"/>
  </r>
  <r>
    <x v="27"/>
    <n v="1"/>
  </r>
  <r>
    <x v="27"/>
    <n v="1"/>
  </r>
  <r>
    <x v="28"/>
    <n v="1"/>
  </r>
  <r>
    <x v="29"/>
    <n v="1"/>
  </r>
  <r>
    <x v="30"/>
    <n v="1"/>
  </r>
  <r>
    <x v="3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T5:BU143" firstHeaderRow="1" firstDataRow="1" firstDataCol="1"/>
  <pivotFields count="1">
    <pivotField axis="axisRow" dataField="1" showAll="0">
      <items count="138">
        <item x="58"/>
        <item x="20"/>
        <item x="44"/>
        <item x="13"/>
        <item x="10"/>
        <item x="57"/>
        <item x="7"/>
        <item x="43"/>
        <item x="72"/>
        <item x="42"/>
        <item x="107"/>
        <item x="56"/>
        <item x="71"/>
        <item x="70"/>
        <item x="93"/>
        <item x="55"/>
        <item x="120"/>
        <item x="69"/>
        <item x="105"/>
        <item x="92"/>
        <item x="19"/>
        <item x="53"/>
        <item x="104"/>
        <item x="88"/>
        <item x="40"/>
        <item x="18"/>
        <item x="33"/>
        <item x="135"/>
        <item x="32"/>
        <item x="90"/>
        <item x="54"/>
        <item x="52"/>
        <item x="119"/>
        <item x="17"/>
        <item x="38"/>
        <item x="41"/>
        <item x="66"/>
        <item x="133"/>
        <item x="86"/>
        <item x="87"/>
        <item x="101"/>
        <item x="67"/>
        <item x="91"/>
        <item x="127"/>
        <item x="85"/>
        <item x="64"/>
        <item x="68"/>
        <item x="99"/>
        <item x="131"/>
        <item x="100"/>
        <item x="89"/>
        <item x="126"/>
        <item x="51"/>
        <item x="25"/>
        <item x="37"/>
        <item x="62"/>
        <item x="50"/>
        <item x="83"/>
        <item x="30"/>
        <item x="102"/>
        <item x="132"/>
        <item x="82"/>
        <item x="103"/>
        <item x="81"/>
        <item x="84"/>
        <item x="125"/>
        <item x="130"/>
        <item x="12"/>
        <item x="31"/>
        <item x="39"/>
        <item x="26"/>
        <item x="9"/>
        <item x="129"/>
        <item x="48"/>
        <item x="16"/>
        <item x="79"/>
        <item x="124"/>
        <item x="63"/>
        <item x="65"/>
        <item x="117"/>
        <item x="118"/>
        <item x="115"/>
        <item x="106"/>
        <item x="49"/>
        <item x="36"/>
        <item x="116"/>
        <item x="98"/>
        <item x="24"/>
        <item x="114"/>
        <item x="23"/>
        <item x="136"/>
        <item x="47"/>
        <item x="61"/>
        <item x="112"/>
        <item x="3"/>
        <item x="15"/>
        <item x="76"/>
        <item x="97"/>
        <item x="35"/>
        <item x="80"/>
        <item x="123"/>
        <item x="60"/>
        <item x="22"/>
        <item x="4"/>
        <item x="113"/>
        <item x="78"/>
        <item x="121"/>
        <item x="122"/>
        <item x="6"/>
        <item x="8"/>
        <item x="77"/>
        <item x="29"/>
        <item x="111"/>
        <item x="75"/>
        <item x="74"/>
        <item x="34"/>
        <item x="46"/>
        <item x="109"/>
        <item x="110"/>
        <item x="5"/>
        <item x="73"/>
        <item x="96"/>
        <item x="108"/>
        <item x="11"/>
        <item x="128"/>
        <item x="2"/>
        <item x="45"/>
        <item x="94"/>
        <item x="28"/>
        <item x="95"/>
        <item x="1"/>
        <item x="0"/>
        <item x="59"/>
        <item x="27"/>
        <item x="21"/>
        <item x="14"/>
        <item x="134"/>
        <item t="default"/>
      </items>
    </pivotField>
  </pivotFields>
  <rowFields count="1">
    <field x="0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 t="grand">
      <x/>
    </i>
  </rowItems>
  <colItems count="1">
    <i/>
  </colItems>
  <dataFields count="1">
    <dataField name="Count of 1/22/205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A5:CB38" firstHeaderRow="1" firstDataRow="1" firstDataCol="1"/>
  <pivotFields count="2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ata.cdc.gov/NCHS/Provisional-COVID-19-Death-Counts-by-Place-of-Deat/uggs-hy5q/dat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usafacts.org/visualizations/coronavirus-covid-19-spread-map/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06"/>
  <sheetViews>
    <sheetView zoomScale="115" zoomScaleNormal="115" workbookViewId="0">
      <pane ySplit="3000" topLeftCell="A54" activePane="bottomLeft"/>
      <selection activeCell="F4" sqref="F4"/>
      <selection pane="bottomLeft" activeCell="G57" sqref="G57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2.33203125" customWidth="1"/>
    <col min="5" max="5" width="10.5546875" bestFit="1" customWidth="1"/>
    <col min="6" max="6" width="13.44140625" customWidth="1"/>
    <col min="7" max="7" width="12.44140625" customWidth="1"/>
    <col min="8" max="8" width="12.33203125" customWidth="1"/>
    <col min="9" max="9" width="12" customWidth="1"/>
    <col min="10" max="10" width="12.33203125" customWidth="1"/>
    <col min="11" max="11" width="11.21875" bestFit="1" customWidth="1"/>
    <col min="12" max="12" width="6.6640625" bestFit="1" customWidth="1"/>
    <col min="13" max="13" width="10.77734375" bestFit="1" customWidth="1"/>
    <col min="14" max="14" width="11.44140625" hidden="1" customWidth="1"/>
    <col min="15" max="15" width="11.33203125" bestFit="1" customWidth="1"/>
    <col min="16" max="16" width="11.44140625" hidden="1" customWidth="1"/>
    <col min="17" max="17" width="9.88671875" customWidth="1"/>
    <col min="18" max="19" width="12.21875" customWidth="1"/>
    <col min="20" max="20" width="12.109375" customWidth="1"/>
    <col min="21" max="21" width="6.6640625" bestFit="1" customWidth="1"/>
    <col min="22" max="22" width="7.21875" customWidth="1"/>
    <col min="24" max="24" width="8.5546875" bestFit="1" customWidth="1"/>
    <col min="39" max="39" width="8.21875" bestFit="1" customWidth="1"/>
    <col min="40" max="40" width="8.6640625" bestFit="1" customWidth="1"/>
    <col min="41" max="41" width="10.44140625" bestFit="1" customWidth="1"/>
    <col min="42" max="42" width="10" customWidth="1"/>
    <col min="43" max="43" width="11.5546875" customWidth="1"/>
    <col min="45" max="45" width="8.77734375" customWidth="1"/>
    <col min="46" max="46" width="9.5546875" customWidth="1"/>
    <col min="47" max="47" width="10.88671875" customWidth="1"/>
    <col min="49" max="49" width="8.21875" customWidth="1"/>
    <col min="50" max="50" width="8.88671875" customWidth="1"/>
    <col min="51" max="51" width="10" customWidth="1"/>
    <col min="53" max="53" width="10.21875" bestFit="1" customWidth="1"/>
    <col min="54" max="54" width="12.109375" bestFit="1" customWidth="1"/>
    <col min="55" max="55" width="13.77734375" bestFit="1" customWidth="1"/>
  </cols>
  <sheetData>
    <row r="1" spans="1:96" x14ac:dyDescent="0.3">
      <c r="A1" t="s">
        <v>1258</v>
      </c>
      <c r="E1" s="73">
        <v>7781000000</v>
      </c>
      <c r="P1" s="47">
        <f>SUMXMY2(P6:P46,J6:J46)</f>
        <v>10960350365.250643</v>
      </c>
    </row>
    <row r="3" spans="1:96" x14ac:dyDescent="0.3">
      <c r="A3" s="72" t="s">
        <v>1259</v>
      </c>
      <c r="F3" s="114">
        <v>3.0000000000000001E-3</v>
      </c>
      <c r="G3" s="8">
        <f t="shared" ref="G3:K3" si="0">AVERAGE(G45:G50)</f>
        <v>16256722.222222222</v>
      </c>
      <c r="H3" s="8">
        <f t="shared" si="0"/>
        <v>37306722.222222216</v>
      </c>
      <c r="I3" s="5">
        <v>0.25</v>
      </c>
      <c r="J3" s="8">
        <f t="shared" si="0"/>
        <v>2354958.3333333335</v>
      </c>
      <c r="K3" s="8">
        <f t="shared" si="0"/>
        <v>160690.33333333334</v>
      </c>
      <c r="L3" s="5"/>
      <c r="M3" s="8">
        <f>AVERAGE(M45:M50)</f>
        <v>78446.5</v>
      </c>
      <c r="N3" s="8">
        <f t="shared" ref="N3" si="1">AVERAGE(N45:N50)</f>
        <v>79927.545816667029</v>
      </c>
      <c r="O3" s="5">
        <v>5.0000000000000001E-3</v>
      </c>
      <c r="P3" s="8">
        <f>AVERAGE(P45:P50)</f>
        <v>2365423.1022883411</v>
      </c>
      <c r="Q3" s="9">
        <f>LOG(2)/LOG(1+T3)</f>
        <v>21.15290975537307</v>
      </c>
      <c r="R3" s="5">
        <f>K3/J3</f>
        <v>6.8234894460269993E-2</v>
      </c>
      <c r="S3" s="17">
        <f t="shared" ref="S3" si="2">AVERAGE(S45:S50)</f>
        <v>7.7427412174602472E-2</v>
      </c>
      <c r="T3" s="5">
        <f>M3/J3</f>
        <v>3.3311205081477023E-2</v>
      </c>
      <c r="U3" s="9"/>
      <c r="V3" s="5"/>
      <c r="W3" s="17">
        <f t="shared" ref="W3" si="3">AVERAGE(W36:W42)</f>
        <v>3.7691454782786122E-3</v>
      </c>
    </row>
    <row r="4" spans="1:96" x14ac:dyDescent="0.3">
      <c r="A4" t="s">
        <v>1405</v>
      </c>
      <c r="CR4">
        <f>COUNT(B4:CP4)</f>
        <v>0</v>
      </c>
    </row>
    <row r="5" spans="1:96" ht="57.6" x14ac:dyDescent="0.3">
      <c r="A5" s="19" t="s">
        <v>1089</v>
      </c>
      <c r="B5" s="19" t="s">
        <v>1088</v>
      </c>
      <c r="C5" s="19" t="s">
        <v>1087</v>
      </c>
      <c r="D5" s="19" t="s">
        <v>1413</v>
      </c>
      <c r="E5" s="19" t="s">
        <v>1257</v>
      </c>
      <c r="F5" s="19" t="s">
        <v>1098</v>
      </c>
      <c r="G5" s="19" t="s">
        <v>1091</v>
      </c>
      <c r="H5" s="19" t="s">
        <v>1293</v>
      </c>
      <c r="I5" s="19" t="s">
        <v>1090</v>
      </c>
      <c r="J5" s="19" t="s">
        <v>1096</v>
      </c>
      <c r="K5" s="19" t="s">
        <v>1093</v>
      </c>
      <c r="L5" s="19" t="s">
        <v>1089</v>
      </c>
      <c r="M5" s="19" t="s">
        <v>1117</v>
      </c>
      <c r="N5" s="19" t="s">
        <v>1243</v>
      </c>
      <c r="O5" s="19" t="s">
        <v>1105</v>
      </c>
      <c r="P5" s="19" t="s">
        <v>1115</v>
      </c>
      <c r="Q5" s="19" t="s">
        <v>1094</v>
      </c>
      <c r="R5" s="19" t="s">
        <v>1108</v>
      </c>
      <c r="S5" s="19" t="s">
        <v>1112</v>
      </c>
      <c r="T5" s="19" t="s">
        <v>1107</v>
      </c>
      <c r="U5" s="19" t="str">
        <f t="shared" ref="U5:U68" si="4">+A5</f>
        <v>Report</v>
      </c>
      <c r="V5" s="19" t="s">
        <v>1106</v>
      </c>
      <c r="W5" s="24" t="s">
        <v>1097</v>
      </c>
      <c r="X5" s="24" t="s">
        <v>1095</v>
      </c>
    </row>
    <row r="6" spans="1:96" x14ac:dyDescent="0.3">
      <c r="A6" s="21">
        <v>50</v>
      </c>
      <c r="B6" s="23">
        <v>43900</v>
      </c>
      <c r="C6" s="21" t="s">
        <v>6</v>
      </c>
      <c r="D6" s="21"/>
      <c r="E6" s="92">
        <f t="shared" ref="E6:E37" si="5">(WorldPop-F6)/F6</f>
        <v>26768.495412844033</v>
      </c>
      <c r="F6" s="8">
        <f t="shared" ref="F6:F55" si="6">+K6/$F$3</f>
        <v>290666.66666666669</v>
      </c>
      <c r="G6" s="19"/>
      <c r="H6" s="19"/>
      <c r="I6" s="19"/>
      <c r="J6" s="6">
        <v>32778</v>
      </c>
      <c r="K6" s="2">
        <v>872</v>
      </c>
      <c r="L6" s="21">
        <v>50</v>
      </c>
      <c r="M6" s="2">
        <v>4105</v>
      </c>
      <c r="N6" s="37">
        <f t="shared" ref="N6:N37" si="7">$AR$26*($L6^3)+$AS$26*($L6^2)+$AT$26*$L6+$AU$26</f>
        <v>-4205.6148999999277</v>
      </c>
      <c r="O6" s="2">
        <v>186</v>
      </c>
      <c r="P6" s="37">
        <f t="shared" ref="P6:P37" si="8">$AM$26*($L6^4)+$AN$26*($L6^3)+$AO$26*($L6^2)+$AP$26*$L6+$AQ$26</f>
        <v>34151.819600001909</v>
      </c>
      <c r="Q6" s="13">
        <f t="shared" ref="Q6:Q71" si="9">LOG(2)/LOG(1+T6)</f>
        <v>5.8744680914690361</v>
      </c>
      <c r="R6" s="7">
        <f t="shared" ref="R6:R44" si="10">+K6/J6</f>
        <v>2.6603209469766308E-2</v>
      </c>
      <c r="S6" s="7">
        <f t="shared" ref="S6:S37" si="11">+O6/M6</f>
        <v>4.531059683313033E-2</v>
      </c>
      <c r="T6" s="7">
        <f t="shared" ref="T6:T69" si="12">+M6/J6</f>
        <v>0.12523643907498933</v>
      </c>
      <c r="U6" s="49">
        <f t="shared" si="4"/>
        <v>50</v>
      </c>
      <c r="V6" s="8"/>
      <c r="W6" s="11">
        <f t="shared" ref="W6:W58" si="13">+O6/J6</f>
        <v>5.6745377997437308E-3</v>
      </c>
    </row>
    <row r="7" spans="1:96" x14ac:dyDescent="0.3">
      <c r="A7" s="21">
        <v>51</v>
      </c>
      <c r="B7" s="23">
        <v>43901</v>
      </c>
      <c r="C7" s="22" t="s">
        <v>0</v>
      </c>
      <c r="D7" s="22"/>
      <c r="E7" s="92">
        <f t="shared" si="5"/>
        <v>20656.522123893803</v>
      </c>
      <c r="F7" s="8">
        <f t="shared" si="6"/>
        <v>376666.66666666669</v>
      </c>
      <c r="G7" s="19"/>
      <c r="H7" s="19"/>
      <c r="I7" s="19"/>
      <c r="J7" s="6">
        <v>37364</v>
      </c>
      <c r="K7" s="2">
        <v>1130</v>
      </c>
      <c r="L7" s="21">
        <f>+L6+1</f>
        <v>51</v>
      </c>
      <c r="M7" s="2">
        <v>4589</v>
      </c>
      <c r="N7" s="37">
        <f t="shared" si="7"/>
        <v>-1716.200399999856</v>
      </c>
      <c r="O7" s="2">
        <v>258</v>
      </c>
      <c r="P7" s="37">
        <f t="shared" si="8"/>
        <v>41961.005550001748</v>
      </c>
      <c r="Q7" s="13">
        <f t="shared" si="9"/>
        <v>5.9835427969968737</v>
      </c>
      <c r="R7" s="7">
        <f t="shared" si="10"/>
        <v>3.0243014666523928E-2</v>
      </c>
      <c r="S7" s="7">
        <f t="shared" si="11"/>
        <v>5.6221398997602964E-2</v>
      </c>
      <c r="T7" s="7">
        <f t="shared" si="12"/>
        <v>0.1228187560218392</v>
      </c>
      <c r="U7" s="49">
        <f t="shared" si="4"/>
        <v>51</v>
      </c>
      <c r="V7" s="29">
        <f t="shared" ref="V7:V38" si="14">+M7-M6</f>
        <v>484</v>
      </c>
      <c r="W7" s="11">
        <f t="shared" si="13"/>
        <v>6.9050422866930739E-3</v>
      </c>
    </row>
    <row r="8" spans="1:96" x14ac:dyDescent="0.3">
      <c r="A8" s="21">
        <v>52</v>
      </c>
      <c r="B8" s="23">
        <v>43902</v>
      </c>
      <c r="C8" s="22" t="s">
        <v>1</v>
      </c>
      <c r="D8" s="22"/>
      <c r="E8" s="92">
        <f t="shared" si="5"/>
        <v>16209.416666666666</v>
      </c>
      <c r="F8" s="8">
        <f t="shared" si="6"/>
        <v>480000</v>
      </c>
      <c r="G8" s="19"/>
      <c r="H8" s="19"/>
      <c r="I8" s="19"/>
      <c r="J8" s="6">
        <v>44279</v>
      </c>
      <c r="K8" s="2">
        <v>1440</v>
      </c>
      <c r="L8" s="21">
        <f t="shared" ref="L8:L71" si="15">+L7+1</f>
        <v>52</v>
      </c>
      <c r="M8" s="2">
        <v>6915</v>
      </c>
      <c r="N8" s="37">
        <f t="shared" si="7"/>
        <v>893.73150000011083</v>
      </c>
      <c r="O8" s="2">
        <v>310</v>
      </c>
      <c r="P8" s="37">
        <f t="shared" si="8"/>
        <v>52061.321000003256</v>
      </c>
      <c r="Q8" s="13">
        <f t="shared" si="9"/>
        <v>4.7766419777592084</v>
      </c>
      <c r="R8" s="7">
        <f t="shared" si="10"/>
        <v>3.2521059644526749E-2</v>
      </c>
      <c r="S8" s="7">
        <f t="shared" si="11"/>
        <v>4.4830079537237888E-2</v>
      </c>
      <c r="T8" s="7">
        <f t="shared" si="12"/>
        <v>0.15616883850132116</v>
      </c>
      <c r="U8" s="49">
        <f t="shared" si="4"/>
        <v>52</v>
      </c>
      <c r="V8" s="29">
        <f t="shared" si="14"/>
        <v>2326</v>
      </c>
      <c r="W8" s="11">
        <f t="shared" si="13"/>
        <v>7.0010614512522867E-3</v>
      </c>
    </row>
    <row r="9" spans="1:96" x14ac:dyDescent="0.3">
      <c r="A9" s="21">
        <v>53</v>
      </c>
      <c r="B9" s="23">
        <v>43903</v>
      </c>
      <c r="C9" s="22" t="s">
        <v>2</v>
      </c>
      <c r="D9" s="22"/>
      <c r="E9" s="92">
        <f t="shared" si="5"/>
        <v>13149.985915492958</v>
      </c>
      <c r="F9" s="8">
        <f t="shared" si="6"/>
        <v>591666.66666666663</v>
      </c>
      <c r="G9" s="19"/>
      <c r="H9" s="19"/>
      <c r="I9" s="19"/>
      <c r="J9" s="6">
        <v>51767</v>
      </c>
      <c r="K9" s="2">
        <v>1775</v>
      </c>
      <c r="L9" s="21">
        <f t="shared" si="15"/>
        <v>53</v>
      </c>
      <c r="M9" s="2">
        <v>7488</v>
      </c>
      <c r="N9" s="37">
        <f t="shared" si="7"/>
        <v>3613.3364000002621</v>
      </c>
      <c r="O9" s="2">
        <v>335</v>
      </c>
      <c r="P9" s="37">
        <f t="shared" si="8"/>
        <v>64569.654050002806</v>
      </c>
      <c r="Q9" s="13">
        <f t="shared" si="9"/>
        <v>5.1307262434220018</v>
      </c>
      <c r="R9" s="7">
        <f t="shared" si="10"/>
        <v>3.4288253134236099E-2</v>
      </c>
      <c r="S9" s="7">
        <f t="shared" si="11"/>
        <v>4.4738247863247864E-2</v>
      </c>
      <c r="T9" s="7">
        <f t="shared" si="12"/>
        <v>0.14464813491220274</v>
      </c>
      <c r="U9" s="49">
        <f t="shared" si="4"/>
        <v>53</v>
      </c>
      <c r="V9" s="29">
        <f t="shared" si="14"/>
        <v>573</v>
      </c>
      <c r="W9" s="11">
        <f t="shared" si="13"/>
        <v>6.4713041126586435E-3</v>
      </c>
    </row>
    <row r="10" spans="1:96" x14ac:dyDescent="0.3">
      <c r="A10" s="21">
        <v>54</v>
      </c>
      <c r="B10" s="23">
        <v>43904</v>
      </c>
      <c r="C10" s="20" t="s">
        <v>3</v>
      </c>
      <c r="D10" s="20"/>
      <c r="E10" s="92">
        <f t="shared" si="5"/>
        <v>10619.109190172885</v>
      </c>
      <c r="F10" s="8">
        <f t="shared" si="6"/>
        <v>732666.66666666663</v>
      </c>
      <c r="G10" s="8"/>
      <c r="H10" s="8"/>
      <c r="I10" s="8"/>
      <c r="J10" s="6">
        <v>61513</v>
      </c>
      <c r="K10" s="2">
        <v>2198</v>
      </c>
      <c r="L10" s="21">
        <f t="shared" si="15"/>
        <v>54</v>
      </c>
      <c r="M10" s="2">
        <v>9746</v>
      </c>
      <c r="N10" s="37">
        <f t="shared" si="7"/>
        <v>6431.7699000001885</v>
      </c>
      <c r="O10" s="8">
        <f t="shared" ref="O10:O24" si="16">+K10-K9</f>
        <v>423</v>
      </c>
      <c r="P10" s="37">
        <f t="shared" si="8"/>
        <v>79591.544640001841</v>
      </c>
      <c r="Q10" s="13">
        <f t="shared" si="9"/>
        <v>4.712959562192534</v>
      </c>
      <c r="R10" s="7">
        <f t="shared" si="10"/>
        <v>3.573228423260124E-2</v>
      </c>
      <c r="S10" s="7">
        <f t="shared" si="11"/>
        <v>4.3402421506258976E-2</v>
      </c>
      <c r="T10" s="7">
        <f t="shared" si="12"/>
        <v>0.15843805374473688</v>
      </c>
      <c r="U10" s="49">
        <f t="shared" si="4"/>
        <v>54</v>
      </c>
      <c r="V10" s="29">
        <f t="shared" si="14"/>
        <v>2258</v>
      </c>
      <c r="W10" s="11">
        <f t="shared" si="13"/>
        <v>6.8765951912603844E-3</v>
      </c>
    </row>
    <row r="11" spans="1:96" x14ac:dyDescent="0.3">
      <c r="A11" s="21">
        <v>55</v>
      </c>
      <c r="B11" s="23">
        <v>43905</v>
      </c>
      <c r="C11" s="21" t="s">
        <v>4</v>
      </c>
      <c r="D11" s="21"/>
      <c r="E11" s="92">
        <f t="shared" si="5"/>
        <v>9221.8368233899637</v>
      </c>
      <c r="F11" s="8">
        <f t="shared" si="6"/>
        <v>843666.66666666663</v>
      </c>
      <c r="G11" s="8"/>
      <c r="H11" s="8"/>
      <c r="I11" s="8"/>
      <c r="J11" s="6">
        <v>72469</v>
      </c>
      <c r="K11" s="2">
        <v>2531</v>
      </c>
      <c r="L11" s="21">
        <f t="shared" si="15"/>
        <v>55</v>
      </c>
      <c r="M11" s="2">
        <v>10955</v>
      </c>
      <c r="N11" s="37">
        <f t="shared" si="7"/>
        <v>9338.1876000001794</v>
      </c>
      <c r="O11" s="8">
        <f t="shared" si="16"/>
        <v>333</v>
      </c>
      <c r="P11" s="37">
        <f t="shared" si="8"/>
        <v>97221.184550003149</v>
      </c>
      <c r="Q11" s="13">
        <f t="shared" si="9"/>
        <v>4.92371924803009</v>
      </c>
      <c r="R11" s="7">
        <f t="shared" si="10"/>
        <v>3.4925278394899888E-2</v>
      </c>
      <c r="S11" s="7">
        <f t="shared" si="11"/>
        <v>3.0397078959379278E-2</v>
      </c>
      <c r="T11" s="7">
        <f t="shared" si="12"/>
        <v>0.15116808566421505</v>
      </c>
      <c r="U11" s="49">
        <f t="shared" si="4"/>
        <v>55</v>
      </c>
      <c r="V11" s="29">
        <f t="shared" si="14"/>
        <v>1209</v>
      </c>
      <c r="W11" s="11">
        <f t="shared" si="13"/>
        <v>4.5950682360733552E-3</v>
      </c>
    </row>
    <row r="12" spans="1:96" x14ac:dyDescent="0.3">
      <c r="A12" s="21">
        <v>56</v>
      </c>
      <c r="B12" s="23">
        <v>43906</v>
      </c>
      <c r="C12" s="21" t="s">
        <v>5</v>
      </c>
      <c r="D12" s="21"/>
      <c r="E12" s="92">
        <f t="shared" si="5"/>
        <v>3532.6058128973659</v>
      </c>
      <c r="F12" s="8">
        <f t="shared" si="6"/>
        <v>2202000</v>
      </c>
      <c r="G12" s="8"/>
      <c r="H12" s="8"/>
      <c r="I12" s="8"/>
      <c r="J12" s="6">
        <v>167515</v>
      </c>
      <c r="K12" s="2">
        <v>6606</v>
      </c>
      <c r="L12" s="21">
        <f t="shared" si="15"/>
        <v>56</v>
      </c>
      <c r="M12" s="2">
        <v>13903</v>
      </c>
      <c r="N12" s="37">
        <f t="shared" si="7"/>
        <v>12321.745100000175</v>
      </c>
      <c r="O12" s="8">
        <f t="shared" si="16"/>
        <v>4075</v>
      </c>
      <c r="P12" s="37">
        <f t="shared" si="8"/>
        <v>117541.41740000155</v>
      </c>
      <c r="Q12" s="13">
        <f t="shared" si="9"/>
        <v>8.6935869952610982</v>
      </c>
      <c r="R12" s="7">
        <f t="shared" si="10"/>
        <v>3.9435274453034054E-2</v>
      </c>
      <c r="S12" s="7">
        <f t="shared" si="11"/>
        <v>0.293102208156513</v>
      </c>
      <c r="T12" s="7">
        <f t="shared" si="12"/>
        <v>8.299555263707728E-2</v>
      </c>
      <c r="U12" s="49">
        <f t="shared" si="4"/>
        <v>56</v>
      </c>
      <c r="V12" s="29">
        <f t="shared" si="14"/>
        <v>2948</v>
      </c>
      <c r="W12" s="11">
        <f t="shared" si="13"/>
        <v>2.4326179745097452E-2</v>
      </c>
    </row>
    <row r="13" spans="1:96" x14ac:dyDescent="0.3">
      <c r="A13" s="21">
        <v>57</v>
      </c>
      <c r="B13" s="23">
        <v>43907</v>
      </c>
      <c r="C13" s="21" t="s">
        <v>6</v>
      </c>
      <c r="D13" s="21"/>
      <c r="E13" s="92">
        <f t="shared" si="5"/>
        <v>3142.4150282790197</v>
      </c>
      <c r="F13" s="8">
        <f t="shared" si="6"/>
        <v>2475333.3333333335</v>
      </c>
      <c r="G13" s="8"/>
      <c r="H13" s="8"/>
      <c r="I13" s="8"/>
      <c r="J13" s="6">
        <v>179111</v>
      </c>
      <c r="K13" s="2">
        <v>7426</v>
      </c>
      <c r="L13" s="21">
        <f t="shared" si="15"/>
        <v>57</v>
      </c>
      <c r="M13" s="2">
        <v>11525</v>
      </c>
      <c r="N13" s="37">
        <f t="shared" si="7"/>
        <v>15371.598000000231</v>
      </c>
      <c r="O13" s="8">
        <f t="shared" si="16"/>
        <v>820</v>
      </c>
      <c r="P13" s="37">
        <f t="shared" si="8"/>
        <v>140623.73865000438</v>
      </c>
      <c r="Q13" s="13">
        <f t="shared" si="9"/>
        <v>11.115230734068556</v>
      </c>
      <c r="R13" s="7">
        <f t="shared" si="10"/>
        <v>4.1460323486553034E-2</v>
      </c>
      <c r="S13" s="7">
        <f t="shared" si="11"/>
        <v>7.1149674620390457E-2</v>
      </c>
      <c r="T13" s="7">
        <f t="shared" si="12"/>
        <v>6.4345573415368118E-2</v>
      </c>
      <c r="U13" s="49">
        <f t="shared" si="4"/>
        <v>57</v>
      </c>
      <c r="V13" s="29">
        <f t="shared" si="14"/>
        <v>-2378</v>
      </c>
      <c r="W13" s="11">
        <f t="shared" si="13"/>
        <v>4.5781666117658878E-3</v>
      </c>
    </row>
    <row r="14" spans="1:96" x14ac:dyDescent="0.3">
      <c r="A14" s="21">
        <v>58</v>
      </c>
      <c r="B14" s="23">
        <v>43908</v>
      </c>
      <c r="C14" s="22" t="s">
        <v>0</v>
      </c>
      <c r="D14" s="22"/>
      <c r="E14" s="92">
        <f t="shared" si="5"/>
        <v>2989.008966312284</v>
      </c>
      <c r="F14" s="8">
        <f t="shared" si="6"/>
        <v>2602333.3333333335</v>
      </c>
      <c r="G14" s="8"/>
      <c r="H14" s="8"/>
      <c r="I14" s="8"/>
      <c r="J14" s="2">
        <v>191127</v>
      </c>
      <c r="K14" s="2">
        <v>7807</v>
      </c>
      <c r="L14" s="21">
        <f t="shared" si="15"/>
        <v>58</v>
      </c>
      <c r="M14" s="2">
        <v>15123</v>
      </c>
      <c r="N14" s="37">
        <f t="shared" si="7"/>
        <v>18476.901900000055</v>
      </c>
      <c r="O14" s="8">
        <f t="shared" si="16"/>
        <v>381</v>
      </c>
      <c r="P14" s="37">
        <f t="shared" si="8"/>
        <v>166528.29560000356</v>
      </c>
      <c r="Q14" s="13">
        <f t="shared" si="9"/>
        <v>9.1022852116044888</v>
      </c>
      <c r="R14" s="7">
        <f t="shared" si="10"/>
        <v>4.084718537935509E-2</v>
      </c>
      <c r="S14" s="7">
        <f t="shared" si="11"/>
        <v>2.5193414005157708E-2</v>
      </c>
      <c r="T14" s="7">
        <f t="shared" si="12"/>
        <v>7.912539829537428E-2</v>
      </c>
      <c r="U14" s="49">
        <f t="shared" si="4"/>
        <v>58</v>
      </c>
      <c r="V14" s="29">
        <f t="shared" si="14"/>
        <v>3598</v>
      </c>
      <c r="W14" s="11">
        <f t="shared" si="13"/>
        <v>1.9934389175783641E-3</v>
      </c>
    </row>
    <row r="15" spans="1:96" x14ac:dyDescent="0.3">
      <c r="A15" s="21">
        <v>59</v>
      </c>
      <c r="B15" s="23">
        <v>43909</v>
      </c>
      <c r="C15" s="22" t="s">
        <v>1</v>
      </c>
      <c r="D15" s="22"/>
      <c r="E15" s="92">
        <f t="shared" si="5"/>
        <v>2658.2617908407383</v>
      </c>
      <c r="F15" s="8">
        <f t="shared" si="6"/>
        <v>2926000</v>
      </c>
      <c r="G15" s="8"/>
      <c r="H15" s="8"/>
      <c r="I15" s="8"/>
      <c r="J15" s="2">
        <v>209839</v>
      </c>
      <c r="K15" s="2">
        <v>8778</v>
      </c>
      <c r="L15" s="21">
        <f t="shared" si="15"/>
        <v>59</v>
      </c>
      <c r="M15" s="2">
        <v>16556</v>
      </c>
      <c r="N15" s="37">
        <f t="shared" si="7"/>
        <v>21626.81240000017</v>
      </c>
      <c r="O15" s="8">
        <f t="shared" si="16"/>
        <v>971</v>
      </c>
      <c r="P15" s="37">
        <f t="shared" si="8"/>
        <v>195303.88739000168</v>
      </c>
      <c r="Q15" s="13">
        <f t="shared" si="9"/>
        <v>9.1274805244376296</v>
      </c>
      <c r="R15" s="7">
        <f t="shared" si="10"/>
        <v>4.1832071254628546E-2</v>
      </c>
      <c r="S15" s="7">
        <f t="shared" si="11"/>
        <v>5.8649432230007251E-2</v>
      </c>
      <c r="T15" s="7">
        <f t="shared" si="12"/>
        <v>7.8898584152612236E-2</v>
      </c>
      <c r="U15" s="49">
        <f t="shared" si="4"/>
        <v>59</v>
      </c>
      <c r="V15" s="29">
        <f t="shared" si="14"/>
        <v>1433</v>
      </c>
      <c r="W15" s="11">
        <f t="shared" si="13"/>
        <v>4.6273571643021556E-3</v>
      </c>
    </row>
    <row r="16" spans="1:96" x14ac:dyDescent="0.3">
      <c r="A16" s="21">
        <v>60</v>
      </c>
      <c r="B16" s="23">
        <v>43910</v>
      </c>
      <c r="C16" s="22" t="s">
        <v>2</v>
      </c>
      <c r="D16" s="22"/>
      <c r="E16" s="92">
        <f t="shared" si="5"/>
        <v>2371.2560975609758</v>
      </c>
      <c r="F16" s="8">
        <f t="shared" si="6"/>
        <v>3280000</v>
      </c>
      <c r="G16" s="8"/>
      <c r="H16" s="8"/>
      <c r="I16" s="8"/>
      <c r="J16" s="2">
        <v>234073</v>
      </c>
      <c r="K16" s="2">
        <v>9840</v>
      </c>
      <c r="L16" s="21">
        <f t="shared" si="15"/>
        <v>60</v>
      </c>
      <c r="M16" s="2">
        <v>24247</v>
      </c>
      <c r="N16" s="37">
        <f t="shared" si="7"/>
        <v>24810.485100000165</v>
      </c>
      <c r="O16" s="8">
        <f t="shared" si="16"/>
        <v>1062</v>
      </c>
      <c r="P16" s="37">
        <f t="shared" si="8"/>
        <v>226987.96500000264</v>
      </c>
      <c r="Q16" s="13">
        <f t="shared" si="9"/>
        <v>7.0323085039889808</v>
      </c>
      <c r="R16" s="7">
        <f t="shared" si="10"/>
        <v>4.2038167580199341E-2</v>
      </c>
      <c r="S16" s="7">
        <f t="shared" si="11"/>
        <v>4.379923289479111E-2</v>
      </c>
      <c r="T16" s="7">
        <f t="shared" si="12"/>
        <v>0.10358734241027372</v>
      </c>
      <c r="U16" s="49">
        <f t="shared" si="4"/>
        <v>60</v>
      </c>
      <c r="V16" s="29">
        <f t="shared" si="14"/>
        <v>7691</v>
      </c>
      <c r="W16" s="11">
        <f t="shared" si="13"/>
        <v>4.5370461351800506E-3</v>
      </c>
      <c r="AO16" t="s">
        <v>1113</v>
      </c>
      <c r="AT16" s="43" t="s">
        <v>1118</v>
      </c>
      <c r="AW16" t="s">
        <v>1114</v>
      </c>
    </row>
    <row r="17" spans="1:57" x14ac:dyDescent="0.3">
      <c r="A17" s="21">
        <v>61</v>
      </c>
      <c r="B17" s="23">
        <v>43911</v>
      </c>
      <c r="C17" s="20" t="s">
        <v>3</v>
      </c>
      <c r="D17" s="20"/>
      <c r="E17" s="92">
        <f t="shared" si="5"/>
        <v>2086.3647500670659</v>
      </c>
      <c r="F17" s="8">
        <f t="shared" si="6"/>
        <v>3727666.6666666665</v>
      </c>
      <c r="G17" s="8"/>
      <c r="H17" s="8"/>
      <c r="I17" s="8"/>
      <c r="J17" s="2">
        <v>266073</v>
      </c>
      <c r="K17" s="2">
        <v>11183</v>
      </c>
      <c r="L17" s="21">
        <f t="shared" si="15"/>
        <v>61</v>
      </c>
      <c r="M17" s="2">
        <v>32000</v>
      </c>
      <c r="N17" s="37">
        <f t="shared" si="7"/>
        <v>28017.075600000098</v>
      </c>
      <c r="O17" s="8">
        <f t="shared" si="16"/>
        <v>1343</v>
      </c>
      <c r="P17" s="37">
        <f t="shared" si="8"/>
        <v>261606.63125000056</v>
      </c>
      <c r="Q17" s="13">
        <f t="shared" si="9"/>
        <v>6.103382251885745</v>
      </c>
      <c r="R17" s="7">
        <f t="shared" si="10"/>
        <v>4.2029818884291151E-2</v>
      </c>
      <c r="S17" s="7">
        <f t="shared" si="11"/>
        <v>4.1968749999999999E-2</v>
      </c>
      <c r="T17" s="7">
        <f t="shared" si="12"/>
        <v>0.12026774606968764</v>
      </c>
      <c r="U17" s="49">
        <f t="shared" si="4"/>
        <v>61</v>
      </c>
      <c r="V17" s="29">
        <f t="shared" si="14"/>
        <v>7753</v>
      </c>
      <c r="W17" s="11">
        <f t="shared" si="13"/>
        <v>5.047486967862203E-3</v>
      </c>
    </row>
    <row r="18" spans="1:57" x14ac:dyDescent="0.3">
      <c r="A18" s="21">
        <v>62</v>
      </c>
      <c r="B18" s="23">
        <v>43912</v>
      </c>
      <c r="C18" s="22" t="s">
        <v>4</v>
      </c>
      <c r="D18" s="22"/>
      <c r="E18" s="92">
        <f t="shared" si="5"/>
        <v>1825.0971602910115</v>
      </c>
      <c r="F18" s="8">
        <f t="shared" si="6"/>
        <v>4261000</v>
      </c>
      <c r="G18" s="8"/>
      <c r="H18" s="8"/>
      <c r="I18" s="8"/>
      <c r="J18" s="2">
        <v>292142</v>
      </c>
      <c r="K18" s="2">
        <v>12783</v>
      </c>
      <c r="L18" s="21">
        <f t="shared" si="15"/>
        <v>62</v>
      </c>
      <c r="M18" s="2">
        <v>26069</v>
      </c>
      <c r="N18" s="37">
        <f t="shared" si="7"/>
        <v>31235.739500000374</v>
      </c>
      <c r="O18" s="8">
        <f t="shared" si="16"/>
        <v>1600</v>
      </c>
      <c r="P18" s="37">
        <f t="shared" si="8"/>
        <v>299174.64080000203</v>
      </c>
      <c r="Q18" s="13">
        <f t="shared" si="9"/>
        <v>8.1093842507121821</v>
      </c>
      <c r="R18" s="7">
        <f t="shared" si="10"/>
        <v>4.3756118599858972E-2</v>
      </c>
      <c r="S18" s="7">
        <f t="shared" si="11"/>
        <v>6.1375580191031495E-2</v>
      </c>
      <c r="T18" s="7">
        <f t="shared" si="12"/>
        <v>8.9234002642550547E-2</v>
      </c>
      <c r="U18" s="49">
        <f t="shared" si="4"/>
        <v>62</v>
      </c>
      <c r="V18" s="29">
        <f t="shared" si="14"/>
        <v>-5931</v>
      </c>
      <c r="W18" s="11">
        <f t="shared" si="13"/>
        <v>5.4767886849545772E-3</v>
      </c>
      <c r="AM18">
        <v>4</v>
      </c>
      <c r="AN18">
        <v>3</v>
      </c>
      <c r="AO18">
        <v>2</v>
      </c>
      <c r="AP18">
        <v>1</v>
      </c>
      <c r="AQ18">
        <v>0</v>
      </c>
      <c r="AR18">
        <v>3</v>
      </c>
      <c r="AS18">
        <v>2</v>
      </c>
      <c r="AT18">
        <v>1</v>
      </c>
      <c r="AU18">
        <v>0</v>
      </c>
      <c r="AV18">
        <v>3</v>
      </c>
      <c r="AW18">
        <v>2</v>
      </c>
      <c r="AX18">
        <v>1</v>
      </c>
      <c r="AY18">
        <v>0</v>
      </c>
      <c r="AZ18">
        <v>3</v>
      </c>
      <c r="BA18">
        <v>2</v>
      </c>
      <c r="BB18">
        <v>1</v>
      </c>
      <c r="BC18">
        <v>0</v>
      </c>
    </row>
    <row r="19" spans="1:57" x14ac:dyDescent="0.3">
      <c r="A19" s="21">
        <v>63</v>
      </c>
      <c r="B19" s="23">
        <v>43913</v>
      </c>
      <c r="C19" s="22" t="s">
        <v>5</v>
      </c>
      <c r="D19" s="22"/>
      <c r="E19" s="92">
        <f t="shared" si="5"/>
        <v>1607.8634640567925</v>
      </c>
      <c r="F19" s="8">
        <f t="shared" si="6"/>
        <v>4836333.333333333</v>
      </c>
      <c r="G19" s="8"/>
      <c r="H19" s="8"/>
      <c r="I19" s="8"/>
      <c r="J19" s="2">
        <v>332930</v>
      </c>
      <c r="K19" s="2">
        <v>14509</v>
      </c>
      <c r="L19" s="21">
        <f t="shared" si="15"/>
        <v>63</v>
      </c>
      <c r="M19" s="2">
        <v>40788</v>
      </c>
      <c r="N19" s="37">
        <f t="shared" si="7"/>
        <v>34455.632400000235</v>
      </c>
      <c r="O19" s="8">
        <f t="shared" si="16"/>
        <v>1726</v>
      </c>
      <c r="P19" s="37">
        <f t="shared" si="8"/>
        <v>339695.40015000384</v>
      </c>
      <c r="Q19" s="13">
        <f t="shared" si="9"/>
        <v>5.9976785582971264</v>
      </c>
      <c r="R19" s="7">
        <f t="shared" si="10"/>
        <v>4.357973147508485E-2</v>
      </c>
      <c r="S19" s="7">
        <f t="shared" si="11"/>
        <v>4.2316367559086007E-2</v>
      </c>
      <c r="T19" s="7">
        <f t="shared" si="12"/>
        <v>0.1225122398101703</v>
      </c>
      <c r="U19" s="49">
        <f t="shared" si="4"/>
        <v>63</v>
      </c>
      <c r="V19" s="29">
        <f t="shared" si="14"/>
        <v>14719</v>
      </c>
      <c r="W19" s="11">
        <f t="shared" si="13"/>
        <v>5.1842729702940562E-3</v>
      </c>
      <c r="AM19" s="50">
        <v>-1.40378</v>
      </c>
      <c r="AN19" s="51">
        <v>371.87909999999999</v>
      </c>
      <c r="AO19" s="45">
        <v>-35242.259539999897</v>
      </c>
      <c r="AP19" s="44">
        <v>1456054.0048</v>
      </c>
      <c r="AQ19" s="44">
        <v>-22392853.251680002</v>
      </c>
      <c r="AR19" s="53">
        <v>-4.4714999999999998</v>
      </c>
      <c r="AS19" s="52">
        <v>870.40869999999995</v>
      </c>
      <c r="AT19" s="42">
        <v>-52820.524299999997</v>
      </c>
      <c r="AU19" s="42">
        <v>1026912.1923</v>
      </c>
      <c r="AV19" s="40">
        <f t="shared" ref="AV19:AY21" si="17">+AM19*AM$18</f>
        <v>-5.6151200000000001</v>
      </c>
      <c r="AW19" s="41">
        <f t="shared" si="17"/>
        <v>1115.6372999999999</v>
      </c>
      <c r="AX19" s="41">
        <f t="shared" si="17"/>
        <v>-70484.519079999794</v>
      </c>
      <c r="AY19" s="41">
        <f t="shared" si="17"/>
        <v>1456054.0048</v>
      </c>
      <c r="AZ19" s="48">
        <f t="shared" ref="AZ19:AZ24" si="18">(AR19-AV19)/(AR19+AS19)</f>
        <v>1.3206731388835131E-3</v>
      </c>
      <c r="BA19" s="48">
        <f t="shared" ref="BA19:BC20" si="19">(AS19-AW19)/(AS19+AT19)</f>
        <v>4.7204630281900651E-3</v>
      </c>
      <c r="BB19" s="48">
        <f t="shared" si="19"/>
        <v>1.8133811591128195E-2</v>
      </c>
      <c r="BC19" s="48">
        <f t="shared" si="19"/>
        <v>-0.41789761798826069</v>
      </c>
      <c r="BD19" s="46">
        <f t="shared" ref="BD19:BD26" si="20">+B45</f>
        <v>43939</v>
      </c>
      <c r="BE19">
        <v>89</v>
      </c>
    </row>
    <row r="20" spans="1:57" x14ac:dyDescent="0.3">
      <c r="A20" s="21">
        <v>64</v>
      </c>
      <c r="B20" s="23">
        <v>43914</v>
      </c>
      <c r="C20" s="22" t="s">
        <v>6</v>
      </c>
      <c r="D20" s="22"/>
      <c r="E20" s="92">
        <f t="shared" si="5"/>
        <v>1437.1738648265666</v>
      </c>
      <c r="F20" s="8">
        <f t="shared" si="6"/>
        <v>5410333.333333333</v>
      </c>
      <c r="G20" s="8"/>
      <c r="H20" s="8"/>
      <c r="I20" s="8"/>
      <c r="J20" s="2">
        <v>372755</v>
      </c>
      <c r="K20" s="2">
        <v>16231</v>
      </c>
      <c r="L20" s="21">
        <f t="shared" si="15"/>
        <v>64</v>
      </c>
      <c r="M20" s="2">
        <v>39825</v>
      </c>
      <c r="N20" s="37">
        <f t="shared" si="7"/>
        <v>37665.909900000202</v>
      </c>
      <c r="O20" s="8">
        <f t="shared" si="16"/>
        <v>1722</v>
      </c>
      <c r="P20" s="37">
        <f t="shared" si="8"/>
        <v>383160.96764000412</v>
      </c>
      <c r="Q20" s="13">
        <f t="shared" si="9"/>
        <v>6.828446997392982</v>
      </c>
      <c r="R20" s="7">
        <f t="shared" si="10"/>
        <v>4.3543346165712066E-2</v>
      </c>
      <c r="S20" s="7">
        <f t="shared" si="11"/>
        <v>4.3239171374764594E-2</v>
      </c>
      <c r="T20" s="7">
        <f t="shared" si="12"/>
        <v>0.10683961315072903</v>
      </c>
      <c r="U20" s="49">
        <f t="shared" si="4"/>
        <v>64</v>
      </c>
      <c r="V20" s="29">
        <f t="shared" si="14"/>
        <v>-963</v>
      </c>
      <c r="W20" s="11">
        <f t="shared" si="13"/>
        <v>4.6196563426379256E-3</v>
      </c>
      <c r="AM20" s="50">
        <v>-1.25187</v>
      </c>
      <c r="AN20" s="51">
        <v>331.13206000000002</v>
      </c>
      <c r="AO20" s="45">
        <v>-31187.490409999999</v>
      </c>
      <c r="AP20" s="44">
        <v>1278662.02893</v>
      </c>
      <c r="AQ20" s="44">
        <v>-19514131.746169999</v>
      </c>
      <c r="AR20" s="53">
        <v>-3.6425999999999998</v>
      </c>
      <c r="AS20" s="52">
        <v>705.22900000000004</v>
      </c>
      <c r="AT20" s="42">
        <v>-42005.811800000003</v>
      </c>
      <c r="AU20" s="42">
        <v>794319.83200000005</v>
      </c>
      <c r="AV20" s="40">
        <f t="shared" si="17"/>
        <v>-5.0074800000000002</v>
      </c>
      <c r="AW20" s="41">
        <f t="shared" si="17"/>
        <v>993.39618000000007</v>
      </c>
      <c r="AX20" s="41">
        <f t="shared" si="17"/>
        <v>-62374.980819999997</v>
      </c>
      <c r="AY20" s="41">
        <f t="shared" si="17"/>
        <v>1278662.02893</v>
      </c>
      <c r="AZ20" s="48">
        <f t="shared" si="18"/>
        <v>1.9454196945664858E-3</v>
      </c>
      <c r="BA20" s="48">
        <f t="shared" si="19"/>
        <v>6.9773150997762675E-3</v>
      </c>
      <c r="BB20" s="48">
        <f t="shared" si="19"/>
        <v>2.7075354802752343E-2</v>
      </c>
      <c r="BC20" s="48">
        <f t="shared" si="19"/>
        <v>-0.60976099397702321</v>
      </c>
      <c r="BD20" s="46">
        <f t="shared" si="20"/>
        <v>43940</v>
      </c>
      <c r="BE20">
        <v>90</v>
      </c>
    </row>
    <row r="21" spans="1:57" x14ac:dyDescent="0.3">
      <c r="A21" s="21">
        <v>65</v>
      </c>
      <c r="B21" s="23">
        <v>43915</v>
      </c>
      <c r="C21" s="22" t="s">
        <v>0</v>
      </c>
      <c r="D21" s="22"/>
      <c r="E21" s="92">
        <f t="shared" si="5"/>
        <v>1265.370097108447</v>
      </c>
      <c r="F21" s="8">
        <f t="shared" si="6"/>
        <v>6144333.333333333</v>
      </c>
      <c r="G21" s="8"/>
      <c r="H21" s="8"/>
      <c r="I21" s="8"/>
      <c r="J21" s="2">
        <v>413467</v>
      </c>
      <c r="K21" s="2">
        <v>18433</v>
      </c>
      <c r="L21" s="21">
        <f t="shared" si="15"/>
        <v>65</v>
      </c>
      <c r="M21" s="2">
        <v>40712</v>
      </c>
      <c r="N21" s="37">
        <f t="shared" si="7"/>
        <v>40855.727599999984</v>
      </c>
      <c r="O21" s="8">
        <f t="shared" si="16"/>
        <v>2202</v>
      </c>
      <c r="P21" s="37">
        <f t="shared" si="8"/>
        <v>429552.05344999861</v>
      </c>
      <c r="Q21" s="13">
        <f t="shared" si="9"/>
        <v>7.3806831575680789</v>
      </c>
      <c r="R21" s="7">
        <f t="shared" si="10"/>
        <v>4.4581550643703123E-2</v>
      </c>
      <c r="S21" s="7">
        <f t="shared" si="11"/>
        <v>5.4087247003340541E-2</v>
      </c>
      <c r="T21" s="7">
        <f t="shared" si="12"/>
        <v>9.8464931905085526E-2</v>
      </c>
      <c r="U21" s="49">
        <f t="shared" si="4"/>
        <v>65</v>
      </c>
      <c r="V21" s="29">
        <f t="shared" si="14"/>
        <v>887</v>
      </c>
      <c r="W21" s="11">
        <f t="shared" si="13"/>
        <v>5.3256970931174676E-3</v>
      </c>
      <c r="AM21" s="50">
        <v>-0.78952999999999995</v>
      </c>
      <c r="AN21" s="51">
        <v>206.30185</v>
      </c>
      <c r="AO21" s="45">
        <v>-18688.287660000002</v>
      </c>
      <c r="AP21" s="44">
        <v>728666.06559000001</v>
      </c>
      <c r="AQ21" s="44">
        <v>-10540909.01584</v>
      </c>
      <c r="AR21" s="53">
        <v>-3.5497999999999998</v>
      </c>
      <c r="AS21" s="52">
        <v>686.6078</v>
      </c>
      <c r="AT21" s="42">
        <v>-40779.455399999999</v>
      </c>
      <c r="AU21" s="42">
        <v>767804.36849999998</v>
      </c>
      <c r="AV21" s="40">
        <f t="shared" si="17"/>
        <v>-3.1581199999999998</v>
      </c>
      <c r="AW21" s="41">
        <f t="shared" si="17"/>
        <v>618.90554999999995</v>
      </c>
      <c r="AX21" s="41">
        <f t="shared" si="17"/>
        <v>-37376.575320000004</v>
      </c>
      <c r="AY21" s="41">
        <f t="shared" si="17"/>
        <v>728666.06559000001</v>
      </c>
      <c r="AZ21" s="48">
        <f t="shared" si="18"/>
        <v>-5.7342129072494581E-4</v>
      </c>
      <c r="BA21" s="48">
        <f t="shared" ref="BA21" si="21">(AS21-AW21)/(AS21+AT21)</f>
        <v>-1.6886366036020862E-3</v>
      </c>
      <c r="BB21" s="48">
        <f t="shared" ref="BB21" si="22">(AT21-AX21)/(AT21+AU21)</f>
        <v>-4.6805549833089967E-3</v>
      </c>
      <c r="BC21" s="48">
        <f t="shared" ref="BC21" si="23">(AU21-AY21)/(AU21+AV21)</f>
        <v>5.0974526193608961E-2</v>
      </c>
      <c r="BD21" s="46">
        <f t="shared" si="20"/>
        <v>43941</v>
      </c>
      <c r="BE21">
        <v>91</v>
      </c>
    </row>
    <row r="22" spans="1:57" x14ac:dyDescent="0.3">
      <c r="A22" s="21">
        <v>66</v>
      </c>
      <c r="B22" s="23">
        <v>43916</v>
      </c>
      <c r="C22" s="22" t="s">
        <v>1</v>
      </c>
      <c r="D22" s="22"/>
      <c r="E22" s="92">
        <f t="shared" si="5"/>
        <v>1119.4281462993183</v>
      </c>
      <c r="F22" s="8">
        <f t="shared" si="6"/>
        <v>6944666.666666667</v>
      </c>
      <c r="G22" s="8"/>
      <c r="H22" s="8"/>
      <c r="I22" s="8"/>
      <c r="J22" s="2">
        <v>462684</v>
      </c>
      <c r="K22" s="2">
        <v>20834</v>
      </c>
      <c r="L22" s="21">
        <f t="shared" si="15"/>
        <v>66</v>
      </c>
      <c r="M22" s="2">
        <v>49219</v>
      </c>
      <c r="N22" s="37">
        <f t="shared" si="7"/>
        <v>44014.241100000218</v>
      </c>
      <c r="O22" s="8">
        <f t="shared" si="16"/>
        <v>2401</v>
      </c>
      <c r="P22" s="37">
        <f t="shared" si="8"/>
        <v>478838.01960001048</v>
      </c>
      <c r="Q22" s="13">
        <f t="shared" si="9"/>
        <v>6.8566765521978734</v>
      </c>
      <c r="R22" s="7">
        <f t="shared" si="10"/>
        <v>4.5028572416595344E-2</v>
      </c>
      <c r="S22" s="7">
        <f t="shared" si="11"/>
        <v>4.8781974440764743E-2</v>
      </c>
      <c r="T22" s="7">
        <f t="shared" si="12"/>
        <v>0.10637713860864002</v>
      </c>
      <c r="U22" s="49">
        <f t="shared" si="4"/>
        <v>66</v>
      </c>
      <c r="V22" s="29">
        <f t="shared" si="14"/>
        <v>8507</v>
      </c>
      <c r="W22" s="11">
        <f t="shared" si="13"/>
        <v>5.1892868566883665E-3</v>
      </c>
      <c r="AM22" s="50">
        <v>-0.87251000000000001</v>
      </c>
      <c r="AN22" s="51">
        <v>228.07867999999999</v>
      </c>
      <c r="AO22" s="45">
        <v>-20809.38437</v>
      </c>
      <c r="AP22" s="44">
        <v>819542.24491999997</v>
      </c>
      <c r="AQ22" s="44">
        <v>-11986162.555670001</v>
      </c>
      <c r="AR22" s="53">
        <v>-2.5712999999999999</v>
      </c>
      <c r="AS22" s="52">
        <v>488.88889999999998</v>
      </c>
      <c r="AT22" s="42">
        <v>-27669.1227</v>
      </c>
      <c r="AU22" s="42">
        <v>482593.2182</v>
      </c>
      <c r="AV22" s="40">
        <f t="shared" ref="AV22" si="24">+AM22*AM$18</f>
        <v>-3.49004</v>
      </c>
      <c r="AW22" s="41">
        <f t="shared" ref="AW22" si="25">+AN22*AN$18</f>
        <v>684.23604</v>
      </c>
      <c r="AX22" s="41">
        <f t="shared" ref="AX22" si="26">+AO22*AO$18</f>
        <v>-41618.76874</v>
      </c>
      <c r="AY22" s="41">
        <f t="shared" ref="AY22" si="27">+AP22*AP$18</f>
        <v>819542.24491999997</v>
      </c>
      <c r="AZ22" s="48">
        <f t="shared" si="18"/>
        <v>1.8891769493845178E-3</v>
      </c>
      <c r="BA22" s="48">
        <f t="shared" ref="BA22" si="28">(AS22-AW22)/(AS22+AT22)</f>
        <v>7.1871030042427392E-3</v>
      </c>
      <c r="BB22" s="48">
        <f t="shared" ref="BB22" si="29">(AT22-AX22)/(AT22+AU22)</f>
        <v>3.0663678134410885E-2</v>
      </c>
      <c r="BC22" s="48">
        <f t="shared" ref="BC22" si="30">(AU22-AY22)/(AU22+AV22)</f>
        <v>-0.69821010903963199</v>
      </c>
      <c r="BD22" s="46">
        <f t="shared" si="20"/>
        <v>43942</v>
      </c>
      <c r="BE22">
        <v>92</v>
      </c>
    </row>
    <row r="23" spans="1:57" x14ac:dyDescent="0.3">
      <c r="A23" s="21">
        <v>67</v>
      </c>
      <c r="B23" s="23">
        <v>43917</v>
      </c>
      <c r="C23" s="22" t="s">
        <v>2</v>
      </c>
      <c r="D23" s="22"/>
      <c r="E23" s="92">
        <f t="shared" si="5"/>
        <v>999.34283265481042</v>
      </c>
      <c r="F23" s="8">
        <f t="shared" si="6"/>
        <v>7778333.333333333</v>
      </c>
      <c r="G23" s="8"/>
      <c r="H23" s="8"/>
      <c r="I23" s="8"/>
      <c r="J23" s="2">
        <v>509164</v>
      </c>
      <c r="K23" s="2">
        <v>23335</v>
      </c>
      <c r="L23" s="21">
        <f t="shared" si="15"/>
        <v>67</v>
      </c>
      <c r="M23" s="2">
        <v>46484</v>
      </c>
      <c r="N23" s="37">
        <f t="shared" si="7"/>
        <v>47130.606000000378</v>
      </c>
      <c r="O23" s="8">
        <f t="shared" si="16"/>
        <v>2501</v>
      </c>
      <c r="P23" s="37">
        <f t="shared" si="8"/>
        <v>530976.87995000836</v>
      </c>
      <c r="Q23" s="13">
        <f t="shared" si="9"/>
        <v>7.9339379403651984</v>
      </c>
      <c r="R23" s="7">
        <f t="shared" si="10"/>
        <v>4.5830027260371907E-2</v>
      </c>
      <c r="S23" s="7">
        <f t="shared" si="11"/>
        <v>5.3803459254797348E-2</v>
      </c>
      <c r="T23" s="7">
        <f t="shared" si="12"/>
        <v>9.1294749825203664E-2</v>
      </c>
      <c r="U23" s="49">
        <f t="shared" si="4"/>
        <v>67</v>
      </c>
      <c r="V23" s="29">
        <f t="shared" si="14"/>
        <v>-2735</v>
      </c>
      <c r="W23" s="12">
        <f t="shared" si="13"/>
        <v>4.9119733523972633E-3</v>
      </c>
      <c r="AM23" s="50">
        <v>-0.77553000000000005</v>
      </c>
      <c r="AN23" s="51">
        <v>201.37798000000001</v>
      </c>
      <c r="AO23" s="45">
        <v>-18086.397850000001</v>
      </c>
      <c r="AP23" s="44">
        <v>697664.13344000001</v>
      </c>
      <c r="AQ23" s="44">
        <v>-9966167.6883000005</v>
      </c>
      <c r="AR23" s="53">
        <v>-2.4278</v>
      </c>
      <c r="AS23" s="52">
        <v>459.54770000000002</v>
      </c>
      <c r="AT23" s="42">
        <v>-25702.9149</v>
      </c>
      <c r="AU23" s="42">
        <v>439412.34879999998</v>
      </c>
      <c r="AV23" s="40">
        <f t="shared" ref="AV23:AV24" si="31">+AM23*AM$18</f>
        <v>-3.1021200000000002</v>
      </c>
      <c r="AW23" s="41">
        <f t="shared" ref="AW23:AW24" si="32">+AN23*AN$18</f>
        <v>604.13394000000005</v>
      </c>
      <c r="AX23" s="41">
        <f t="shared" ref="AX23:AX24" si="33">+AO23*AO$18</f>
        <v>-36172.795700000002</v>
      </c>
      <c r="AY23" s="41">
        <f t="shared" ref="AY23:AY24" si="34">+AP23*AP$18</f>
        <v>697664.13344000001</v>
      </c>
      <c r="AZ23" s="48">
        <f t="shared" si="18"/>
        <v>1.4751490801428689E-3</v>
      </c>
      <c r="BA23" s="48">
        <f t="shared" ref="BA23:BA24" si="35">(AS23-AW23)/(AS23+AT23)</f>
        <v>5.7276923024754019E-3</v>
      </c>
      <c r="BB23" s="48">
        <f t="shared" ref="BB23:BB24" si="36">(AT23-AX23)/(AT23+AU23)</f>
        <v>2.5307329110920724E-2</v>
      </c>
      <c r="BC23" s="48">
        <f t="shared" ref="BC23:BC24" si="37">(AU23-AY23)/(AU23+AV23)</f>
        <v>-0.58772496617048209</v>
      </c>
      <c r="BD23" s="46">
        <f t="shared" si="20"/>
        <v>43943</v>
      </c>
      <c r="BE23">
        <v>93</v>
      </c>
    </row>
    <row r="24" spans="1:57" x14ac:dyDescent="0.3">
      <c r="A24" s="21">
        <v>68</v>
      </c>
      <c r="B24" s="23">
        <v>43918</v>
      </c>
      <c r="C24" s="20" t="s">
        <v>3</v>
      </c>
      <c r="D24" s="20"/>
      <c r="E24" s="92">
        <f t="shared" si="5"/>
        <v>880.30026050515346</v>
      </c>
      <c r="F24" s="8">
        <f t="shared" si="6"/>
        <v>8829000</v>
      </c>
      <c r="G24" s="14">
        <f t="shared" ref="G24:G55" si="38">+F6</f>
        <v>290666.66666666669</v>
      </c>
      <c r="H24" s="15">
        <f t="shared" ref="H24:H87" si="39">+F24-G24</f>
        <v>8538333.333333334</v>
      </c>
      <c r="I24" s="14">
        <f t="shared" ref="I24:I55" si="40">+J6</f>
        <v>32778</v>
      </c>
      <c r="J24" s="2">
        <v>570968</v>
      </c>
      <c r="K24" s="2">
        <v>26487</v>
      </c>
      <c r="L24" s="21">
        <f t="shared" si="15"/>
        <v>68</v>
      </c>
      <c r="M24" s="2">
        <v>62514</v>
      </c>
      <c r="N24" s="37">
        <f t="shared" si="7"/>
        <v>50193.977900000289</v>
      </c>
      <c r="O24" s="8">
        <f t="shared" si="16"/>
        <v>3152</v>
      </c>
      <c r="P24" s="37">
        <f t="shared" si="8"/>
        <v>585915.30019999947</v>
      </c>
      <c r="Q24" s="13">
        <f t="shared" si="9"/>
        <v>6.6713929083241226</v>
      </c>
      <c r="R24" s="7">
        <f t="shared" si="10"/>
        <v>4.63896400498802E-2</v>
      </c>
      <c r="S24" s="7">
        <f t="shared" si="11"/>
        <v>5.042070576190933E-2</v>
      </c>
      <c r="T24" s="7">
        <f t="shared" si="12"/>
        <v>0.10948774712418209</v>
      </c>
      <c r="U24" s="49">
        <f t="shared" si="4"/>
        <v>68</v>
      </c>
      <c r="V24" s="29">
        <f t="shared" si="14"/>
        <v>16030</v>
      </c>
      <c r="W24" s="12">
        <f t="shared" si="13"/>
        <v>5.52044948228272E-3</v>
      </c>
      <c r="AM24" s="50">
        <v>-0.69255</v>
      </c>
      <c r="AN24" s="51">
        <v>178.38345000000001</v>
      </c>
      <c r="AO24" s="45">
        <v>-15727.20882</v>
      </c>
      <c r="AP24" s="44">
        <v>591477.40220000001</v>
      </c>
      <c r="AQ24" s="44">
        <v>-8197158.4534400003</v>
      </c>
      <c r="AR24" s="53">
        <v>-2.2414999999999998</v>
      </c>
      <c r="AS24" s="52">
        <v>421.22620000000001</v>
      </c>
      <c r="AT24" s="42">
        <v>-23120.2304</v>
      </c>
      <c r="AU24" s="42">
        <v>382402.18209999998</v>
      </c>
      <c r="AV24" s="40">
        <f t="shared" si="31"/>
        <v>-2.7702</v>
      </c>
      <c r="AW24" s="41">
        <f t="shared" si="32"/>
        <v>535.15035</v>
      </c>
      <c r="AX24" s="41">
        <f t="shared" si="33"/>
        <v>-31454.41764</v>
      </c>
      <c r="AY24" s="41">
        <f t="shared" si="34"/>
        <v>591477.40220000001</v>
      </c>
      <c r="AZ24" s="48">
        <f t="shared" si="18"/>
        <v>1.261859919944571E-3</v>
      </c>
      <c r="BA24" s="48">
        <f t="shared" si="35"/>
        <v>5.0189051905633816E-3</v>
      </c>
      <c r="BB24" s="48">
        <f t="shared" si="36"/>
        <v>2.3196787928159098E-2</v>
      </c>
      <c r="BC24" s="48">
        <f t="shared" si="37"/>
        <v>-0.54674566328745988</v>
      </c>
      <c r="BD24" s="46">
        <f t="shared" si="20"/>
        <v>43944</v>
      </c>
      <c r="BE24">
        <v>94</v>
      </c>
    </row>
    <row r="25" spans="1:57" x14ac:dyDescent="0.3">
      <c r="A25" s="21">
        <v>69</v>
      </c>
      <c r="B25" s="23">
        <v>43919</v>
      </c>
      <c r="C25" s="21" t="s">
        <v>4</v>
      </c>
      <c r="D25" s="21"/>
      <c r="E25" s="92">
        <f t="shared" si="5"/>
        <v>778.21687752445177</v>
      </c>
      <c r="F25" s="8">
        <f t="shared" si="6"/>
        <v>9985666.666666666</v>
      </c>
      <c r="G25" s="14">
        <f t="shared" si="38"/>
        <v>376666.66666666669</v>
      </c>
      <c r="H25" s="15">
        <f t="shared" si="39"/>
        <v>9609000</v>
      </c>
      <c r="I25" s="14">
        <f t="shared" si="40"/>
        <v>37364</v>
      </c>
      <c r="J25" s="2">
        <v>634835</v>
      </c>
      <c r="K25" s="2">
        <v>29957</v>
      </c>
      <c r="L25" s="21">
        <f t="shared" si="15"/>
        <v>69</v>
      </c>
      <c r="M25" s="2">
        <v>63159</v>
      </c>
      <c r="N25" s="37">
        <f t="shared" si="7"/>
        <v>53193.512400000007</v>
      </c>
      <c r="O25" s="2">
        <v>3398</v>
      </c>
      <c r="P25" s="37">
        <f t="shared" si="8"/>
        <v>643588.59789000358</v>
      </c>
      <c r="Q25" s="13">
        <f t="shared" si="9"/>
        <v>7.308180434154453</v>
      </c>
      <c r="R25" s="7">
        <f t="shared" si="10"/>
        <v>4.7188639567761703E-2</v>
      </c>
      <c r="S25" s="7">
        <f t="shared" si="11"/>
        <v>5.3800725153976471E-2</v>
      </c>
      <c r="T25" s="7">
        <f t="shared" si="12"/>
        <v>9.9488843557774861E-2</v>
      </c>
      <c r="U25" s="49">
        <f t="shared" si="4"/>
        <v>69</v>
      </c>
      <c r="V25" s="29">
        <f t="shared" si="14"/>
        <v>645</v>
      </c>
      <c r="W25" s="12">
        <f t="shared" si="13"/>
        <v>5.3525719281388075E-3</v>
      </c>
      <c r="AM25" s="50">
        <v>-0.59726000000000001</v>
      </c>
      <c r="AN25" s="51">
        <v>151.80891</v>
      </c>
      <c r="AO25" s="45">
        <v>-12984.36786</v>
      </c>
      <c r="AP25" s="44">
        <v>67336.228730000003</v>
      </c>
      <c r="AQ25" s="44">
        <v>-6118466.7263200004</v>
      </c>
      <c r="AR25" s="53">
        <v>-2.2414999999999998</v>
      </c>
      <c r="AS25" s="52">
        <v>427.95060000000001</v>
      </c>
      <c r="AT25" s="42">
        <v>-23969.407299999999</v>
      </c>
      <c r="AU25" s="42">
        <v>405945.88030000002</v>
      </c>
      <c r="AV25" s="40">
        <f t="shared" ref="AV25" si="41">+AM25*AM$18</f>
        <v>-2.3890400000000001</v>
      </c>
      <c r="AW25" s="41">
        <f t="shared" ref="AW25" si="42">+AN25*AN$18</f>
        <v>455.42673000000002</v>
      </c>
      <c r="AX25" s="41">
        <f t="shared" ref="AX25" si="43">+AO25*AO$18</f>
        <v>-25968.735720000001</v>
      </c>
      <c r="AY25" s="41">
        <f t="shared" ref="AY25" si="44">+AP25*AP$18</f>
        <v>67336.228730000003</v>
      </c>
      <c r="AZ25" s="48">
        <f t="shared" ref="AZ25" si="45">(AR25-AV25)/(AR25+AS25)</f>
        <v>3.4657469149708148E-4</v>
      </c>
      <c r="BA25" s="48">
        <f t="shared" ref="BA25" si="46">(AS25-AW25)/(AS25+AT25)</f>
        <v>1.1671380556497173E-3</v>
      </c>
      <c r="BB25" s="48">
        <f t="shared" ref="BB25" si="47">(AT25-AX25)/(AT25+AU25)</f>
        <v>5.2341663985153389E-3</v>
      </c>
      <c r="BC25" s="48">
        <f t="shared" ref="BC25" si="48">(AU25-AY25)/(AU25+AV25)</f>
        <v>0.83413001774950535</v>
      </c>
      <c r="BD25" s="46">
        <f t="shared" si="20"/>
        <v>43945</v>
      </c>
      <c r="BE25">
        <v>95</v>
      </c>
    </row>
    <row r="26" spans="1:57" x14ac:dyDescent="0.3">
      <c r="A26" s="21">
        <v>70</v>
      </c>
      <c r="B26" s="23">
        <v>43920</v>
      </c>
      <c r="C26" s="21" t="s">
        <v>5</v>
      </c>
      <c r="D26" s="21"/>
      <c r="E26" s="92">
        <f t="shared" si="5"/>
        <v>704.09877363619887</v>
      </c>
      <c r="F26" s="8">
        <f t="shared" si="6"/>
        <v>11035333.333333334</v>
      </c>
      <c r="G26" s="14">
        <f t="shared" si="38"/>
        <v>480000</v>
      </c>
      <c r="H26" s="15">
        <f t="shared" si="39"/>
        <v>10555333.333333334</v>
      </c>
      <c r="I26" s="14">
        <f t="shared" si="40"/>
        <v>44279</v>
      </c>
      <c r="J26" s="2">
        <v>693282</v>
      </c>
      <c r="K26" s="2">
        <v>33106</v>
      </c>
      <c r="L26" s="21">
        <f t="shared" si="15"/>
        <v>70</v>
      </c>
      <c r="M26" s="2">
        <v>58469</v>
      </c>
      <c r="N26" s="37">
        <f t="shared" si="7"/>
        <v>56118.365100000286</v>
      </c>
      <c r="O26" s="8">
        <f t="shared" ref="O26:O33" si="49">+K26-K25</f>
        <v>3149</v>
      </c>
      <c r="P26" s="37">
        <f t="shared" si="8"/>
        <v>703920.74240000825</v>
      </c>
      <c r="Q26" s="13">
        <f t="shared" si="9"/>
        <v>8.5607219267389869</v>
      </c>
      <c r="R26" s="7">
        <f t="shared" si="10"/>
        <v>4.7752573988651084E-2</v>
      </c>
      <c r="S26" s="7">
        <f t="shared" si="11"/>
        <v>5.3857599753715645E-2</v>
      </c>
      <c r="T26" s="7">
        <f t="shared" si="12"/>
        <v>8.4336532608664291E-2</v>
      </c>
      <c r="U26" s="49">
        <f t="shared" si="4"/>
        <v>70</v>
      </c>
      <c r="V26" s="29">
        <f t="shared" si="14"/>
        <v>-4690</v>
      </c>
      <c r="W26" s="12">
        <f t="shared" si="13"/>
        <v>4.5421632178536293E-3</v>
      </c>
      <c r="AM26" s="50">
        <v>-0.47283999999999998</v>
      </c>
      <c r="AN26" s="51">
        <v>116.88639000000001</v>
      </c>
      <c r="AO26" s="45">
        <v>-9358.4390399999993</v>
      </c>
      <c r="AP26" s="44">
        <v>302321.39993999997</v>
      </c>
      <c r="AQ26" s="44">
        <v>-3341369.3273999998</v>
      </c>
      <c r="AR26" s="53">
        <v>-1.8073999999999999</v>
      </c>
      <c r="AS26" s="52">
        <v>336.79090000000002</v>
      </c>
      <c r="AT26" s="42">
        <v>-17698.048999999999</v>
      </c>
      <c r="AU26" s="42">
        <v>264644.58510000003</v>
      </c>
      <c r="AV26" s="40">
        <f t="shared" ref="AV26" si="50">+AM26*AM$18</f>
        <v>-1.8913599999999999</v>
      </c>
      <c r="AW26" s="41">
        <f t="shared" ref="AW26" si="51">+AN26*AN$18</f>
        <v>350.65917000000002</v>
      </c>
      <c r="AX26" s="41">
        <f t="shared" ref="AX26" si="52">+AO26*AO$18</f>
        <v>-18716.878079999999</v>
      </c>
      <c r="AY26" s="41">
        <f t="shared" ref="AY26" si="53">+AP26*AP$18</f>
        <v>302321.39993999997</v>
      </c>
      <c r="AZ26" s="48">
        <f t="shared" ref="AZ26" si="54">(AR26-AV26)/(AR26+AS26)</f>
        <v>2.5063921058798426E-4</v>
      </c>
      <c r="BA26" s="48">
        <f t="shared" ref="BA26" si="55">(AS26-AW26)/(AS26+AT26)</f>
        <v>7.9880558886455334E-4</v>
      </c>
      <c r="BB26" s="48">
        <f t="shared" ref="BB26" si="56">(AT26-AX26)/(AT26+AU26)</f>
        <v>4.1257071109004288E-3</v>
      </c>
      <c r="BC26" s="48">
        <f t="shared" ref="BC26" si="57">(AU26-AY26)/(AU26+AV26)</f>
        <v>-0.14236861901434464</v>
      </c>
      <c r="BD26" s="46">
        <f t="shared" si="20"/>
        <v>43946</v>
      </c>
      <c r="BE26">
        <v>96</v>
      </c>
    </row>
    <row r="27" spans="1:57" x14ac:dyDescent="0.3">
      <c r="A27" s="21">
        <v>71</v>
      </c>
      <c r="B27" s="23">
        <v>43921</v>
      </c>
      <c r="C27" s="21" t="s">
        <v>6</v>
      </c>
      <c r="D27" s="21"/>
      <c r="E27" s="92">
        <f t="shared" si="5"/>
        <v>640.20313143798933</v>
      </c>
      <c r="F27" s="8">
        <f t="shared" si="6"/>
        <v>12135000</v>
      </c>
      <c r="G27" s="14">
        <f t="shared" si="38"/>
        <v>591666.66666666663</v>
      </c>
      <c r="H27" s="15">
        <f t="shared" si="39"/>
        <v>11543333.333333334</v>
      </c>
      <c r="I27" s="14">
        <f t="shared" si="40"/>
        <v>51767</v>
      </c>
      <c r="J27" s="2">
        <v>750890</v>
      </c>
      <c r="K27" s="2">
        <v>36405</v>
      </c>
      <c r="L27" s="21">
        <f t="shared" si="15"/>
        <v>71</v>
      </c>
      <c r="M27" s="2">
        <v>57610</v>
      </c>
      <c r="N27" s="37">
        <f t="shared" si="7"/>
        <v>58957.691600000253</v>
      </c>
      <c r="O27" s="8">
        <f t="shared" si="49"/>
        <v>3299</v>
      </c>
      <c r="P27" s="37">
        <f t="shared" si="8"/>
        <v>766824.35495001357</v>
      </c>
      <c r="Q27" s="13">
        <f t="shared" si="9"/>
        <v>9.3767996166653713</v>
      </c>
      <c r="R27" s="7">
        <f t="shared" si="10"/>
        <v>4.8482467471933306E-2</v>
      </c>
      <c r="S27" s="7">
        <f t="shared" si="11"/>
        <v>5.7264363825724703E-2</v>
      </c>
      <c r="T27" s="7">
        <f t="shared" si="12"/>
        <v>7.6722289549734313E-2</v>
      </c>
      <c r="U27" s="49">
        <f t="shared" si="4"/>
        <v>71</v>
      </c>
      <c r="V27" s="29">
        <f t="shared" si="14"/>
        <v>-859</v>
      </c>
      <c r="W27" s="12">
        <f t="shared" si="13"/>
        <v>4.3934531023185818E-3</v>
      </c>
    </row>
    <row r="28" spans="1:57" x14ac:dyDescent="0.3">
      <c r="A28" s="21">
        <v>72</v>
      </c>
      <c r="B28" s="23">
        <v>43922</v>
      </c>
      <c r="C28" s="22" t="s">
        <v>0</v>
      </c>
      <c r="D28" s="22"/>
      <c r="E28" s="92">
        <f t="shared" si="5"/>
        <v>573.97906300802993</v>
      </c>
      <c r="F28" s="8">
        <f t="shared" si="6"/>
        <v>13532666.666666666</v>
      </c>
      <c r="G28" s="14">
        <f t="shared" si="38"/>
        <v>732666.66666666663</v>
      </c>
      <c r="H28" s="15">
        <f t="shared" si="39"/>
        <v>12800000</v>
      </c>
      <c r="I28" s="14">
        <f t="shared" si="40"/>
        <v>61513</v>
      </c>
      <c r="J28" s="2">
        <v>823626</v>
      </c>
      <c r="K28" s="2">
        <v>40598</v>
      </c>
      <c r="L28" s="21">
        <f t="shared" si="15"/>
        <v>72</v>
      </c>
      <c r="M28" s="2">
        <v>72736</v>
      </c>
      <c r="N28" s="37">
        <f t="shared" si="7"/>
        <v>61700.647500000196</v>
      </c>
      <c r="O28" s="8">
        <f t="shared" si="49"/>
        <v>4193</v>
      </c>
      <c r="P28" s="37">
        <f t="shared" si="8"/>
        <v>832200.70860000234</v>
      </c>
      <c r="Q28" s="13">
        <f t="shared" si="9"/>
        <v>8.1905370641424557</v>
      </c>
      <c r="R28" s="7">
        <f t="shared" si="10"/>
        <v>4.9291790205748726E-2</v>
      </c>
      <c r="S28" s="7">
        <f t="shared" si="11"/>
        <v>5.7646832380114386E-2</v>
      </c>
      <c r="T28" s="7">
        <f t="shared" si="12"/>
        <v>8.8311927986731847E-2</v>
      </c>
      <c r="U28" s="49">
        <f t="shared" si="4"/>
        <v>72</v>
      </c>
      <c r="V28" s="29">
        <f t="shared" si="14"/>
        <v>15126</v>
      </c>
      <c r="W28" s="12">
        <f t="shared" si="13"/>
        <v>5.0909029098158629E-3</v>
      </c>
      <c r="X28" s="16">
        <f t="shared" ref="X28:X70" si="58">+I28/J28</f>
        <v>7.4685597589197045E-2</v>
      </c>
    </row>
    <row r="29" spans="1:57" x14ac:dyDescent="0.3">
      <c r="A29" s="21">
        <v>73</v>
      </c>
      <c r="B29" s="23">
        <v>43923</v>
      </c>
      <c r="C29" s="22" t="s">
        <v>1</v>
      </c>
      <c r="D29" s="22"/>
      <c r="E29" s="92">
        <f t="shared" si="5"/>
        <v>511.73997276281693</v>
      </c>
      <c r="F29" s="8">
        <f t="shared" si="6"/>
        <v>15175333.333333332</v>
      </c>
      <c r="G29" s="14">
        <f t="shared" si="38"/>
        <v>843666.66666666663</v>
      </c>
      <c r="H29" s="15">
        <f t="shared" si="39"/>
        <v>14331666.666666666</v>
      </c>
      <c r="I29" s="14">
        <f t="shared" si="40"/>
        <v>72469</v>
      </c>
      <c r="J29" s="2">
        <v>896450</v>
      </c>
      <c r="K29" s="2">
        <v>45526</v>
      </c>
      <c r="L29" s="21">
        <f t="shared" si="15"/>
        <v>73</v>
      </c>
      <c r="M29" s="2">
        <v>72839</v>
      </c>
      <c r="N29" s="37">
        <f t="shared" si="7"/>
        <v>64336.388400000054</v>
      </c>
      <c r="O29" s="8">
        <f t="shared" si="49"/>
        <v>4928</v>
      </c>
      <c r="P29" s="37">
        <f t="shared" si="8"/>
        <v>899939.72825000715</v>
      </c>
      <c r="Q29" s="13">
        <f t="shared" si="9"/>
        <v>8.8728183816962396</v>
      </c>
      <c r="R29" s="7">
        <f t="shared" si="10"/>
        <v>5.0784762117240229E-2</v>
      </c>
      <c r="S29" s="7">
        <f t="shared" si="11"/>
        <v>6.7656063372643779E-2</v>
      </c>
      <c r="T29" s="7">
        <f t="shared" si="12"/>
        <v>8.125271905850856E-2</v>
      </c>
      <c r="U29" s="49">
        <f t="shared" si="4"/>
        <v>73</v>
      </c>
      <c r="V29" s="29">
        <f t="shared" si="14"/>
        <v>103</v>
      </c>
      <c r="W29" s="12">
        <f t="shared" si="13"/>
        <v>5.497239109822076E-3</v>
      </c>
      <c r="X29" s="16">
        <f t="shared" si="58"/>
        <v>8.0839979920798707E-2</v>
      </c>
    </row>
    <row r="30" spans="1:57" x14ac:dyDescent="0.3">
      <c r="A30" s="21">
        <v>74</v>
      </c>
      <c r="B30" s="23">
        <v>43924</v>
      </c>
      <c r="C30" s="22" t="s">
        <v>2</v>
      </c>
      <c r="D30" s="22"/>
      <c r="E30" s="92">
        <f t="shared" si="5"/>
        <v>462.87266006915462</v>
      </c>
      <c r="F30" s="8">
        <f t="shared" si="6"/>
        <v>16774000</v>
      </c>
      <c r="G30" s="14">
        <f t="shared" si="38"/>
        <v>2202000</v>
      </c>
      <c r="H30" s="15">
        <f t="shared" si="39"/>
        <v>14572000</v>
      </c>
      <c r="I30" s="14">
        <f t="shared" si="40"/>
        <v>167515</v>
      </c>
      <c r="J30" s="2">
        <v>972303</v>
      </c>
      <c r="K30" s="2">
        <v>50322</v>
      </c>
      <c r="L30" s="21">
        <f t="shared" si="15"/>
        <v>74</v>
      </c>
      <c r="M30" s="2">
        <v>75853</v>
      </c>
      <c r="N30" s="37">
        <f t="shared" si="7"/>
        <v>66854.069900000235</v>
      </c>
      <c r="O30" s="8">
        <f t="shared" si="49"/>
        <v>4796</v>
      </c>
      <c r="P30" s="37">
        <f t="shared" si="8"/>
        <v>969919.99064000603</v>
      </c>
      <c r="Q30" s="13">
        <f t="shared" si="9"/>
        <v>9.2271713149963848</v>
      </c>
      <c r="R30" s="7">
        <f t="shared" si="10"/>
        <v>5.1755471288271251E-2</v>
      </c>
      <c r="S30" s="7">
        <f t="shared" si="11"/>
        <v>6.3227558567228725E-2</v>
      </c>
      <c r="T30" s="7">
        <f t="shared" si="12"/>
        <v>7.8013746743556281E-2</v>
      </c>
      <c r="U30" s="49">
        <f t="shared" si="4"/>
        <v>74</v>
      </c>
      <c r="V30" s="29">
        <f t="shared" si="14"/>
        <v>3014</v>
      </c>
      <c r="W30" s="12">
        <f t="shared" si="13"/>
        <v>4.9326187412771531E-3</v>
      </c>
      <c r="X30" s="16">
        <f t="shared" si="58"/>
        <v>0.17228682828295294</v>
      </c>
    </row>
    <row r="31" spans="1:57" x14ac:dyDescent="0.3">
      <c r="A31" s="21">
        <v>75</v>
      </c>
      <c r="B31" s="23">
        <v>43925</v>
      </c>
      <c r="C31" s="20" t="s">
        <v>3</v>
      </c>
      <c r="D31" s="20"/>
      <c r="E31" s="92">
        <f t="shared" si="5"/>
        <v>408.62692591162744</v>
      </c>
      <c r="F31" s="8">
        <f t="shared" si="6"/>
        <v>18995333.333333332</v>
      </c>
      <c r="G31" s="14">
        <f t="shared" si="38"/>
        <v>2475333.3333333335</v>
      </c>
      <c r="H31" s="15">
        <f t="shared" si="39"/>
        <v>16519999.999999998</v>
      </c>
      <c r="I31" s="14">
        <f t="shared" si="40"/>
        <v>179111</v>
      </c>
      <c r="J31" s="2">
        <v>1051697</v>
      </c>
      <c r="K31" s="2">
        <v>56986</v>
      </c>
      <c r="L31" s="21">
        <f t="shared" si="15"/>
        <v>75</v>
      </c>
      <c r="M31" s="2">
        <v>79394</v>
      </c>
      <c r="N31" s="37">
        <f t="shared" si="7"/>
        <v>69242.847600000445</v>
      </c>
      <c r="O31" s="8">
        <f t="shared" si="49"/>
        <v>6664</v>
      </c>
      <c r="P31" s="37">
        <f t="shared" si="8"/>
        <v>1042008.7243500045</v>
      </c>
      <c r="Q31" s="13">
        <f t="shared" si="9"/>
        <v>9.5241825201264909</v>
      </c>
      <c r="R31" s="7">
        <f t="shared" si="10"/>
        <v>5.4184807981766614E-2</v>
      </c>
      <c r="S31" s="7">
        <f t="shared" si="11"/>
        <v>8.3935813789455124E-2</v>
      </c>
      <c r="T31" s="7">
        <f t="shared" si="12"/>
        <v>7.5491324972877166E-2</v>
      </c>
      <c r="U31" s="49">
        <f t="shared" si="4"/>
        <v>75</v>
      </c>
      <c r="V31" s="29">
        <f t="shared" si="14"/>
        <v>3541</v>
      </c>
      <c r="W31" s="12">
        <f t="shared" si="13"/>
        <v>6.3364257956426617E-3</v>
      </c>
      <c r="X31" s="16">
        <f t="shared" si="58"/>
        <v>0.17030665676520898</v>
      </c>
    </row>
    <row r="32" spans="1:57" x14ac:dyDescent="0.3">
      <c r="A32" s="21">
        <v>76</v>
      </c>
      <c r="B32" s="23">
        <v>43926</v>
      </c>
      <c r="C32" s="22" t="s">
        <v>4</v>
      </c>
      <c r="D32" s="22"/>
      <c r="E32" s="92">
        <f t="shared" si="5"/>
        <v>370.7985474006116</v>
      </c>
      <c r="F32" s="8">
        <f t="shared" si="6"/>
        <v>20928000</v>
      </c>
      <c r="G32" s="14">
        <f t="shared" si="38"/>
        <v>2602333.3333333335</v>
      </c>
      <c r="H32" s="15">
        <f t="shared" si="39"/>
        <v>18325666.666666668</v>
      </c>
      <c r="I32" s="14">
        <f t="shared" si="40"/>
        <v>191127</v>
      </c>
      <c r="J32" s="2">
        <v>1133758</v>
      </c>
      <c r="K32" s="2">
        <v>62784</v>
      </c>
      <c r="L32" s="21">
        <f t="shared" si="15"/>
        <v>76</v>
      </c>
      <c r="M32" s="2">
        <v>82061</v>
      </c>
      <c r="N32" s="37">
        <f t="shared" si="7"/>
        <v>71491.877100000391</v>
      </c>
      <c r="O32" s="8">
        <f t="shared" si="49"/>
        <v>5798</v>
      </c>
      <c r="P32" s="37">
        <f t="shared" si="8"/>
        <v>1116061.8098000055</v>
      </c>
      <c r="Q32" s="13">
        <f t="shared" si="9"/>
        <v>9.9190861621681723</v>
      </c>
      <c r="R32" s="7">
        <f t="shared" si="10"/>
        <v>5.5376897009767515E-2</v>
      </c>
      <c r="S32" s="7">
        <f t="shared" si="11"/>
        <v>7.0654756827238277E-2</v>
      </c>
      <c r="T32" s="7">
        <f t="shared" si="12"/>
        <v>7.2379643627652465E-2</v>
      </c>
      <c r="U32" s="49">
        <f t="shared" si="4"/>
        <v>76</v>
      </c>
      <c r="V32" s="29">
        <f t="shared" si="14"/>
        <v>2667</v>
      </c>
      <c r="W32" s="12">
        <f t="shared" si="13"/>
        <v>5.1139661197539509E-3</v>
      </c>
      <c r="X32" s="16">
        <f t="shared" si="58"/>
        <v>0.16857830330634932</v>
      </c>
    </row>
    <row r="33" spans="1:24" x14ac:dyDescent="0.3">
      <c r="A33" s="21">
        <v>77</v>
      </c>
      <c r="B33" s="23">
        <v>43927</v>
      </c>
      <c r="C33" s="22" t="s">
        <v>5</v>
      </c>
      <c r="D33" s="119">
        <f t="shared" ref="D33:D69" si="59">B33+INT(Q33*LOG(E33)/LOG(2))</f>
        <v>44021</v>
      </c>
      <c r="E33" s="92">
        <f t="shared" si="5"/>
        <v>344.3413024824689</v>
      </c>
      <c r="F33" s="8">
        <f t="shared" si="6"/>
        <v>22531333.333333332</v>
      </c>
      <c r="G33" s="14">
        <f t="shared" si="38"/>
        <v>2926000</v>
      </c>
      <c r="H33" s="15">
        <f t="shared" si="39"/>
        <v>19605333.333333332</v>
      </c>
      <c r="I33" s="14">
        <f t="shared" si="40"/>
        <v>209839</v>
      </c>
      <c r="J33" s="2">
        <v>1210956</v>
      </c>
      <c r="K33" s="2">
        <v>67594</v>
      </c>
      <c r="L33" s="21">
        <f t="shared" si="15"/>
        <v>77</v>
      </c>
      <c r="M33" s="2">
        <v>77200</v>
      </c>
      <c r="N33" s="37">
        <f t="shared" si="7"/>
        <v>73590.314000000013</v>
      </c>
      <c r="O33" s="8">
        <f t="shared" si="49"/>
        <v>4810</v>
      </c>
      <c r="P33" s="37">
        <f t="shared" si="8"/>
        <v>1191923.7792500025</v>
      </c>
      <c r="Q33" s="13">
        <f t="shared" si="9"/>
        <v>11.215681959412237</v>
      </c>
      <c r="R33" s="7">
        <f t="shared" si="10"/>
        <v>5.5818708524504608E-2</v>
      </c>
      <c r="S33" s="7">
        <f t="shared" si="11"/>
        <v>6.2305699481865283E-2</v>
      </c>
      <c r="T33" s="7">
        <f t="shared" si="12"/>
        <v>6.3751284109414386E-2</v>
      </c>
      <c r="U33" s="49">
        <f t="shared" si="4"/>
        <v>77</v>
      </c>
      <c r="V33" s="29">
        <f t="shared" si="14"/>
        <v>-4861</v>
      </c>
      <c r="W33" s="12">
        <f t="shared" si="13"/>
        <v>3.9720683493041859E-3</v>
      </c>
      <c r="X33" s="16">
        <f t="shared" si="58"/>
        <v>0.17328375267144305</v>
      </c>
    </row>
    <row r="34" spans="1:24" x14ac:dyDescent="0.3">
      <c r="A34" s="21">
        <v>78</v>
      </c>
      <c r="B34" s="23">
        <v>43928</v>
      </c>
      <c r="C34" s="22" t="s">
        <v>6</v>
      </c>
      <c r="D34" s="119">
        <f t="shared" si="59"/>
        <v>44038</v>
      </c>
      <c r="E34" s="92">
        <f t="shared" si="5"/>
        <v>320.46693475087443</v>
      </c>
      <c r="F34" s="8">
        <f t="shared" si="6"/>
        <v>24204666.666666668</v>
      </c>
      <c r="G34" s="14">
        <f t="shared" si="38"/>
        <v>3280000</v>
      </c>
      <c r="H34" s="15">
        <f t="shared" si="39"/>
        <v>20924666.666666668</v>
      </c>
      <c r="I34" s="14">
        <f t="shared" si="40"/>
        <v>234073</v>
      </c>
      <c r="J34" s="2">
        <v>1279722</v>
      </c>
      <c r="K34" s="2">
        <v>72614</v>
      </c>
      <c r="L34" s="21">
        <f t="shared" si="15"/>
        <v>78</v>
      </c>
      <c r="M34" s="2">
        <v>68766</v>
      </c>
      <c r="N34" s="37">
        <f t="shared" si="7"/>
        <v>75527.313900000416</v>
      </c>
      <c r="O34" s="2">
        <v>5020</v>
      </c>
      <c r="P34" s="37">
        <f t="shared" si="8"/>
        <v>1269427.8168000085</v>
      </c>
      <c r="Q34" s="13">
        <f t="shared" si="9"/>
        <v>13.24288576008359</v>
      </c>
      <c r="R34" s="7">
        <f t="shared" si="10"/>
        <v>5.6742011155547847E-2</v>
      </c>
      <c r="S34" s="7">
        <f t="shared" si="11"/>
        <v>7.3001192449757141E-2</v>
      </c>
      <c r="T34" s="7">
        <f t="shared" si="12"/>
        <v>5.3735108093789119E-2</v>
      </c>
      <c r="U34" s="49">
        <f t="shared" si="4"/>
        <v>78</v>
      </c>
      <c r="V34" s="29">
        <f t="shared" si="14"/>
        <v>-8434</v>
      </c>
      <c r="W34" s="12">
        <f t="shared" si="13"/>
        <v>3.9227269672632023E-3</v>
      </c>
      <c r="X34" s="16">
        <f t="shared" si="58"/>
        <v>0.18290925685422302</v>
      </c>
    </row>
    <row r="35" spans="1:24" x14ac:dyDescent="0.3">
      <c r="A35" s="21">
        <v>79</v>
      </c>
      <c r="B35" s="23">
        <v>43929</v>
      </c>
      <c r="C35" s="22" t="s">
        <v>0</v>
      </c>
      <c r="D35" s="119">
        <f t="shared" si="59"/>
        <v>44036</v>
      </c>
      <c r="E35" s="92">
        <f t="shared" si="5"/>
        <v>293.60465703287684</v>
      </c>
      <c r="F35" s="8">
        <f t="shared" si="6"/>
        <v>26411666.666666668</v>
      </c>
      <c r="G35" s="14">
        <f t="shared" si="38"/>
        <v>3727666.6666666665</v>
      </c>
      <c r="H35" s="15">
        <f t="shared" si="39"/>
        <v>22684000</v>
      </c>
      <c r="I35" s="14">
        <f t="shared" si="40"/>
        <v>266073</v>
      </c>
      <c r="J35" s="2">
        <v>1353361</v>
      </c>
      <c r="K35" s="2">
        <v>79235</v>
      </c>
      <c r="L35" s="21">
        <f t="shared" si="15"/>
        <v>79</v>
      </c>
      <c r="M35" s="2">
        <v>73639</v>
      </c>
      <c r="N35" s="37">
        <f t="shared" si="7"/>
        <v>77292.032400000142</v>
      </c>
      <c r="O35" s="2">
        <v>6695</v>
      </c>
      <c r="P35" s="37">
        <f t="shared" si="8"/>
        <v>1348395.7583900047</v>
      </c>
      <c r="Q35" s="13">
        <f t="shared" si="9"/>
        <v>13.082392992372565</v>
      </c>
      <c r="R35" s="7">
        <f t="shared" si="10"/>
        <v>5.8546832663273138E-2</v>
      </c>
      <c r="S35" s="7">
        <f t="shared" si="11"/>
        <v>9.0916498051304334E-2</v>
      </c>
      <c r="T35" s="7">
        <f t="shared" si="12"/>
        <v>5.4411941824834616E-2</v>
      </c>
      <c r="U35" s="49">
        <f t="shared" si="4"/>
        <v>79</v>
      </c>
      <c r="V35" s="29">
        <f t="shared" si="14"/>
        <v>4873</v>
      </c>
      <c r="W35" s="12">
        <f t="shared" si="13"/>
        <v>4.9469432028852612E-3</v>
      </c>
      <c r="X35" s="16">
        <f t="shared" si="58"/>
        <v>0.19660164582842271</v>
      </c>
    </row>
    <row r="36" spans="1:24" x14ac:dyDescent="0.3">
      <c r="A36" s="21">
        <v>80</v>
      </c>
      <c r="B36" s="23">
        <v>43930</v>
      </c>
      <c r="C36" s="22" t="s">
        <v>1</v>
      </c>
      <c r="D36" s="119">
        <f t="shared" si="59"/>
        <v>44029</v>
      </c>
      <c r="E36" s="92">
        <f t="shared" si="5"/>
        <v>271.94731180281099</v>
      </c>
      <c r="F36" s="8">
        <f t="shared" si="6"/>
        <v>28507333.333333332</v>
      </c>
      <c r="G36" s="14">
        <f t="shared" si="38"/>
        <v>4261000</v>
      </c>
      <c r="H36" s="15">
        <f t="shared" si="39"/>
        <v>24246333.333333332</v>
      </c>
      <c r="I36" s="14">
        <f t="shared" si="40"/>
        <v>292142</v>
      </c>
      <c r="J36" s="2">
        <v>1436198</v>
      </c>
      <c r="K36" s="2">
        <v>85522</v>
      </c>
      <c r="L36" s="21">
        <f t="shared" si="15"/>
        <v>80</v>
      </c>
      <c r="M36" s="2">
        <v>82837</v>
      </c>
      <c r="N36" s="37">
        <f t="shared" si="7"/>
        <v>78873.625100000529</v>
      </c>
      <c r="O36" s="2">
        <v>6287</v>
      </c>
      <c r="P36" s="37">
        <f t="shared" si="8"/>
        <v>1428638.0917999996</v>
      </c>
      <c r="Q36" s="13">
        <f t="shared" si="9"/>
        <v>12.360870262822965</v>
      </c>
      <c r="R36" s="7">
        <f t="shared" si="10"/>
        <v>5.9547499718005457E-2</v>
      </c>
      <c r="S36" s="7">
        <f t="shared" si="11"/>
        <v>7.589603679515193E-2</v>
      </c>
      <c r="T36" s="7">
        <f t="shared" si="12"/>
        <v>5.7677980334187903E-2</v>
      </c>
      <c r="U36" s="49">
        <f t="shared" si="4"/>
        <v>80</v>
      </c>
      <c r="V36" s="29">
        <f t="shared" si="14"/>
        <v>9198</v>
      </c>
      <c r="W36" s="12">
        <f t="shared" si="13"/>
        <v>4.3775301177135743E-3</v>
      </c>
      <c r="X36" s="16">
        <f t="shared" si="58"/>
        <v>0.20341345691889279</v>
      </c>
    </row>
    <row r="37" spans="1:24" x14ac:dyDescent="0.3">
      <c r="A37" s="21">
        <v>81</v>
      </c>
      <c r="B37" s="23">
        <v>43931</v>
      </c>
      <c r="C37" s="22" t="s">
        <v>2</v>
      </c>
      <c r="D37" s="119">
        <f t="shared" si="59"/>
        <v>44032</v>
      </c>
      <c r="E37" s="92">
        <f t="shared" si="5"/>
        <v>250.54636953382618</v>
      </c>
      <c r="F37" s="8">
        <f t="shared" si="6"/>
        <v>30932666.666666664</v>
      </c>
      <c r="G37" s="14">
        <f t="shared" si="38"/>
        <v>4836333.333333333</v>
      </c>
      <c r="H37" s="15">
        <f t="shared" si="39"/>
        <v>26096333.333333332</v>
      </c>
      <c r="I37" s="14">
        <f t="shared" si="40"/>
        <v>332930</v>
      </c>
      <c r="J37" s="2">
        <v>1521252</v>
      </c>
      <c r="K37" s="2">
        <v>92798</v>
      </c>
      <c r="L37" s="21">
        <f t="shared" si="15"/>
        <v>81</v>
      </c>
      <c r="M37" s="2">
        <v>85054</v>
      </c>
      <c r="N37" s="37">
        <f t="shared" si="7"/>
        <v>80261.247600000584</v>
      </c>
      <c r="O37" s="2">
        <v>7277</v>
      </c>
      <c r="P37" s="37">
        <f t="shared" si="8"/>
        <v>1509953.9566500103</v>
      </c>
      <c r="Q37" s="13">
        <f t="shared" si="9"/>
        <v>12.740867433548377</v>
      </c>
      <c r="R37" s="7">
        <f t="shared" si="10"/>
        <v>6.1001070171148503E-2</v>
      </c>
      <c r="S37" s="7">
        <f t="shared" si="11"/>
        <v>8.5557410586215812E-2</v>
      </c>
      <c r="T37" s="7">
        <f t="shared" si="12"/>
        <v>5.5910526329628493E-2</v>
      </c>
      <c r="U37" s="49">
        <f t="shared" si="4"/>
        <v>81</v>
      </c>
      <c r="V37" s="29">
        <f t="shared" si="14"/>
        <v>2217</v>
      </c>
      <c r="W37" s="12">
        <f t="shared" si="13"/>
        <v>4.7835598572754543E-3</v>
      </c>
      <c r="X37" s="16">
        <f t="shared" si="58"/>
        <v>0.21885262928167062</v>
      </c>
    </row>
    <row r="38" spans="1:24" x14ac:dyDescent="0.3">
      <c r="A38" s="21">
        <v>82</v>
      </c>
      <c r="B38" s="23">
        <v>43932</v>
      </c>
      <c r="C38" s="20" t="s">
        <v>3</v>
      </c>
      <c r="D38" s="119">
        <f t="shared" si="59"/>
        <v>44032</v>
      </c>
      <c r="E38" s="92">
        <f t="shared" ref="E38:E60" si="60">(WorldPop-F38)/F38</f>
        <v>233.15588323803792</v>
      </c>
      <c r="F38" s="8">
        <f t="shared" si="6"/>
        <v>33230000</v>
      </c>
      <c r="G38" s="14">
        <f t="shared" si="38"/>
        <v>5410333.333333333</v>
      </c>
      <c r="H38" s="15">
        <f t="shared" si="39"/>
        <v>27819666.666666668</v>
      </c>
      <c r="I38" s="14">
        <f t="shared" si="40"/>
        <v>372755</v>
      </c>
      <c r="J38" s="2">
        <v>1610909</v>
      </c>
      <c r="K38" s="2">
        <v>99690</v>
      </c>
      <c r="L38" s="21">
        <f t="shared" si="15"/>
        <v>82</v>
      </c>
      <c r="M38" s="2">
        <v>89657</v>
      </c>
      <c r="N38" s="37">
        <f t="shared" ref="N38:N71" si="61">$AR$26*($L38^3)+$AS$26*($L38^2)+$AT$26*$L38+$AU$26</f>
        <v>81444.055500000482</v>
      </c>
      <c r="O38" s="2">
        <v>6892</v>
      </c>
      <c r="P38" s="37">
        <f t="shared" ref="P38:P69" si="62">$AM$26*($L38^4)+$AN$26*($L38^3)+$AO$26*($L38^2)+$AP$26*$L38+$AQ$26</f>
        <v>1592131.1444000071</v>
      </c>
      <c r="Q38" s="13">
        <f t="shared" si="9"/>
        <v>12.797542826422099</v>
      </c>
      <c r="R38" s="7">
        <f t="shared" si="10"/>
        <v>6.1884315004758182E-2</v>
      </c>
      <c r="S38" s="7">
        <f t="shared" ref="S38:S70" si="63">+O38/M38</f>
        <v>7.6870740711823954E-2</v>
      </c>
      <c r="T38" s="7">
        <f t="shared" si="12"/>
        <v>5.5656154382401492E-2</v>
      </c>
      <c r="U38" s="49">
        <f t="shared" si="4"/>
        <v>82</v>
      </c>
      <c r="V38" s="29">
        <f t="shared" si="14"/>
        <v>4603</v>
      </c>
      <c r="W38" s="12">
        <f t="shared" si="13"/>
        <v>4.2783298125468293E-3</v>
      </c>
      <c r="X38" s="16">
        <f t="shared" si="58"/>
        <v>0.23139420041727993</v>
      </c>
    </row>
    <row r="39" spans="1:24" x14ac:dyDescent="0.3">
      <c r="A39" s="21">
        <v>83</v>
      </c>
      <c r="B39" s="23">
        <v>43933</v>
      </c>
      <c r="C39" s="21" t="s">
        <v>4</v>
      </c>
      <c r="D39" s="119">
        <f t="shared" si="59"/>
        <v>44042</v>
      </c>
      <c r="E39" s="92">
        <f t="shared" si="60"/>
        <v>219.31674720628209</v>
      </c>
      <c r="F39" s="8">
        <f t="shared" si="6"/>
        <v>35317333.333333336</v>
      </c>
      <c r="G39" s="14">
        <f t="shared" si="38"/>
        <v>6144333.333333333</v>
      </c>
      <c r="H39" s="15">
        <f t="shared" si="39"/>
        <v>29173000.000000004</v>
      </c>
      <c r="I39" s="14">
        <f t="shared" si="40"/>
        <v>413467</v>
      </c>
      <c r="J39" s="2">
        <v>1696588</v>
      </c>
      <c r="K39" s="2">
        <v>105952</v>
      </c>
      <c r="L39" s="21">
        <f t="shared" si="15"/>
        <v>83</v>
      </c>
      <c r="M39" s="2">
        <v>85679</v>
      </c>
      <c r="N39" s="37">
        <f t="shared" si="61"/>
        <v>82411.204400000395</v>
      </c>
      <c r="O39" s="2">
        <v>6262</v>
      </c>
      <c r="P39" s="37">
        <f t="shared" si="62"/>
        <v>1674946.0983500024</v>
      </c>
      <c r="Q39" s="13">
        <f t="shared" si="9"/>
        <v>14.069205457299988</v>
      </c>
      <c r="R39" s="7">
        <f t="shared" si="10"/>
        <v>6.245004679981233E-2</v>
      </c>
      <c r="S39" s="7">
        <f t="shared" si="63"/>
        <v>7.3086754047082717E-2</v>
      </c>
      <c r="T39" s="7">
        <f t="shared" si="12"/>
        <v>5.0500769780288439E-2</v>
      </c>
      <c r="U39" s="49">
        <f t="shared" si="4"/>
        <v>83</v>
      </c>
      <c r="V39" s="29">
        <f t="shared" ref="V39:V70" si="64">+M39-M38</f>
        <v>-3978</v>
      </c>
      <c r="W39" s="12">
        <f t="shared" si="13"/>
        <v>3.6909373401202883E-3</v>
      </c>
      <c r="X39" s="16">
        <f t="shared" si="58"/>
        <v>0.24370501264891653</v>
      </c>
    </row>
    <row r="40" spans="1:24" x14ac:dyDescent="0.3">
      <c r="A40" s="21">
        <v>84</v>
      </c>
      <c r="B40" s="23">
        <v>43934</v>
      </c>
      <c r="C40" s="21" t="s">
        <v>5</v>
      </c>
      <c r="D40" s="119">
        <f t="shared" si="59"/>
        <v>44060</v>
      </c>
      <c r="E40" s="92">
        <f t="shared" si="60"/>
        <v>208.06925088668362</v>
      </c>
      <c r="F40" s="8">
        <f t="shared" si="6"/>
        <v>37217333.333333336</v>
      </c>
      <c r="G40" s="14">
        <f t="shared" si="38"/>
        <v>6944666.666666667</v>
      </c>
      <c r="H40" s="15">
        <f t="shared" si="39"/>
        <v>30272666.666666668</v>
      </c>
      <c r="I40" s="14">
        <f t="shared" si="40"/>
        <v>462684</v>
      </c>
      <c r="J40" s="2">
        <v>1773084</v>
      </c>
      <c r="K40" s="2">
        <v>111652</v>
      </c>
      <c r="L40" s="21">
        <f t="shared" si="15"/>
        <v>84</v>
      </c>
      <c r="M40" s="2">
        <v>76498</v>
      </c>
      <c r="N40" s="37">
        <f t="shared" si="61"/>
        <v>83151.849900000263</v>
      </c>
      <c r="O40" s="2">
        <v>5702</v>
      </c>
      <c r="P40" s="37">
        <f t="shared" si="62"/>
        <v>1758163.9136400064</v>
      </c>
      <c r="Q40" s="13">
        <f t="shared" si="9"/>
        <v>16.41002019677207</v>
      </c>
      <c r="R40" s="7">
        <f t="shared" si="10"/>
        <v>6.2970507883439247E-2</v>
      </c>
      <c r="S40" s="7">
        <f t="shared" si="63"/>
        <v>7.4537896415592567E-2</v>
      </c>
      <c r="T40" s="7">
        <f t="shared" si="12"/>
        <v>4.3144036041157664E-2</v>
      </c>
      <c r="U40" s="49">
        <f t="shared" si="4"/>
        <v>84</v>
      </c>
      <c r="V40" s="29">
        <f t="shared" si="64"/>
        <v>-9181</v>
      </c>
      <c r="W40" s="12">
        <f t="shared" si="13"/>
        <v>3.2158656893864026E-3</v>
      </c>
      <c r="X40" s="16">
        <f t="shared" si="58"/>
        <v>0.26094871985760404</v>
      </c>
    </row>
    <row r="41" spans="1:24" x14ac:dyDescent="0.3">
      <c r="A41" s="21">
        <v>85</v>
      </c>
      <c r="B41" s="23">
        <v>43935</v>
      </c>
      <c r="C41" s="21" t="s">
        <v>6</v>
      </c>
      <c r="D41" s="119">
        <f t="shared" si="59"/>
        <v>44073</v>
      </c>
      <c r="E41" s="92">
        <f t="shared" si="60"/>
        <v>198.47701694567641</v>
      </c>
      <c r="F41" s="8">
        <f t="shared" si="6"/>
        <v>39007000</v>
      </c>
      <c r="G41" s="14">
        <f t="shared" si="38"/>
        <v>7778333.333333333</v>
      </c>
      <c r="H41" s="15">
        <f t="shared" si="39"/>
        <v>31228666.666666668</v>
      </c>
      <c r="I41" s="14">
        <f t="shared" si="40"/>
        <v>509164</v>
      </c>
      <c r="J41" s="2">
        <v>1844863</v>
      </c>
      <c r="K41" s="2">
        <v>117021</v>
      </c>
      <c r="L41" s="21">
        <f t="shared" si="15"/>
        <v>85</v>
      </c>
      <c r="M41" s="2">
        <v>71779</v>
      </c>
      <c r="N41" s="37">
        <f t="shared" si="61"/>
        <v>83655.147600000026</v>
      </c>
      <c r="O41" s="2">
        <v>5369</v>
      </c>
      <c r="P41" s="37">
        <f t="shared" si="62"/>
        <v>1841538.337250012</v>
      </c>
      <c r="Q41" s="13">
        <f t="shared" si="9"/>
        <v>18.159629426159832</v>
      </c>
      <c r="R41" s="7">
        <f t="shared" si="10"/>
        <v>6.3430726292413045E-2</v>
      </c>
      <c r="S41" s="7">
        <f t="shared" si="63"/>
        <v>7.4799035929728752E-2</v>
      </c>
      <c r="T41" s="7">
        <f t="shared" si="12"/>
        <v>3.8907496112177434E-2</v>
      </c>
      <c r="U41" s="49">
        <f t="shared" si="4"/>
        <v>85</v>
      </c>
      <c r="V41" s="29">
        <f t="shared" si="64"/>
        <v>-4719</v>
      </c>
      <c r="W41" s="12">
        <f t="shared" si="13"/>
        <v>2.9102431996305416E-3</v>
      </c>
      <c r="X41" s="16">
        <f t="shared" si="58"/>
        <v>0.27599014127336285</v>
      </c>
    </row>
    <row r="42" spans="1:24" x14ac:dyDescent="0.3">
      <c r="A42" s="21">
        <v>86</v>
      </c>
      <c r="B42" s="23">
        <v>43936</v>
      </c>
      <c r="C42" s="22" t="s">
        <v>0</v>
      </c>
      <c r="D42" s="119">
        <f t="shared" si="59"/>
        <v>44081</v>
      </c>
      <c r="E42" s="92">
        <f t="shared" si="60"/>
        <v>188.76505975123973</v>
      </c>
      <c r="F42" s="8">
        <f t="shared" si="6"/>
        <v>41003333.333333336</v>
      </c>
      <c r="G42" s="14">
        <f t="shared" si="38"/>
        <v>8829000</v>
      </c>
      <c r="H42" s="15">
        <f t="shared" si="39"/>
        <v>32174333.333333336</v>
      </c>
      <c r="I42" s="14">
        <f t="shared" si="40"/>
        <v>570968</v>
      </c>
      <c r="J42" s="2">
        <v>1914916</v>
      </c>
      <c r="K42" s="2">
        <v>123010</v>
      </c>
      <c r="L42" s="21">
        <f t="shared" si="15"/>
        <v>86</v>
      </c>
      <c r="M42" s="2">
        <v>70082</v>
      </c>
      <c r="N42" s="37">
        <f t="shared" si="61"/>
        <v>83910.253100000322</v>
      </c>
      <c r="O42" s="2">
        <v>5989</v>
      </c>
      <c r="P42" s="37">
        <f t="shared" si="62"/>
        <v>1924811.7680000169</v>
      </c>
      <c r="Q42" s="13">
        <f t="shared" si="9"/>
        <v>19.284005801256594</v>
      </c>
      <c r="R42" s="7">
        <f t="shared" si="10"/>
        <v>6.423780468699411E-2</v>
      </c>
      <c r="S42" s="7">
        <f t="shared" si="63"/>
        <v>8.5457036043491905E-2</v>
      </c>
      <c r="T42" s="7">
        <f t="shared" si="12"/>
        <v>3.6597949988406805E-2</v>
      </c>
      <c r="U42" s="49">
        <f t="shared" si="4"/>
        <v>86</v>
      </c>
      <c r="V42" s="29">
        <f t="shared" si="64"/>
        <v>-1697</v>
      </c>
      <c r="W42" s="12">
        <f t="shared" si="13"/>
        <v>3.1275523312771945E-3</v>
      </c>
      <c r="X42" s="16">
        <f t="shared" si="58"/>
        <v>0.2981686925170608</v>
      </c>
    </row>
    <row r="43" spans="1:24" x14ac:dyDescent="0.3">
      <c r="A43" s="21">
        <v>87</v>
      </c>
      <c r="B43" s="23">
        <v>43937</v>
      </c>
      <c r="C43" s="22" t="s">
        <v>1</v>
      </c>
      <c r="D43" s="119">
        <f t="shared" si="59"/>
        <v>44074</v>
      </c>
      <c r="E43" s="92">
        <f t="shared" si="60"/>
        <v>177.34740420980251</v>
      </c>
      <c r="F43" s="8">
        <f t="shared" si="6"/>
        <v>43628333.333333336</v>
      </c>
      <c r="G43" s="14">
        <f t="shared" si="38"/>
        <v>9985666.666666666</v>
      </c>
      <c r="H43" s="15">
        <f t="shared" si="39"/>
        <v>33642666.666666672</v>
      </c>
      <c r="I43" s="14">
        <f t="shared" si="40"/>
        <v>634835</v>
      </c>
      <c r="J43" s="2">
        <v>1991562</v>
      </c>
      <c r="K43" s="2">
        <v>130885</v>
      </c>
      <c r="L43" s="21">
        <f t="shared" si="15"/>
        <v>87</v>
      </c>
      <c r="M43" s="2">
        <v>76647</v>
      </c>
      <c r="N43" s="37">
        <f t="shared" si="61"/>
        <v>83906.322000000393</v>
      </c>
      <c r="O43" s="2">
        <v>7875</v>
      </c>
      <c r="P43" s="37">
        <f t="shared" si="62"/>
        <v>2007715.2565499945</v>
      </c>
      <c r="Q43" s="13">
        <f t="shared" si="9"/>
        <v>18.354824370171748</v>
      </c>
      <c r="R43" s="7">
        <f t="shared" si="10"/>
        <v>6.5719771716873487E-2</v>
      </c>
      <c r="S43" s="7">
        <f t="shared" si="63"/>
        <v>0.10274374730909233</v>
      </c>
      <c r="T43" s="7">
        <f t="shared" si="12"/>
        <v>3.8485871893518757E-2</v>
      </c>
      <c r="U43" s="49">
        <f t="shared" si="4"/>
        <v>87</v>
      </c>
      <c r="V43" s="29">
        <f t="shared" si="64"/>
        <v>6565</v>
      </c>
      <c r="W43" s="12">
        <f t="shared" si="13"/>
        <v>3.9541826967977901E-3</v>
      </c>
      <c r="X43" s="16">
        <f t="shared" si="58"/>
        <v>0.31876235839004763</v>
      </c>
    </row>
    <row r="44" spans="1:24" x14ac:dyDescent="0.3">
      <c r="A44" s="21">
        <v>88</v>
      </c>
      <c r="B44" s="23">
        <v>43938</v>
      </c>
      <c r="C44" s="22" t="s">
        <v>2</v>
      </c>
      <c r="D44" s="119">
        <f t="shared" si="59"/>
        <v>44068</v>
      </c>
      <c r="E44" s="92">
        <f t="shared" si="60"/>
        <v>166.47980312531388</v>
      </c>
      <c r="F44" s="8">
        <f t="shared" si="6"/>
        <v>46459333.333333336</v>
      </c>
      <c r="G44" s="14">
        <f t="shared" si="38"/>
        <v>11035333.333333334</v>
      </c>
      <c r="H44" s="15">
        <f t="shared" si="39"/>
        <v>35424000</v>
      </c>
      <c r="I44" s="14">
        <f t="shared" si="40"/>
        <v>693282</v>
      </c>
      <c r="J44" s="2">
        <v>2074529</v>
      </c>
      <c r="K44" s="2">
        <v>139378</v>
      </c>
      <c r="L44" s="21">
        <f t="shared" si="15"/>
        <v>88</v>
      </c>
      <c r="M44" s="2">
        <v>82967</v>
      </c>
      <c r="N44" s="37">
        <f t="shared" si="61"/>
        <v>83632.509900000412</v>
      </c>
      <c r="O44" s="2">
        <v>8493</v>
      </c>
      <c r="P44" s="37">
        <f t="shared" si="62"/>
        <v>2089968.5054000048</v>
      </c>
      <c r="Q44" s="13">
        <f t="shared" si="9"/>
        <v>17.675945554553103</v>
      </c>
      <c r="R44" s="7">
        <f t="shared" si="10"/>
        <v>6.7185370751626033E-2</v>
      </c>
      <c r="S44" s="7">
        <f t="shared" si="63"/>
        <v>0.10236600094013282</v>
      </c>
      <c r="T44" s="7">
        <f t="shared" si="12"/>
        <v>3.9993174354275116E-2</v>
      </c>
      <c r="U44" s="49">
        <f t="shared" si="4"/>
        <v>88</v>
      </c>
      <c r="V44" s="29">
        <f t="shared" si="64"/>
        <v>6320</v>
      </c>
      <c r="W44" s="12">
        <f t="shared" si="13"/>
        <v>4.0939413235486222E-3</v>
      </c>
      <c r="X44" s="16">
        <f t="shared" si="58"/>
        <v>0.33418766380224135</v>
      </c>
    </row>
    <row r="45" spans="1:24" x14ac:dyDescent="0.3">
      <c r="A45" s="21">
        <v>89</v>
      </c>
      <c r="B45" s="23">
        <v>43939</v>
      </c>
      <c r="C45" s="20" t="s">
        <v>3</v>
      </c>
      <c r="D45" s="119">
        <f t="shared" si="59"/>
        <v>44069</v>
      </c>
      <c r="E45" s="92">
        <f t="shared" si="60"/>
        <v>158.78725151963201</v>
      </c>
      <c r="F45" s="8">
        <f t="shared" si="6"/>
        <v>48696000</v>
      </c>
      <c r="G45" s="14">
        <f t="shared" si="38"/>
        <v>12135000</v>
      </c>
      <c r="H45" s="15">
        <f t="shared" si="39"/>
        <v>36561000</v>
      </c>
      <c r="I45" s="14">
        <f t="shared" si="40"/>
        <v>750890</v>
      </c>
      <c r="J45" s="2">
        <v>2160207</v>
      </c>
      <c r="K45" s="2">
        <v>146088</v>
      </c>
      <c r="L45" s="21">
        <f t="shared" si="15"/>
        <v>89</v>
      </c>
      <c r="M45" s="2">
        <v>85678</v>
      </c>
      <c r="N45" s="37">
        <f t="shared" si="61"/>
        <v>83077.972400000319</v>
      </c>
      <c r="O45" s="2">
        <v>6710</v>
      </c>
      <c r="P45" s="37">
        <f t="shared" si="62"/>
        <v>2171279.8688900014</v>
      </c>
      <c r="Q45" s="13">
        <f t="shared" si="9"/>
        <v>17.820708184105083</v>
      </c>
      <c r="R45" s="7">
        <f t="shared" ref="R45:R52" si="65">+K45/P45</f>
        <v>6.7281975987131912E-2</v>
      </c>
      <c r="S45" s="7">
        <f t="shared" si="63"/>
        <v>7.8316487312962493E-2</v>
      </c>
      <c r="T45" s="7">
        <f t="shared" si="12"/>
        <v>3.9661939804842776E-2</v>
      </c>
      <c r="U45" s="49">
        <f t="shared" si="4"/>
        <v>89</v>
      </c>
      <c r="V45" s="29">
        <f t="shared" si="64"/>
        <v>2711</v>
      </c>
      <c r="W45" s="12">
        <f t="shared" si="13"/>
        <v>3.1061838055334513E-3</v>
      </c>
      <c r="X45" s="16">
        <f t="shared" si="58"/>
        <v>0.34760094750179032</v>
      </c>
    </row>
    <row r="46" spans="1:24" x14ac:dyDescent="0.3">
      <c r="A46" s="21">
        <v>90</v>
      </c>
      <c r="B46" s="23">
        <v>43940</v>
      </c>
      <c r="C46" s="22" t="s">
        <v>4</v>
      </c>
      <c r="D46" s="119">
        <f t="shared" si="59"/>
        <v>44080</v>
      </c>
      <c r="E46" s="92">
        <f t="shared" si="60"/>
        <v>152.01767933346881</v>
      </c>
      <c r="F46" s="8">
        <f t="shared" si="6"/>
        <v>50850333.333333336</v>
      </c>
      <c r="G46" s="14">
        <f t="shared" si="38"/>
        <v>13532666.666666666</v>
      </c>
      <c r="H46" s="15">
        <f t="shared" si="39"/>
        <v>37317666.666666672</v>
      </c>
      <c r="I46" s="14">
        <f t="shared" si="40"/>
        <v>823626</v>
      </c>
      <c r="J46" s="2">
        <v>2241778</v>
      </c>
      <c r="K46" s="2">
        <v>152551</v>
      </c>
      <c r="L46" s="21">
        <f t="shared" si="15"/>
        <v>90</v>
      </c>
      <c r="M46" s="2">
        <v>81572</v>
      </c>
      <c r="N46" s="37">
        <f t="shared" si="61"/>
        <v>82231.865100000286</v>
      </c>
      <c r="O46" s="2">
        <v>6463</v>
      </c>
      <c r="P46" s="37">
        <f t="shared" si="62"/>
        <v>2251346.35320001</v>
      </c>
      <c r="Q46" s="13">
        <f t="shared" si="9"/>
        <v>19.393718453401192</v>
      </c>
      <c r="R46" s="7">
        <f t="shared" si="65"/>
        <v>6.7759898330688947E-2</v>
      </c>
      <c r="S46" s="7">
        <f t="shared" si="63"/>
        <v>7.9230618349433624E-2</v>
      </c>
      <c r="T46" s="7">
        <f t="shared" si="12"/>
        <v>3.6387189097225506E-2</v>
      </c>
      <c r="U46" s="49">
        <f t="shared" si="4"/>
        <v>90</v>
      </c>
      <c r="V46" s="29">
        <f t="shared" si="64"/>
        <v>-4106</v>
      </c>
      <c r="W46" s="12">
        <f t="shared" si="13"/>
        <v>2.8829794921709463E-3</v>
      </c>
      <c r="X46" s="16">
        <f t="shared" si="58"/>
        <v>0.36739855596762927</v>
      </c>
    </row>
    <row r="47" spans="1:24" x14ac:dyDescent="0.3">
      <c r="A47" s="21">
        <v>91</v>
      </c>
      <c r="B47" s="23">
        <v>43941</v>
      </c>
      <c r="C47" s="22" t="s">
        <v>5</v>
      </c>
      <c r="D47" s="119">
        <f t="shared" si="59"/>
        <v>44102</v>
      </c>
      <c r="E47" s="92">
        <f t="shared" si="60"/>
        <v>146.88371017504292</v>
      </c>
      <c r="F47" s="8">
        <f t="shared" si="6"/>
        <v>52615666.666666664</v>
      </c>
      <c r="G47" s="14">
        <f t="shared" si="38"/>
        <v>15175333.333333332</v>
      </c>
      <c r="H47" s="15">
        <f t="shared" si="39"/>
        <v>37440333.333333328</v>
      </c>
      <c r="I47" s="14">
        <f t="shared" si="40"/>
        <v>896450</v>
      </c>
      <c r="J47" s="2">
        <v>2314621</v>
      </c>
      <c r="K47" s="2">
        <v>157847</v>
      </c>
      <c r="L47" s="21">
        <f t="shared" si="15"/>
        <v>91</v>
      </c>
      <c r="M47" s="2">
        <v>72846</v>
      </c>
      <c r="N47" s="37">
        <f t="shared" si="61"/>
        <v>81083.343600000488</v>
      </c>
      <c r="O47" s="2">
        <v>5296</v>
      </c>
      <c r="P47" s="37">
        <f t="shared" si="62"/>
        <v>2329853.6163500091</v>
      </c>
      <c r="Q47" s="13">
        <f t="shared" si="9"/>
        <v>22.368958301899958</v>
      </c>
      <c r="R47" s="7">
        <f t="shared" si="65"/>
        <v>6.7749749980982057E-2</v>
      </c>
      <c r="S47" s="7">
        <f t="shared" si="63"/>
        <v>7.2701315103094202E-2</v>
      </c>
      <c r="T47" s="7">
        <f t="shared" si="12"/>
        <v>3.1472107096582984E-2</v>
      </c>
      <c r="U47" s="49">
        <f t="shared" si="4"/>
        <v>91</v>
      </c>
      <c r="V47" s="29">
        <f t="shared" si="64"/>
        <v>-8726</v>
      </c>
      <c r="W47" s="12">
        <f t="shared" si="13"/>
        <v>2.2880635749870067E-3</v>
      </c>
      <c r="X47" s="16">
        <f t="shared" si="58"/>
        <v>0.38729882775625035</v>
      </c>
    </row>
    <row r="48" spans="1:24" x14ac:dyDescent="0.3">
      <c r="A48" s="21">
        <v>92</v>
      </c>
      <c r="B48" s="23">
        <v>43942</v>
      </c>
      <c r="C48" s="22" t="s">
        <v>6</v>
      </c>
      <c r="D48" s="119">
        <f t="shared" si="59"/>
        <v>44087</v>
      </c>
      <c r="E48" s="92">
        <f t="shared" si="60"/>
        <v>142.24725692825058</v>
      </c>
      <c r="F48" s="8">
        <f t="shared" si="6"/>
        <v>54318666.666666664</v>
      </c>
      <c r="G48" s="14">
        <f t="shared" si="38"/>
        <v>16774000</v>
      </c>
      <c r="H48" s="15">
        <f t="shared" si="39"/>
        <v>37544666.666666664</v>
      </c>
      <c r="I48" s="14">
        <f t="shared" si="40"/>
        <v>972303</v>
      </c>
      <c r="J48" s="2">
        <v>2397216</v>
      </c>
      <c r="K48" s="2">
        <v>162956</v>
      </c>
      <c r="L48" s="21">
        <f t="shared" si="15"/>
        <v>92</v>
      </c>
      <c r="M48" s="2">
        <v>83006</v>
      </c>
      <c r="N48" s="37">
        <f t="shared" si="61"/>
        <v>79621.563500000164</v>
      </c>
      <c r="O48" s="2">
        <v>5109</v>
      </c>
      <c r="P48" s="37">
        <f t="shared" si="62"/>
        <v>2406475.9682000047</v>
      </c>
      <c r="Q48" s="13">
        <f t="shared" si="9"/>
        <v>20.362720688385103</v>
      </c>
      <c r="R48" s="7">
        <f t="shared" si="65"/>
        <v>6.7715614929613366E-2</v>
      </c>
      <c r="S48" s="7">
        <f t="shared" si="63"/>
        <v>6.1549767486687709E-2</v>
      </c>
      <c r="T48" s="7">
        <f t="shared" si="12"/>
        <v>3.4625999492744919E-2</v>
      </c>
      <c r="U48" s="49">
        <f t="shared" si="4"/>
        <v>92</v>
      </c>
      <c r="V48" s="29">
        <f t="shared" si="64"/>
        <v>10160</v>
      </c>
      <c r="W48" s="12">
        <f t="shared" si="13"/>
        <v>2.1312222177726162E-3</v>
      </c>
      <c r="X48" s="16">
        <f t="shared" si="58"/>
        <v>0.40559674222097636</v>
      </c>
    </row>
    <row r="49" spans="1:24" x14ac:dyDescent="0.3">
      <c r="A49" s="21">
        <v>93</v>
      </c>
      <c r="B49" s="23">
        <v>43943</v>
      </c>
      <c r="C49" s="22" t="s">
        <v>0</v>
      </c>
      <c r="D49" s="119">
        <f t="shared" si="59"/>
        <v>44109</v>
      </c>
      <c r="E49" s="92">
        <f t="shared" si="60"/>
        <v>137.11935670922927</v>
      </c>
      <c r="F49" s="8">
        <f t="shared" si="6"/>
        <v>56335333.333333336</v>
      </c>
      <c r="G49" s="14">
        <f t="shared" si="38"/>
        <v>18995333.333333332</v>
      </c>
      <c r="H49" s="15">
        <f t="shared" si="39"/>
        <v>37340000</v>
      </c>
      <c r="I49" s="14">
        <f t="shared" si="40"/>
        <v>1051697</v>
      </c>
      <c r="J49" s="2">
        <v>2471136</v>
      </c>
      <c r="K49" s="2">
        <v>169006</v>
      </c>
      <c r="L49" s="21">
        <f t="shared" si="15"/>
        <v>93</v>
      </c>
      <c r="M49" s="2">
        <v>73920</v>
      </c>
      <c r="N49" s="37">
        <f t="shared" si="61"/>
        <v>77835.680400000419</v>
      </c>
      <c r="O49" s="2">
        <v>6058</v>
      </c>
      <c r="P49" s="37">
        <f t="shared" si="62"/>
        <v>2480876.3704500152</v>
      </c>
      <c r="Q49" s="13">
        <f t="shared" si="9"/>
        <v>23.516691317093837</v>
      </c>
      <c r="R49" s="7">
        <f t="shared" si="65"/>
        <v>6.8123507488341062E-2</v>
      </c>
      <c r="S49" s="7">
        <f t="shared" si="63"/>
        <v>8.1953463203463209E-2</v>
      </c>
      <c r="T49" s="7">
        <f t="shared" si="12"/>
        <v>2.9913367779029563E-2</v>
      </c>
      <c r="U49" s="49">
        <f t="shared" si="4"/>
        <v>93</v>
      </c>
      <c r="V49" s="29">
        <f t="shared" si="64"/>
        <v>-9086</v>
      </c>
      <c r="W49" s="12">
        <f t="shared" si="13"/>
        <v>2.4515040855703613E-3</v>
      </c>
      <c r="X49" s="16">
        <f t="shared" si="58"/>
        <v>0.42559252101057976</v>
      </c>
    </row>
    <row r="50" spans="1:24" x14ac:dyDescent="0.3">
      <c r="A50" s="21">
        <v>94</v>
      </c>
      <c r="B50" s="23">
        <v>43944</v>
      </c>
      <c r="C50" s="22" t="s">
        <v>1</v>
      </c>
      <c r="D50" s="119">
        <f t="shared" si="59"/>
        <v>44115</v>
      </c>
      <c r="E50" s="92">
        <f t="shared" si="60"/>
        <v>131.86167996630505</v>
      </c>
      <c r="F50" s="8">
        <f t="shared" si="6"/>
        <v>58564666.666666664</v>
      </c>
      <c r="G50" s="14">
        <f t="shared" si="38"/>
        <v>20928000</v>
      </c>
      <c r="H50" s="15">
        <f t="shared" si="39"/>
        <v>37636666.666666664</v>
      </c>
      <c r="I50" s="14">
        <f t="shared" si="40"/>
        <v>1133758</v>
      </c>
      <c r="J50" s="2">
        <v>2544792</v>
      </c>
      <c r="K50" s="2">
        <v>175694</v>
      </c>
      <c r="L50" s="21">
        <f t="shared" si="15"/>
        <v>94</v>
      </c>
      <c r="M50" s="2">
        <v>73657</v>
      </c>
      <c r="N50" s="37">
        <f t="shared" si="61"/>
        <v>75714.849900000496</v>
      </c>
      <c r="O50" s="2">
        <v>6689</v>
      </c>
      <c r="P50" s="37">
        <f t="shared" si="62"/>
        <v>2552706.4366400046</v>
      </c>
      <c r="Q50" s="13">
        <f t="shared" si="9"/>
        <v>24.29262086581614</v>
      </c>
      <c r="R50" s="7">
        <f t="shared" si="65"/>
        <v>6.8826558932979745E-2</v>
      </c>
      <c r="S50" s="7">
        <f t="shared" si="63"/>
        <v>9.0812821591973611E-2</v>
      </c>
      <c r="T50" s="7">
        <f t="shared" si="12"/>
        <v>2.8944212336410993E-2</v>
      </c>
      <c r="U50" s="49">
        <f t="shared" si="4"/>
        <v>94</v>
      </c>
      <c r="V50" s="29">
        <f t="shared" si="64"/>
        <v>-263</v>
      </c>
      <c r="W50" s="12">
        <f t="shared" si="13"/>
        <v>2.628505591026693E-3</v>
      </c>
      <c r="X50" s="16">
        <f t="shared" si="58"/>
        <v>0.44552089129484845</v>
      </c>
    </row>
    <row r="51" spans="1:24" x14ac:dyDescent="0.3">
      <c r="A51" s="21">
        <v>95</v>
      </c>
      <c r="B51" s="23">
        <v>43945</v>
      </c>
      <c r="C51" s="22" t="s">
        <v>2</v>
      </c>
      <c r="D51" s="119">
        <f t="shared" si="59"/>
        <v>44103</v>
      </c>
      <c r="E51" s="92">
        <f t="shared" si="60"/>
        <v>127.30194901559872</v>
      </c>
      <c r="F51" s="8">
        <f t="shared" si="6"/>
        <v>60646000</v>
      </c>
      <c r="G51" s="14">
        <f t="shared" si="38"/>
        <v>22531333.333333332</v>
      </c>
      <c r="H51" s="15">
        <f t="shared" si="39"/>
        <v>38114666.666666672</v>
      </c>
      <c r="I51" s="14">
        <f t="shared" si="40"/>
        <v>1210956</v>
      </c>
      <c r="J51" s="2">
        <v>2626321</v>
      </c>
      <c r="K51" s="2">
        <v>181938</v>
      </c>
      <c r="L51" s="21">
        <f t="shared" si="15"/>
        <v>95</v>
      </c>
      <c r="M51" s="2">
        <v>81529</v>
      </c>
      <c r="N51" s="37">
        <f t="shared" si="61"/>
        <v>73248.227600000333</v>
      </c>
      <c r="O51" s="2">
        <v>6260</v>
      </c>
      <c r="P51" s="37">
        <f t="shared" si="62"/>
        <v>2621606.4321500016</v>
      </c>
      <c r="Q51" s="13">
        <f t="shared" si="9"/>
        <v>22.673390193582218</v>
      </c>
      <c r="R51" s="7">
        <f t="shared" si="65"/>
        <v>6.939943302274823E-2</v>
      </c>
      <c r="S51" s="7">
        <f t="shared" si="63"/>
        <v>7.6782494572483415E-2</v>
      </c>
      <c r="T51" s="7">
        <f t="shared" si="12"/>
        <v>3.1043044624019685E-2</v>
      </c>
      <c r="U51" s="49">
        <f t="shared" si="4"/>
        <v>95</v>
      </c>
      <c r="V51" s="29">
        <f t="shared" si="64"/>
        <v>7872</v>
      </c>
      <c r="W51" s="12">
        <f t="shared" si="13"/>
        <v>2.3835624053571516E-3</v>
      </c>
      <c r="X51" s="16">
        <f t="shared" si="58"/>
        <v>0.46108453612486822</v>
      </c>
    </row>
    <row r="52" spans="1:24" x14ac:dyDescent="0.3">
      <c r="A52" s="21">
        <v>96</v>
      </c>
      <c r="B52" s="23">
        <v>43946</v>
      </c>
      <c r="C52" s="20" t="s">
        <v>3</v>
      </c>
      <c r="D52" s="119">
        <f t="shared" si="59"/>
        <v>44088</v>
      </c>
      <c r="E52" s="92">
        <f t="shared" si="60"/>
        <v>123.36003303055328</v>
      </c>
      <c r="F52" s="8">
        <f t="shared" si="6"/>
        <v>62568333.333333328</v>
      </c>
      <c r="G52" s="14">
        <f t="shared" si="38"/>
        <v>24204666.666666668</v>
      </c>
      <c r="H52" s="15">
        <f t="shared" si="39"/>
        <v>38363666.666666657</v>
      </c>
      <c r="I52" s="14">
        <f t="shared" si="40"/>
        <v>1279722</v>
      </c>
      <c r="J52" s="2">
        <v>2719897</v>
      </c>
      <c r="K52" s="2">
        <v>187705</v>
      </c>
      <c r="L52" s="21">
        <f t="shared" si="15"/>
        <v>96</v>
      </c>
      <c r="M52" s="2">
        <v>93716</v>
      </c>
      <c r="N52" s="37">
        <f t="shared" si="61"/>
        <v>70424.969100000337</v>
      </c>
      <c r="O52" s="2">
        <v>5767</v>
      </c>
      <c r="P52" s="37">
        <f t="shared" si="62"/>
        <v>2687205.2742000138</v>
      </c>
      <c r="Q52" s="13">
        <f t="shared" si="9"/>
        <v>20.461661349649351</v>
      </c>
      <c r="R52" s="7">
        <f t="shared" si="65"/>
        <v>6.9851381210867911E-2</v>
      </c>
      <c r="S52" s="7">
        <f t="shared" si="63"/>
        <v>6.1536984079559522E-2</v>
      </c>
      <c r="T52" s="7">
        <f t="shared" si="12"/>
        <v>3.4455716521618281E-2</v>
      </c>
      <c r="U52" s="49">
        <f t="shared" si="4"/>
        <v>96</v>
      </c>
      <c r="V52" s="29">
        <f t="shared" si="64"/>
        <v>12187</v>
      </c>
      <c r="W52" s="12">
        <f t="shared" si="13"/>
        <v>2.1203008790406401E-3</v>
      </c>
      <c r="X52" s="16">
        <f t="shared" si="58"/>
        <v>0.47050384628535563</v>
      </c>
    </row>
    <row r="53" spans="1:24" x14ac:dyDescent="0.3">
      <c r="A53" s="21">
        <v>97</v>
      </c>
      <c r="B53" s="23">
        <v>43947</v>
      </c>
      <c r="C53" s="22" t="s">
        <v>4</v>
      </c>
      <c r="D53" s="119">
        <f t="shared" si="59"/>
        <v>44107</v>
      </c>
      <c r="E53" s="92">
        <f t="shared" si="60"/>
        <v>119.50487842651386</v>
      </c>
      <c r="F53" s="8">
        <f t="shared" si="6"/>
        <v>64570000</v>
      </c>
      <c r="G53" s="14">
        <f t="shared" si="38"/>
        <v>26411666.666666668</v>
      </c>
      <c r="H53" s="15">
        <f t="shared" si="39"/>
        <v>38158333.333333328</v>
      </c>
      <c r="I53" s="14">
        <f t="shared" si="40"/>
        <v>1353361</v>
      </c>
      <c r="J53" s="2">
        <v>2804796</v>
      </c>
      <c r="K53" s="2">
        <v>193710</v>
      </c>
      <c r="L53" s="21">
        <f t="shared" si="15"/>
        <v>97</v>
      </c>
      <c r="M53" s="2">
        <v>84900</v>
      </c>
      <c r="N53" s="37">
        <f t="shared" si="61"/>
        <v>67234.230000000214</v>
      </c>
      <c r="O53" s="2">
        <v>6006</v>
      </c>
      <c r="P53" s="37">
        <f t="shared" si="62"/>
        <v>2749120.5318500167</v>
      </c>
      <c r="Q53" s="13">
        <f t="shared" si="9"/>
        <v>23.243984678721372</v>
      </c>
      <c r="R53" s="7">
        <f t="shared" ref="R53:R116" si="66">+K53/J53</f>
        <v>6.9063846354601194E-2</v>
      </c>
      <c r="S53" s="7">
        <f t="shared" si="63"/>
        <v>7.0742049469964666E-2</v>
      </c>
      <c r="T53" s="7">
        <f t="shared" si="12"/>
        <v>3.026958110322462E-2</v>
      </c>
      <c r="U53" s="49">
        <f t="shared" si="4"/>
        <v>97</v>
      </c>
      <c r="V53" s="29">
        <f t="shared" si="64"/>
        <v>-8816</v>
      </c>
      <c r="W53" s="12">
        <f t="shared" si="13"/>
        <v>2.1413322038394238E-3</v>
      </c>
      <c r="X53" s="16">
        <f t="shared" si="58"/>
        <v>0.48251673205466639</v>
      </c>
    </row>
    <row r="54" spans="1:24" x14ac:dyDescent="0.3">
      <c r="A54" s="21">
        <v>98</v>
      </c>
      <c r="B54" s="23">
        <v>43948</v>
      </c>
      <c r="C54" s="22" t="s">
        <v>5</v>
      </c>
      <c r="D54" s="119">
        <f t="shared" si="59"/>
        <v>44110</v>
      </c>
      <c r="E54" s="92">
        <f t="shared" si="60"/>
        <v>116.49753357360018</v>
      </c>
      <c r="F54" s="8">
        <f t="shared" si="6"/>
        <v>66222666.666666664</v>
      </c>
      <c r="G54" s="14">
        <f>+F36</f>
        <v>28507333.333333332</v>
      </c>
      <c r="H54" s="15">
        <f t="shared" si="39"/>
        <v>37715333.333333328</v>
      </c>
      <c r="I54" s="14">
        <f t="shared" si="40"/>
        <v>1436198</v>
      </c>
      <c r="J54" s="2">
        <v>2878196</v>
      </c>
      <c r="K54" s="2">
        <v>198668</v>
      </c>
      <c r="L54" s="21">
        <f t="shared" si="15"/>
        <v>98</v>
      </c>
      <c r="M54" s="2">
        <v>85530</v>
      </c>
      <c r="N54" s="37">
        <f t="shared" si="61"/>
        <v>63665.165900000371</v>
      </c>
      <c r="O54" s="2">
        <v>4982</v>
      </c>
      <c r="P54" s="37">
        <f t="shared" si="62"/>
        <v>2806958.4259999981</v>
      </c>
      <c r="Q54" s="13">
        <f t="shared" si="9"/>
        <v>23.670188367754594</v>
      </c>
      <c r="R54" s="7">
        <f t="shared" si="66"/>
        <v>6.9025181050908282E-2</v>
      </c>
      <c r="S54" s="7">
        <f t="shared" si="63"/>
        <v>5.8248567754004443E-2</v>
      </c>
      <c r="T54" s="7">
        <f t="shared" si="12"/>
        <v>2.971653077135817E-2</v>
      </c>
      <c r="U54" s="49">
        <f t="shared" si="4"/>
        <v>98</v>
      </c>
      <c r="V54" s="29">
        <f t="shared" si="64"/>
        <v>630</v>
      </c>
      <c r="W54" s="12">
        <f t="shared" si="13"/>
        <v>1.7309453560494144E-3</v>
      </c>
      <c r="X54" s="16">
        <f t="shared" si="58"/>
        <v>0.4989924244214084</v>
      </c>
    </row>
    <row r="55" spans="1:24" x14ac:dyDescent="0.3">
      <c r="A55" s="21">
        <v>99</v>
      </c>
      <c r="B55" s="23">
        <v>43949</v>
      </c>
      <c r="C55" s="22" t="s">
        <v>6</v>
      </c>
      <c r="D55" s="119">
        <f t="shared" si="59"/>
        <v>44135</v>
      </c>
      <c r="E55" s="92">
        <f t="shared" si="60"/>
        <v>114.21888280675431</v>
      </c>
      <c r="F55" s="8">
        <f t="shared" si="6"/>
        <v>67532333.333333328</v>
      </c>
      <c r="G55" s="14">
        <f t="shared" si="38"/>
        <v>30932666.666666664</v>
      </c>
      <c r="H55" s="15">
        <f t="shared" si="39"/>
        <v>36599666.666666664</v>
      </c>
      <c r="I55" s="14">
        <f t="shared" si="40"/>
        <v>1521252</v>
      </c>
      <c r="J55" s="2">
        <v>2954222</v>
      </c>
      <c r="K55" s="2">
        <v>202597</v>
      </c>
      <c r="L55" s="21">
        <f t="shared" si="15"/>
        <v>99</v>
      </c>
      <c r="M55" s="2">
        <v>76026</v>
      </c>
      <c r="N55" s="37">
        <f t="shared" si="61"/>
        <v>59706.932400000514</v>
      </c>
      <c r="O55" s="2">
        <v>3932</v>
      </c>
      <c r="P55" s="37">
        <f t="shared" si="62"/>
        <v>2860313.8293900108</v>
      </c>
      <c r="Q55" s="13">
        <f t="shared" si="9"/>
        <v>27.279452720171694</v>
      </c>
      <c r="R55" s="7">
        <f t="shared" si="66"/>
        <v>6.8578800103715976E-2</v>
      </c>
      <c r="S55" s="7">
        <f t="shared" si="63"/>
        <v>5.1719148712282642E-2</v>
      </c>
      <c r="T55" s="7">
        <f t="shared" si="12"/>
        <v>2.5734694278222829E-2</v>
      </c>
      <c r="U55" s="49">
        <f t="shared" si="4"/>
        <v>99</v>
      </c>
      <c r="V55" s="29">
        <f t="shared" si="64"/>
        <v>-9504</v>
      </c>
      <c r="W55" s="12">
        <f t="shared" si="13"/>
        <v>1.3309764804405357E-3</v>
      </c>
      <c r="X55" s="16">
        <f t="shared" si="58"/>
        <v>0.51494166653690887</v>
      </c>
    </row>
    <row r="56" spans="1:24" x14ac:dyDescent="0.3">
      <c r="A56" s="21">
        <v>100</v>
      </c>
      <c r="B56" s="23">
        <v>43950</v>
      </c>
      <c r="C56" s="22" t="s">
        <v>0</v>
      </c>
      <c r="D56" s="119">
        <f t="shared" si="59"/>
        <v>44166</v>
      </c>
      <c r="E56" s="92">
        <f t="shared" si="60"/>
        <v>111.24053122280297</v>
      </c>
      <c r="F56" s="8">
        <f t="shared" ref="F56:F106" si="67">+K56/$F$3</f>
        <v>69324333.333333328</v>
      </c>
      <c r="G56" s="14">
        <f t="shared" ref="G56:G87" si="68">+F38</f>
        <v>33230000</v>
      </c>
      <c r="H56" s="15">
        <f t="shared" si="39"/>
        <v>36094333.333333328</v>
      </c>
      <c r="I56" s="14">
        <f t="shared" ref="I56:I87" si="69">+J38</f>
        <v>1610909</v>
      </c>
      <c r="J56" s="2">
        <v>3018952</v>
      </c>
      <c r="K56" s="2">
        <v>207973</v>
      </c>
      <c r="L56" s="21">
        <f t="shared" si="15"/>
        <v>100</v>
      </c>
      <c r="M56" s="2">
        <v>66276</v>
      </c>
      <c r="N56" s="37">
        <f t="shared" si="61"/>
        <v>55348.685100000119</v>
      </c>
      <c r="O56" s="2">
        <v>5376</v>
      </c>
      <c r="P56" s="37">
        <f t="shared" si="62"/>
        <v>2908770.2666000081</v>
      </c>
      <c r="Q56" s="13">
        <f t="shared" si="9"/>
        <v>31.919012091567854</v>
      </c>
      <c r="R56" s="7">
        <f t="shared" si="66"/>
        <v>6.8889137687515409E-2</v>
      </c>
      <c r="S56" s="7">
        <f t="shared" si="63"/>
        <v>8.1115335868187574E-2</v>
      </c>
      <c r="T56" s="7">
        <f t="shared" si="12"/>
        <v>2.1953313600216233E-2</v>
      </c>
      <c r="U56" s="49">
        <f t="shared" si="4"/>
        <v>100</v>
      </c>
      <c r="V56" s="29">
        <f t="shared" si="64"/>
        <v>-9750</v>
      </c>
      <c r="W56" s="12">
        <f t="shared" si="13"/>
        <v>1.78075040610119E-3</v>
      </c>
      <c r="X56" s="16">
        <f t="shared" si="58"/>
        <v>0.53359874552493713</v>
      </c>
    </row>
    <row r="57" spans="1:24" x14ac:dyDescent="0.3">
      <c r="A57" s="21">
        <v>101</v>
      </c>
      <c r="B57" s="23">
        <v>43951</v>
      </c>
      <c r="C57" s="22" t="s">
        <v>1</v>
      </c>
      <c r="D57" s="119">
        <f t="shared" si="59"/>
        <v>44154</v>
      </c>
      <c r="E57" s="92">
        <f t="shared" si="60"/>
        <v>106.19156537431864</v>
      </c>
      <c r="F57" s="8">
        <f t="shared" si="67"/>
        <v>72589666.666666672</v>
      </c>
      <c r="G57" s="14">
        <f t="shared" si="68"/>
        <v>35317333.333333336</v>
      </c>
      <c r="H57" s="15">
        <f t="shared" si="39"/>
        <v>37272333.333333336</v>
      </c>
      <c r="I57" s="14">
        <f t="shared" si="69"/>
        <v>1696588</v>
      </c>
      <c r="J57" s="2">
        <v>3090445</v>
      </c>
      <c r="K57" s="2">
        <v>217769</v>
      </c>
      <c r="L57" s="21">
        <f t="shared" si="15"/>
        <v>101</v>
      </c>
      <c r="M57" s="2">
        <v>71839</v>
      </c>
      <c r="N57" s="37">
        <f t="shared" si="61"/>
        <v>50579.579600000288</v>
      </c>
      <c r="O57" s="2">
        <v>9797</v>
      </c>
      <c r="P57" s="37">
        <f t="shared" si="62"/>
        <v>2951899.9140500082</v>
      </c>
      <c r="Q57" s="13">
        <f t="shared" si="9"/>
        <v>30.163774332062797</v>
      </c>
      <c r="R57" s="7">
        <f t="shared" si="66"/>
        <v>7.0465256621619218E-2</v>
      </c>
      <c r="S57" s="7">
        <f t="shared" si="63"/>
        <v>0.13637439273931987</v>
      </c>
      <c r="T57" s="7">
        <f t="shared" si="12"/>
        <v>2.3245519658172203E-2</v>
      </c>
      <c r="U57" s="49">
        <f t="shared" si="4"/>
        <v>101</v>
      </c>
      <c r="V57" s="29">
        <f t="shared" si="64"/>
        <v>5563</v>
      </c>
      <c r="W57" s="12">
        <f t="shared" si="13"/>
        <v>3.1700936272931568E-3</v>
      </c>
      <c r="X57" s="16">
        <f t="shared" si="58"/>
        <v>0.548978545160972</v>
      </c>
    </row>
    <row r="58" spans="1:24" x14ac:dyDescent="0.3">
      <c r="A58" s="21">
        <v>102</v>
      </c>
      <c r="B58" s="23">
        <v>43952</v>
      </c>
      <c r="C58" s="22" t="s">
        <v>2</v>
      </c>
      <c r="D58" s="119">
        <f t="shared" si="59"/>
        <v>44127</v>
      </c>
      <c r="E58" s="92">
        <f t="shared" si="60"/>
        <v>103.12986456827792</v>
      </c>
      <c r="F58" s="8">
        <f t="shared" si="67"/>
        <v>74724000</v>
      </c>
      <c r="G58" s="14">
        <f t="shared" si="68"/>
        <v>37217333.333333336</v>
      </c>
      <c r="H58" s="15">
        <f t="shared" si="39"/>
        <v>37506666.666666664</v>
      </c>
      <c r="I58" s="14">
        <f t="shared" si="69"/>
        <v>1773084</v>
      </c>
      <c r="J58" s="2">
        <v>3175207</v>
      </c>
      <c r="K58" s="2">
        <v>224172</v>
      </c>
      <c r="L58" s="21">
        <f t="shared" si="15"/>
        <v>102</v>
      </c>
      <c r="M58" s="2">
        <v>84771</v>
      </c>
      <c r="N58" s="37">
        <f t="shared" si="61"/>
        <v>45388.77150000073</v>
      </c>
      <c r="O58" s="2">
        <v>6403</v>
      </c>
      <c r="P58" s="37">
        <f t="shared" si="62"/>
        <v>2989263.6000000043</v>
      </c>
      <c r="Q58" s="13">
        <f t="shared" si="9"/>
        <v>26.307772212504467</v>
      </c>
      <c r="R58" s="7">
        <f t="shared" si="66"/>
        <v>7.0600751384082991E-2</v>
      </c>
      <c r="S58" s="7">
        <f t="shared" si="63"/>
        <v>7.5532906300503716E-2</v>
      </c>
      <c r="T58" s="7">
        <f t="shared" si="12"/>
        <v>2.6697786947433664E-2</v>
      </c>
      <c r="U58" s="49">
        <f t="shared" si="4"/>
        <v>102</v>
      </c>
      <c r="V58" s="29">
        <f t="shared" si="64"/>
        <v>12932</v>
      </c>
      <c r="W58" s="12">
        <f t="shared" si="13"/>
        <v>2.016561439931318E-3</v>
      </c>
      <c r="X58" s="16">
        <f t="shared" si="58"/>
        <v>0.55841524662801512</v>
      </c>
    </row>
    <row r="59" spans="1:24" x14ac:dyDescent="0.3">
      <c r="A59" s="21">
        <v>103</v>
      </c>
      <c r="B59" s="23">
        <v>43953</v>
      </c>
      <c r="C59" s="20" t="s">
        <v>3</v>
      </c>
      <c r="D59" s="119">
        <f t="shared" si="59"/>
        <v>44119</v>
      </c>
      <c r="E59" s="92">
        <f t="shared" si="60"/>
        <v>100.50410269120889</v>
      </c>
      <c r="F59" s="8">
        <f t="shared" si="67"/>
        <v>76657000</v>
      </c>
      <c r="G59" s="14">
        <f t="shared" si="68"/>
        <v>39007000</v>
      </c>
      <c r="H59" s="15">
        <f t="shared" si="39"/>
        <v>37650000</v>
      </c>
      <c r="I59" s="14">
        <f t="shared" si="69"/>
        <v>1844863</v>
      </c>
      <c r="J59" s="2">
        <v>3267184</v>
      </c>
      <c r="K59" s="2">
        <v>229971</v>
      </c>
      <c r="L59" s="21">
        <f t="shared" si="15"/>
        <v>103</v>
      </c>
      <c r="M59" s="2">
        <v>91977</v>
      </c>
      <c r="N59" s="37">
        <f t="shared" si="61"/>
        <v>39765.416400000453</v>
      </c>
      <c r="O59" s="2">
        <v>5799</v>
      </c>
      <c r="P59" s="37">
        <f t="shared" si="62"/>
        <v>3020410.8045500172</v>
      </c>
      <c r="Q59" s="13">
        <f t="shared" si="9"/>
        <v>24.966770832266196</v>
      </c>
      <c r="R59" s="7">
        <f t="shared" si="66"/>
        <v>7.0388138531530517E-2</v>
      </c>
      <c r="S59" s="7">
        <f t="shared" si="63"/>
        <v>6.3048370788349267E-2</v>
      </c>
      <c r="T59" s="7">
        <f t="shared" si="12"/>
        <v>2.815176616927605E-2</v>
      </c>
      <c r="U59" s="49">
        <f t="shared" si="4"/>
        <v>103</v>
      </c>
      <c r="V59" s="29">
        <f t="shared" si="64"/>
        <v>7206</v>
      </c>
      <c r="W59" s="18">
        <f t="shared" ref="W59:W71" si="70">+$W$3</f>
        <v>3.7691454782786122E-3</v>
      </c>
      <c r="X59" s="16">
        <f t="shared" si="58"/>
        <v>0.56466455516432501</v>
      </c>
    </row>
    <row r="60" spans="1:24" x14ac:dyDescent="0.3">
      <c r="A60" s="21">
        <v>104</v>
      </c>
      <c r="B60" s="23">
        <v>43954</v>
      </c>
      <c r="C60" s="22" t="s">
        <v>4</v>
      </c>
      <c r="D60" s="119">
        <f t="shared" si="59"/>
        <v>44141</v>
      </c>
      <c r="E60" s="92">
        <f t="shared" si="60"/>
        <v>96.821714132457203</v>
      </c>
      <c r="F60" s="8">
        <f t="shared" si="67"/>
        <v>79542666.666666672</v>
      </c>
      <c r="G60" s="14">
        <f t="shared" si="68"/>
        <v>41003333.333333336</v>
      </c>
      <c r="H60" s="15">
        <f t="shared" si="39"/>
        <v>38539333.333333336</v>
      </c>
      <c r="I60" s="14">
        <f t="shared" si="69"/>
        <v>1914916</v>
      </c>
      <c r="J60" s="2">
        <v>3349786</v>
      </c>
      <c r="K60" s="2">
        <v>238628</v>
      </c>
      <c r="L60" s="21">
        <f t="shared" si="15"/>
        <v>104</v>
      </c>
      <c r="M60" s="2">
        <v>82763</v>
      </c>
      <c r="N60" s="37">
        <f t="shared" si="61"/>
        <v>33698.669900000328</v>
      </c>
      <c r="O60" s="2">
        <v>8657</v>
      </c>
      <c r="P60" s="37">
        <f t="shared" si="62"/>
        <v>3044879.6596400281</v>
      </c>
      <c r="Q60" s="13">
        <f t="shared" si="9"/>
        <v>28.39990713952729</v>
      </c>
      <c r="R60" s="7">
        <f t="shared" si="66"/>
        <v>7.1236789454609942E-2</v>
      </c>
      <c r="S60" s="7">
        <f t="shared" si="63"/>
        <v>0.10459988158959922</v>
      </c>
      <c r="T60" s="7">
        <f t="shared" si="12"/>
        <v>2.4706951429136072E-2</v>
      </c>
      <c r="U60" s="49">
        <f t="shared" si="4"/>
        <v>104</v>
      </c>
      <c r="V60" s="29">
        <f t="shared" si="64"/>
        <v>-9214</v>
      </c>
      <c r="W60" s="18">
        <f t="shared" si="70"/>
        <v>3.7691454782786122E-3</v>
      </c>
      <c r="X60" s="16">
        <f t="shared" si="58"/>
        <v>0.57165323396778178</v>
      </c>
    </row>
    <row r="61" spans="1:24" x14ac:dyDescent="0.3">
      <c r="A61" s="21">
        <v>105</v>
      </c>
      <c r="B61" s="23">
        <v>43955</v>
      </c>
      <c r="C61" s="22" t="s">
        <v>5</v>
      </c>
      <c r="D61" s="119">
        <f t="shared" si="59"/>
        <v>44139</v>
      </c>
      <c r="E61" s="92">
        <f t="shared" ref="E61:E70" si="71">(WorldPop-F61)/F61</f>
        <v>96.423248359793661</v>
      </c>
      <c r="F61" s="8">
        <f t="shared" si="67"/>
        <v>79868000</v>
      </c>
      <c r="G61" s="14">
        <f t="shared" si="68"/>
        <v>43628333.333333336</v>
      </c>
      <c r="H61" s="15">
        <f t="shared" si="39"/>
        <v>36239666.666666664</v>
      </c>
      <c r="I61" s="14">
        <f t="shared" si="69"/>
        <v>1991562</v>
      </c>
      <c r="J61" s="2">
        <v>3435894</v>
      </c>
      <c r="K61" s="2">
        <v>239604</v>
      </c>
      <c r="L61" s="21">
        <f t="shared" si="15"/>
        <v>105</v>
      </c>
      <c r="M61" s="2">
        <v>86108</v>
      </c>
      <c r="N61" s="37">
        <f t="shared" si="61"/>
        <v>27177.687600000529</v>
      </c>
      <c r="O61" s="2">
        <v>976</v>
      </c>
      <c r="P61" s="37">
        <f t="shared" si="62"/>
        <v>3062196.9490499934</v>
      </c>
      <c r="Q61" s="13">
        <f t="shared" si="9"/>
        <v>28.003203945453187</v>
      </c>
      <c r="R61" s="7">
        <f t="shared" si="66"/>
        <v>6.9735562272875709E-2</v>
      </c>
      <c r="S61" s="7">
        <f t="shared" si="63"/>
        <v>1.1334603056626561E-2</v>
      </c>
      <c r="T61" s="7">
        <f t="shared" si="12"/>
        <v>2.5061308643398197E-2</v>
      </c>
      <c r="U61" s="49">
        <f t="shared" si="4"/>
        <v>105</v>
      </c>
      <c r="V61" s="29">
        <f t="shared" si="64"/>
        <v>3345</v>
      </c>
      <c r="W61" s="18">
        <f t="shared" si="70"/>
        <v>3.7691454782786122E-3</v>
      </c>
      <c r="X61" s="16">
        <f t="shared" si="58"/>
        <v>0.57963429605220651</v>
      </c>
    </row>
    <row r="62" spans="1:24" x14ac:dyDescent="0.3">
      <c r="A62" s="21">
        <v>106</v>
      </c>
      <c r="B62" s="23">
        <v>43956</v>
      </c>
      <c r="C62" s="22" t="s">
        <v>6</v>
      </c>
      <c r="D62" s="119">
        <f t="shared" si="59"/>
        <v>44154</v>
      </c>
      <c r="E62" s="92">
        <f t="shared" si="71"/>
        <v>94.903467939737297</v>
      </c>
      <c r="F62" s="8">
        <f t="shared" si="67"/>
        <v>81133666.666666672</v>
      </c>
      <c r="G62" s="14">
        <f t="shared" si="68"/>
        <v>46459333.333333336</v>
      </c>
      <c r="H62" s="15">
        <f t="shared" si="39"/>
        <v>34674333.333333336</v>
      </c>
      <c r="I62" s="14">
        <f t="shared" si="69"/>
        <v>2074529</v>
      </c>
      <c r="J62" s="2">
        <v>3517345</v>
      </c>
      <c r="K62" s="2">
        <v>243401</v>
      </c>
      <c r="L62" s="21">
        <f t="shared" si="15"/>
        <v>106</v>
      </c>
      <c r="M62" s="2">
        <v>81454</v>
      </c>
      <c r="N62" s="37">
        <f t="shared" si="61"/>
        <v>20191.625100000761</v>
      </c>
      <c r="O62" s="2">
        <v>3797</v>
      </c>
      <c r="P62" s="37">
        <f t="shared" si="62"/>
        <v>3071878.108400031</v>
      </c>
      <c r="Q62" s="13">
        <f t="shared" si="9"/>
        <v>30.276718905026499</v>
      </c>
      <c r="R62" s="7">
        <f t="shared" si="66"/>
        <v>6.9200206405683834E-2</v>
      </c>
      <c r="S62" s="7">
        <f t="shared" si="63"/>
        <v>4.6615267512952092E-2</v>
      </c>
      <c r="T62" s="7">
        <f t="shared" si="12"/>
        <v>2.3157807948893272E-2</v>
      </c>
      <c r="U62" s="49">
        <f t="shared" si="4"/>
        <v>106</v>
      </c>
      <c r="V62" s="29">
        <f t="shared" si="64"/>
        <v>-4654</v>
      </c>
      <c r="W62" s="18">
        <f t="shared" si="70"/>
        <v>3.7691454782786122E-3</v>
      </c>
      <c r="X62" s="16">
        <f t="shared" si="58"/>
        <v>0.58979969266591703</v>
      </c>
    </row>
    <row r="63" spans="1:24" x14ac:dyDescent="0.3">
      <c r="A63" s="21">
        <v>107</v>
      </c>
      <c r="B63" s="23">
        <v>43957</v>
      </c>
      <c r="C63" s="22" t="s">
        <v>0</v>
      </c>
      <c r="D63" s="119">
        <f t="shared" si="59"/>
        <v>44187</v>
      </c>
      <c r="E63" s="92">
        <f t="shared" si="71"/>
        <v>93.314008315050728</v>
      </c>
      <c r="F63" s="8">
        <f t="shared" si="67"/>
        <v>82501000</v>
      </c>
      <c r="G63" s="14">
        <f t="shared" si="68"/>
        <v>48696000</v>
      </c>
      <c r="H63" s="15">
        <f t="shared" si="39"/>
        <v>33805000</v>
      </c>
      <c r="I63" s="14">
        <f t="shared" si="69"/>
        <v>2160207</v>
      </c>
      <c r="J63" s="2">
        <v>3588773</v>
      </c>
      <c r="K63" s="2">
        <v>247503</v>
      </c>
      <c r="L63" s="21">
        <f t="shared" si="15"/>
        <v>107</v>
      </c>
      <c r="M63" s="2">
        <v>71463</v>
      </c>
      <c r="N63" s="37">
        <f t="shared" si="61"/>
        <v>12729.638000000501</v>
      </c>
      <c r="O63" s="2">
        <v>4102</v>
      </c>
      <c r="P63" s="37">
        <f t="shared" si="62"/>
        <v>3073427.2251500031</v>
      </c>
      <c r="Q63" s="13">
        <f t="shared" si="9"/>
        <v>35.154327210258266</v>
      </c>
      <c r="R63" s="7">
        <f t="shared" si="66"/>
        <v>6.8965911190259174E-2</v>
      </c>
      <c r="S63" s="7">
        <f t="shared" si="63"/>
        <v>5.740033303947497E-2</v>
      </c>
      <c r="T63" s="7">
        <f t="shared" si="12"/>
        <v>1.9912934030656162E-2</v>
      </c>
      <c r="U63" s="49">
        <f t="shared" si="4"/>
        <v>107</v>
      </c>
      <c r="V63" s="29">
        <f t="shared" si="64"/>
        <v>-9991</v>
      </c>
      <c r="W63" s="18">
        <f t="shared" si="70"/>
        <v>3.7691454782786122E-3</v>
      </c>
      <c r="X63" s="16">
        <f t="shared" si="58"/>
        <v>0.60193470024434537</v>
      </c>
    </row>
    <row r="64" spans="1:24" x14ac:dyDescent="0.3">
      <c r="A64" s="21">
        <v>108</v>
      </c>
      <c r="B64" s="23">
        <v>43958</v>
      </c>
      <c r="C64" s="22" t="s">
        <v>1</v>
      </c>
      <c r="D64" s="119">
        <f t="shared" si="59"/>
        <v>44158</v>
      </c>
      <c r="E64" s="92">
        <f t="shared" si="71"/>
        <v>90.885295912141544</v>
      </c>
      <c r="F64" s="8">
        <f t="shared" si="67"/>
        <v>84681666.666666672</v>
      </c>
      <c r="G64" s="14">
        <f t="shared" si="68"/>
        <v>50850333.333333336</v>
      </c>
      <c r="H64" s="15">
        <f t="shared" si="39"/>
        <v>33831333.333333336</v>
      </c>
      <c r="I64" s="14">
        <f t="shared" si="69"/>
        <v>2241778</v>
      </c>
      <c r="J64" s="2">
        <v>3672238</v>
      </c>
      <c r="K64" s="2">
        <v>254045</v>
      </c>
      <c r="L64" s="21">
        <f t="shared" si="15"/>
        <v>108</v>
      </c>
      <c r="M64" s="2">
        <v>83465</v>
      </c>
      <c r="N64" s="37">
        <f t="shared" si="61"/>
        <v>4780.8819000006188</v>
      </c>
      <c r="O64" s="2">
        <v>6539</v>
      </c>
      <c r="P64" s="37">
        <f t="shared" si="62"/>
        <v>3066337.0386000155</v>
      </c>
      <c r="Q64" s="13">
        <f t="shared" si="9"/>
        <v>30.841907754039063</v>
      </c>
      <c r="R64" s="7">
        <f t="shared" si="66"/>
        <v>6.9179884310330647E-2</v>
      </c>
      <c r="S64" s="7">
        <f t="shared" si="63"/>
        <v>7.8344216138501163E-2</v>
      </c>
      <c r="T64" s="7">
        <f t="shared" si="12"/>
        <v>2.272864667268298E-2</v>
      </c>
      <c r="U64" s="49">
        <f t="shared" si="4"/>
        <v>108</v>
      </c>
      <c r="V64" s="29">
        <f t="shared" si="64"/>
        <v>12002</v>
      </c>
      <c r="W64" s="18">
        <f t="shared" si="70"/>
        <v>3.7691454782786122E-3</v>
      </c>
      <c r="X64" s="16">
        <f t="shared" si="58"/>
        <v>0.61046642401717977</v>
      </c>
    </row>
    <row r="65" spans="1:24" x14ac:dyDescent="0.3">
      <c r="A65" s="21">
        <v>109</v>
      </c>
      <c r="B65" s="23">
        <v>43959</v>
      </c>
      <c r="C65" s="22" t="s">
        <v>2</v>
      </c>
      <c r="D65" s="119">
        <f t="shared" si="59"/>
        <v>44153</v>
      </c>
      <c r="E65" s="92">
        <f t="shared" si="71"/>
        <v>88.962770836384379</v>
      </c>
      <c r="F65" s="8">
        <f t="shared" si="67"/>
        <v>86491333.333333328</v>
      </c>
      <c r="G65" s="14">
        <f t="shared" si="68"/>
        <v>52615666.666666664</v>
      </c>
      <c r="H65" s="15">
        <f t="shared" si="39"/>
        <v>33875666.666666664</v>
      </c>
      <c r="I65" s="14">
        <f t="shared" si="69"/>
        <v>2314621</v>
      </c>
      <c r="J65" s="2">
        <v>3759967</v>
      </c>
      <c r="K65" s="2">
        <v>259474</v>
      </c>
      <c r="L65" s="21">
        <f t="shared" si="15"/>
        <v>109</v>
      </c>
      <c r="M65" s="2">
        <v>87729</v>
      </c>
      <c r="N65" s="37">
        <f t="shared" si="61"/>
        <v>-3665.487599999411</v>
      </c>
      <c r="O65" s="2">
        <v>5429</v>
      </c>
      <c r="P65" s="37">
        <f t="shared" si="62"/>
        <v>3050088.93989</v>
      </c>
      <c r="Q65" s="13">
        <f t="shared" si="9"/>
        <v>30.052755687643284</v>
      </c>
      <c r="R65" s="7">
        <f t="shared" si="66"/>
        <v>6.9009648222976422E-2</v>
      </c>
      <c r="S65" s="7">
        <f t="shared" si="63"/>
        <v>6.1883755656624378E-2</v>
      </c>
      <c r="T65" s="7">
        <f t="shared" si="12"/>
        <v>2.3332385629980263E-2</v>
      </c>
      <c r="U65" s="49">
        <f t="shared" si="4"/>
        <v>109</v>
      </c>
      <c r="V65" s="29">
        <f t="shared" si="64"/>
        <v>4264</v>
      </c>
      <c r="W65" s="18">
        <f t="shared" si="70"/>
        <v>3.7691454782786122E-3</v>
      </c>
      <c r="X65" s="16">
        <f t="shared" si="58"/>
        <v>0.61559609432742357</v>
      </c>
    </row>
    <row r="66" spans="1:24" x14ac:dyDescent="0.3">
      <c r="A66" s="21">
        <v>110</v>
      </c>
      <c r="B66" s="23">
        <v>43960</v>
      </c>
      <c r="C66" s="20" t="s">
        <v>3</v>
      </c>
      <c r="D66" s="119">
        <f t="shared" si="59"/>
        <v>44141</v>
      </c>
      <c r="E66" s="92">
        <f t="shared" si="71"/>
        <v>86.801190091099883</v>
      </c>
      <c r="F66" s="8">
        <f t="shared" si="67"/>
        <v>88620666.666666672</v>
      </c>
      <c r="G66" s="14">
        <f t="shared" si="68"/>
        <v>54318666.666666664</v>
      </c>
      <c r="H66" s="15">
        <f t="shared" si="39"/>
        <v>34302000.000000007</v>
      </c>
      <c r="I66" s="14">
        <f t="shared" si="69"/>
        <v>2397216</v>
      </c>
      <c r="J66" s="2">
        <v>3855788</v>
      </c>
      <c r="K66" s="2">
        <v>265862</v>
      </c>
      <c r="L66" s="21">
        <f t="shared" si="15"/>
        <v>110</v>
      </c>
      <c r="M66" s="2">
        <v>95845</v>
      </c>
      <c r="N66" s="37">
        <f t="shared" si="61"/>
        <v>-12620.314899999648</v>
      </c>
      <c r="O66" s="2">
        <v>6388</v>
      </c>
      <c r="P66" s="37">
        <f t="shared" si="62"/>
        <v>3024152.9720000206</v>
      </c>
      <c r="Q66" s="13">
        <f t="shared" si="9"/>
        <v>28.230058890872147</v>
      </c>
      <c r="R66" s="7">
        <f t="shared" si="66"/>
        <v>6.8951405004631997E-2</v>
      </c>
      <c r="S66" s="7">
        <f t="shared" si="63"/>
        <v>6.66492774792634E-2</v>
      </c>
      <c r="T66" s="7">
        <f t="shared" si="12"/>
        <v>2.4857435107946805E-2</v>
      </c>
      <c r="U66" s="49">
        <f t="shared" si="4"/>
        <v>110</v>
      </c>
      <c r="V66" s="29">
        <f t="shared" si="64"/>
        <v>8116</v>
      </c>
      <c r="W66" s="18">
        <f t="shared" si="70"/>
        <v>3.7691454782786122E-3</v>
      </c>
      <c r="X66" s="16">
        <f t="shared" si="58"/>
        <v>0.62171882893976538</v>
      </c>
    </row>
    <row r="67" spans="1:24" x14ac:dyDescent="0.3">
      <c r="A67" s="21">
        <v>111</v>
      </c>
      <c r="B67" s="23">
        <v>43961</v>
      </c>
      <c r="C67" s="22" t="s">
        <v>4</v>
      </c>
      <c r="D67" s="119">
        <f t="shared" si="59"/>
        <v>44245</v>
      </c>
      <c r="E67" s="92">
        <f t="shared" si="71"/>
        <v>84.0813344462223</v>
      </c>
      <c r="F67" s="8">
        <f t="shared" si="67"/>
        <v>91453666.666666672</v>
      </c>
      <c r="G67" s="14">
        <f t="shared" si="68"/>
        <v>56335333.333333336</v>
      </c>
      <c r="H67" s="15">
        <f t="shared" si="39"/>
        <v>35118333.333333336</v>
      </c>
      <c r="I67" s="14">
        <f t="shared" si="69"/>
        <v>2471136</v>
      </c>
      <c r="J67" s="2">
        <v>3917366</v>
      </c>
      <c r="K67" s="2">
        <v>274361</v>
      </c>
      <c r="L67" s="21">
        <f t="shared" si="15"/>
        <v>111</v>
      </c>
      <c r="M67" s="2">
        <v>61563</v>
      </c>
      <c r="N67" s="37">
        <f t="shared" si="61"/>
        <v>-22094.444399999222</v>
      </c>
      <c r="O67" s="2">
        <v>8500</v>
      </c>
      <c r="P67" s="37">
        <f t="shared" si="62"/>
        <v>2987987.8297500079</v>
      </c>
      <c r="Q67" s="13">
        <f t="shared" si="9"/>
        <v>44.451892509870461</v>
      </c>
      <c r="R67" s="7">
        <f t="shared" si="66"/>
        <v>7.0037111671464952E-2</v>
      </c>
      <c r="S67" s="7">
        <f t="shared" si="63"/>
        <v>0.13806994460958694</v>
      </c>
      <c r="T67" s="7">
        <f t="shared" si="12"/>
        <v>1.5715406729930263E-2</v>
      </c>
      <c r="U67" s="49">
        <f t="shared" si="4"/>
        <v>111</v>
      </c>
      <c r="V67" s="29">
        <f t="shared" si="64"/>
        <v>-34282</v>
      </c>
      <c r="W67" s="18">
        <f t="shared" si="70"/>
        <v>3.7691454782786122E-3</v>
      </c>
      <c r="X67" s="16">
        <f t="shared" si="58"/>
        <v>0.63081570626793615</v>
      </c>
    </row>
    <row r="68" spans="1:24" x14ac:dyDescent="0.3">
      <c r="A68" s="21">
        <v>112</v>
      </c>
      <c r="B68" s="23">
        <v>43962</v>
      </c>
      <c r="C68" s="22" t="s">
        <v>5</v>
      </c>
      <c r="D68" s="119">
        <f t="shared" si="59"/>
        <v>44163</v>
      </c>
      <c r="E68" s="92">
        <f t="shared" si="71"/>
        <v>82.699066305236443</v>
      </c>
      <c r="F68" s="8">
        <f t="shared" si="67"/>
        <v>92964000</v>
      </c>
      <c r="G68" s="14">
        <f t="shared" si="68"/>
        <v>58564666.666666664</v>
      </c>
      <c r="H68" s="15">
        <f t="shared" si="39"/>
        <v>34399333.333333336</v>
      </c>
      <c r="I68" s="14">
        <f t="shared" si="69"/>
        <v>2544792</v>
      </c>
      <c r="J68" s="2">
        <v>4006257</v>
      </c>
      <c r="K68" s="2">
        <v>278892</v>
      </c>
      <c r="L68" s="21">
        <f t="shared" si="15"/>
        <v>112</v>
      </c>
      <c r="M68" s="2">
        <v>88891</v>
      </c>
      <c r="N68" s="37">
        <f t="shared" si="61"/>
        <v>-32098.720499999123</v>
      </c>
      <c r="O68" s="2">
        <v>4531</v>
      </c>
      <c r="P68" s="37">
        <f t="shared" si="62"/>
        <v>2941040.8598000174</v>
      </c>
      <c r="Q68" s="13">
        <f t="shared" si="9"/>
        <v>31.584978659883358</v>
      </c>
      <c r="R68" s="7">
        <f t="shared" si="66"/>
        <v>6.9614106134479145E-2</v>
      </c>
      <c r="S68" s="7">
        <f t="shared" si="63"/>
        <v>5.0972539402189196E-2</v>
      </c>
      <c r="T68" s="7">
        <f t="shared" si="12"/>
        <v>2.2188042354746588E-2</v>
      </c>
      <c r="U68" s="49">
        <f t="shared" si="4"/>
        <v>112</v>
      </c>
      <c r="V68" s="29">
        <f t="shared" si="64"/>
        <v>27328</v>
      </c>
      <c r="W68" s="18">
        <f t="shared" si="70"/>
        <v>3.7691454782786122E-3</v>
      </c>
      <c r="X68" s="16">
        <f t="shared" si="58"/>
        <v>0.63520438154616643</v>
      </c>
    </row>
    <row r="69" spans="1:24" x14ac:dyDescent="0.3">
      <c r="A69" s="21">
        <v>113</v>
      </c>
      <c r="B69" s="23">
        <v>43963</v>
      </c>
      <c r="C69" s="22" t="s">
        <v>6</v>
      </c>
      <c r="D69" s="119">
        <f t="shared" si="59"/>
        <v>44183</v>
      </c>
      <c r="E69" s="92">
        <f t="shared" si="71"/>
        <v>81.439529159147185</v>
      </c>
      <c r="F69" s="8">
        <f t="shared" si="67"/>
        <v>94384333.333333328</v>
      </c>
      <c r="G69" s="14">
        <f t="shared" si="68"/>
        <v>60646000</v>
      </c>
      <c r="H69" s="15">
        <f t="shared" si="39"/>
        <v>33738333.333333328</v>
      </c>
      <c r="I69" s="14">
        <f t="shared" si="69"/>
        <v>2626321</v>
      </c>
      <c r="J69" s="2">
        <v>4088848</v>
      </c>
      <c r="K69" s="2">
        <v>283153</v>
      </c>
      <c r="L69" s="21">
        <f t="shared" si="15"/>
        <v>113</v>
      </c>
      <c r="M69" s="2">
        <v>82591</v>
      </c>
      <c r="N69" s="37">
        <f t="shared" si="61"/>
        <v>-42643.987599999877</v>
      </c>
      <c r="O69" s="2">
        <v>4261</v>
      </c>
      <c r="P69" s="37">
        <f t="shared" si="62"/>
        <v>2882748.0606500274</v>
      </c>
      <c r="Q69" s="13">
        <f t="shared" si="9"/>
        <v>34.661184882562722</v>
      </c>
      <c r="R69" s="7">
        <f t="shared" si="66"/>
        <v>6.9250067500675E-2</v>
      </c>
      <c r="S69" s="7">
        <f t="shared" si="63"/>
        <v>5.1591577774818077E-2</v>
      </c>
      <c r="T69" s="7">
        <f t="shared" si="12"/>
        <v>2.0199087860443821E-2</v>
      </c>
      <c r="U69" s="49">
        <f t="shared" ref="U69:U132" si="72">+A69</f>
        <v>113</v>
      </c>
      <c r="V69" s="29">
        <f t="shared" si="64"/>
        <v>-6300</v>
      </c>
      <c r="W69" s="18">
        <f t="shared" si="70"/>
        <v>3.7691454782786122E-3</v>
      </c>
      <c r="X69" s="16">
        <f t="shared" si="58"/>
        <v>0.64231318943624216</v>
      </c>
    </row>
    <row r="70" spans="1:24" x14ac:dyDescent="0.3">
      <c r="A70" s="21">
        <v>114</v>
      </c>
      <c r="B70" s="23">
        <v>43964</v>
      </c>
      <c r="C70" s="22" t="s">
        <v>0</v>
      </c>
      <c r="D70" s="119">
        <f>B70+INT(Q70*LOG(E70)/LOG(2))</f>
        <v>44190</v>
      </c>
      <c r="E70" s="92">
        <f t="shared" si="71"/>
        <v>80.221576971388203</v>
      </c>
      <c r="F70" s="8">
        <f t="shared" si="67"/>
        <v>95799666.666666672</v>
      </c>
      <c r="G70" s="14">
        <f t="shared" si="68"/>
        <v>62568333.333333328</v>
      </c>
      <c r="H70" s="15">
        <f t="shared" si="39"/>
        <v>33231333.333333343</v>
      </c>
      <c r="I70" s="14">
        <f t="shared" si="69"/>
        <v>2719897</v>
      </c>
      <c r="J70" s="2">
        <v>4170424</v>
      </c>
      <c r="K70" s="2">
        <v>287399</v>
      </c>
      <c r="L70" s="21">
        <f t="shared" si="15"/>
        <v>114</v>
      </c>
      <c r="M70" s="2">
        <v>81577</v>
      </c>
      <c r="N70" s="37">
        <f t="shared" si="61"/>
        <v>-53741.090099999215</v>
      </c>
      <c r="O70" s="2">
        <v>4245</v>
      </c>
      <c r="P70" s="37">
        <f t="shared" ref="P70:P102" si="73">$AM$26*($L70^4)+$AN$26*($L70^3)+$AO$26*($L70^2)+$AP$26*$L70+$AQ$26</f>
        <v>2812534.0826400286</v>
      </c>
      <c r="Q70" s="13">
        <f t="shared" si="9"/>
        <v>35.780903802351951</v>
      </c>
      <c r="R70" s="7">
        <f t="shared" si="66"/>
        <v>6.8913616457223534E-2</v>
      </c>
      <c r="S70" s="7">
        <f t="shared" si="63"/>
        <v>5.2036726037976391E-2</v>
      </c>
      <c r="T70" s="7">
        <f t="shared" ref="T70:T133" si="74">+M70/J70</f>
        <v>1.9560840816185598E-2</v>
      </c>
      <c r="U70" s="49">
        <f t="shared" si="72"/>
        <v>114</v>
      </c>
      <c r="V70" s="29">
        <f t="shared" si="64"/>
        <v>-1014</v>
      </c>
      <c r="W70" s="18">
        <f t="shared" si="70"/>
        <v>3.7691454782786122E-3</v>
      </c>
      <c r="X70" s="16">
        <f t="shared" si="58"/>
        <v>0.65218716370325891</v>
      </c>
    </row>
    <row r="71" spans="1:24" x14ac:dyDescent="0.3">
      <c r="A71" s="21">
        <v>115</v>
      </c>
      <c r="B71" s="23">
        <v>43965</v>
      </c>
      <c r="C71" s="22" t="s">
        <v>1</v>
      </c>
      <c r="D71" s="119">
        <f>B71+INT(Q71*LOG(E71)/LOG(2))</f>
        <v>44205</v>
      </c>
      <c r="E71" s="92">
        <f t="shared" ref="E71" si="75">(WorldPop-F71)/F71</f>
        <v>78.929189237311917</v>
      </c>
      <c r="F71" s="8">
        <f t="shared" si="67"/>
        <v>97348666.666666672</v>
      </c>
      <c r="G71" s="14">
        <f t="shared" si="68"/>
        <v>64570000</v>
      </c>
      <c r="H71" s="15">
        <f t="shared" si="39"/>
        <v>32778666.666666672</v>
      </c>
      <c r="I71" s="14">
        <f t="shared" si="69"/>
        <v>2804796</v>
      </c>
      <c r="J71" s="2">
        <v>4248389</v>
      </c>
      <c r="K71" s="2">
        <v>292046</v>
      </c>
      <c r="L71" s="21">
        <f t="shared" si="15"/>
        <v>115</v>
      </c>
      <c r="M71" s="2">
        <v>77965</v>
      </c>
      <c r="N71" s="37">
        <f t="shared" si="61"/>
        <v>-65400.872399999527</v>
      </c>
      <c r="O71" s="2">
        <v>4647</v>
      </c>
      <c r="P71" s="37">
        <f t="shared" si="73"/>
        <v>2729812.2279500281</v>
      </c>
      <c r="Q71" s="13">
        <f t="shared" si="9"/>
        <v>38.115790051443291</v>
      </c>
      <c r="R71" s="7">
        <f t="shared" ref="R71" si="76">+K71/J71</f>
        <v>6.8742763433386159E-2</v>
      </c>
      <c r="S71" s="7">
        <f t="shared" ref="S71" si="77">+O71/M71</f>
        <v>5.9603668312704416E-2</v>
      </c>
      <c r="T71" s="7">
        <f t="shared" ref="T71" si="78">+M71/J71</f>
        <v>1.8351662241852147E-2</v>
      </c>
      <c r="U71" s="49">
        <f t="shared" ref="U71" si="79">+A71</f>
        <v>115</v>
      </c>
      <c r="V71" s="29">
        <f t="shared" ref="V71" si="80">+M71-M70</f>
        <v>-3612</v>
      </c>
      <c r="W71" s="18">
        <f t="shared" si="70"/>
        <v>3.7691454782786122E-3</v>
      </c>
      <c r="X71" s="16">
        <f t="shared" ref="X71" si="81">+I71/J71</f>
        <v>0.66020225549025757</v>
      </c>
    </row>
    <row r="72" spans="1:24" x14ac:dyDescent="0.3">
      <c r="A72" s="21">
        <v>116</v>
      </c>
      <c r="B72" s="23">
        <v>43966</v>
      </c>
      <c r="C72" s="22" t="s">
        <v>2</v>
      </c>
      <c r="D72" s="22"/>
      <c r="E72" s="120"/>
      <c r="F72" s="8">
        <f t="shared" si="67"/>
        <v>59909883.66556187</v>
      </c>
      <c r="G72" s="14">
        <f t="shared" si="68"/>
        <v>66222666.666666664</v>
      </c>
      <c r="H72" s="15">
        <f t="shared" si="39"/>
        <v>-6312783.0011047944</v>
      </c>
      <c r="I72" s="14">
        <f t="shared" si="69"/>
        <v>2878196</v>
      </c>
      <c r="J72" s="38">
        <f t="shared" ref="J71:J88" si="82">+P72</f>
        <v>2633984.4506000346</v>
      </c>
      <c r="K72" s="14">
        <f t="shared" ref="K71:K88" si="83">+$R$3*P72</f>
        <v>179729.65099668561</v>
      </c>
      <c r="L72" s="21">
        <f t="shared" ref="L72:L135" si="84">+L71+1</f>
        <v>116</v>
      </c>
      <c r="M72" s="14">
        <f t="shared" ref="M71:M88" si="85">+P72-P71</f>
        <v>-95827.777349993587</v>
      </c>
      <c r="N72" s="39"/>
      <c r="O72" s="14">
        <f t="shared" ref="O71:O88" si="86">+M72*$S$3</f>
        <v>-7419.6968146539884</v>
      </c>
      <c r="P72" s="37">
        <f t="shared" si="73"/>
        <v>2633984.4506000346</v>
      </c>
      <c r="Q72" s="1">
        <f t="shared" ref="Q71:Q133" si="87">LOG(2)/LOG(1+T72)</f>
        <v>-18.703578853526729</v>
      </c>
      <c r="R72" s="7">
        <f t="shared" si="66"/>
        <v>6.8234894460269993E-2</v>
      </c>
      <c r="S72" s="7"/>
      <c r="T72" s="7">
        <f t="shared" si="74"/>
        <v>-3.6381299566200384E-2</v>
      </c>
      <c r="U72" s="49">
        <f t="shared" si="72"/>
        <v>116</v>
      </c>
      <c r="V72" s="8"/>
    </row>
    <row r="73" spans="1:24" x14ac:dyDescent="0.3">
      <c r="A73" s="21">
        <v>117</v>
      </c>
      <c r="B73" s="23">
        <v>43967</v>
      </c>
      <c r="C73" s="20" t="s">
        <v>3</v>
      </c>
      <c r="D73" s="20"/>
      <c r="E73" s="22"/>
      <c r="F73" s="8">
        <f t="shared" si="67"/>
        <v>57418329.842835985</v>
      </c>
      <c r="G73" s="14">
        <f t="shared" si="68"/>
        <v>67532333.333333328</v>
      </c>
      <c r="H73" s="15">
        <f t="shared" si="39"/>
        <v>-10114003.490497343</v>
      </c>
      <c r="I73" s="14">
        <f t="shared" si="69"/>
        <v>2954222</v>
      </c>
      <c r="J73" s="38">
        <f t="shared" si="82"/>
        <v>2524441.3564500203</v>
      </c>
      <c r="K73" s="14">
        <f t="shared" si="83"/>
        <v>172254.98952850795</v>
      </c>
      <c r="L73" s="21">
        <f t="shared" si="84"/>
        <v>117</v>
      </c>
      <c r="M73" s="14">
        <f t="shared" si="85"/>
        <v>-109543.09415001422</v>
      </c>
      <c r="N73" s="39"/>
      <c r="O73" s="14">
        <f t="shared" si="86"/>
        <v>-8481.6383016344353</v>
      </c>
      <c r="P73" s="37">
        <f t="shared" si="73"/>
        <v>2524441.3564500203</v>
      </c>
      <c r="Q73" s="1">
        <f t="shared" si="87"/>
        <v>-15.624572092811329</v>
      </c>
      <c r="R73" s="7">
        <f t="shared" si="66"/>
        <v>6.8234894460269993E-2</v>
      </c>
      <c r="S73" s="7"/>
      <c r="T73" s="7">
        <f t="shared" si="74"/>
        <v>-4.3393004107672557E-2</v>
      </c>
      <c r="U73" s="49">
        <f t="shared" si="72"/>
        <v>117</v>
      </c>
      <c r="V73" s="8"/>
    </row>
    <row r="74" spans="1:24" x14ac:dyDescent="0.3">
      <c r="A74" s="21">
        <v>118</v>
      </c>
      <c r="B74" s="23">
        <v>43968</v>
      </c>
      <c r="C74" s="22" t="s">
        <v>4</v>
      </c>
      <c r="D74" s="22"/>
      <c r="E74" s="22"/>
      <c r="F74" s="8">
        <f t="shared" si="67"/>
        <v>54600702.860221997</v>
      </c>
      <c r="G74" s="14">
        <f t="shared" si="68"/>
        <v>69324333.333333328</v>
      </c>
      <c r="H74" s="15">
        <f t="shared" si="39"/>
        <v>-14723630.473111331</v>
      </c>
      <c r="I74" s="14">
        <f t="shared" si="69"/>
        <v>3018952</v>
      </c>
      <c r="J74" s="38">
        <f t="shared" si="82"/>
        <v>2400562.2032000115</v>
      </c>
      <c r="K74" s="14">
        <f t="shared" si="83"/>
        <v>163802.10858066598</v>
      </c>
      <c r="L74" s="21">
        <f t="shared" si="84"/>
        <v>118</v>
      </c>
      <c r="M74" s="14">
        <f t="shared" si="85"/>
        <v>-123879.15325000882</v>
      </c>
      <c r="N74" s="39"/>
      <c r="O74" s="14">
        <f t="shared" si="86"/>
        <v>-9591.6422585291784</v>
      </c>
      <c r="P74" s="37">
        <f t="shared" si="73"/>
        <v>2400562.2032000115</v>
      </c>
      <c r="Q74" s="1">
        <f t="shared" si="87"/>
        <v>-13.082351069582685</v>
      </c>
      <c r="R74" s="7">
        <f t="shared" si="66"/>
        <v>6.8234894460269993E-2</v>
      </c>
      <c r="S74" s="7"/>
      <c r="T74" s="7">
        <f t="shared" si="74"/>
        <v>-5.1604225495542132E-2</v>
      </c>
      <c r="U74" s="49">
        <f t="shared" si="72"/>
        <v>118</v>
      </c>
      <c r="V74" s="8"/>
    </row>
    <row r="75" spans="1:24" x14ac:dyDescent="0.3">
      <c r="A75" s="21">
        <v>119</v>
      </c>
      <c r="B75" s="23">
        <v>43969</v>
      </c>
      <c r="C75" s="22" t="s">
        <v>5</v>
      </c>
      <c r="D75" s="22"/>
      <c r="E75" s="22"/>
      <c r="F75" s="8">
        <f t="shared" si="67"/>
        <v>51442625.842444196</v>
      </c>
      <c r="G75" s="14">
        <f t="shared" si="68"/>
        <v>72589666.666666672</v>
      </c>
      <c r="H75" s="15">
        <f t="shared" si="39"/>
        <v>-21147040.824222475</v>
      </c>
      <c r="I75" s="14">
        <f t="shared" si="69"/>
        <v>3090445</v>
      </c>
      <c r="J75" s="38">
        <f t="shared" si="82"/>
        <v>2261714.9003900131</v>
      </c>
      <c r="K75" s="14">
        <f t="shared" si="83"/>
        <v>154327.8775273326</v>
      </c>
      <c r="L75" s="21">
        <f t="shared" si="84"/>
        <v>119</v>
      </c>
      <c r="M75" s="14">
        <f t="shared" si="85"/>
        <v>-138847.30280999839</v>
      </c>
      <c r="N75" s="39"/>
      <c r="O75" s="14">
        <f t="shared" si="86"/>
        <v>-10750.587344001586</v>
      </c>
      <c r="P75" s="37">
        <f t="shared" si="73"/>
        <v>2261714.9003900131</v>
      </c>
      <c r="Q75" s="1">
        <f t="shared" si="87"/>
        <v>-10.94059720047902</v>
      </c>
      <c r="R75" s="7">
        <f t="shared" si="66"/>
        <v>6.8234894460269993E-2</v>
      </c>
      <c r="S75" s="7"/>
      <c r="T75" s="7">
        <f t="shared" si="74"/>
        <v>-6.139027637217024E-2</v>
      </c>
      <c r="U75" s="49">
        <f t="shared" si="72"/>
        <v>119</v>
      </c>
      <c r="V75" s="8"/>
    </row>
    <row r="76" spans="1:24" x14ac:dyDescent="0.3">
      <c r="A76" s="21">
        <v>120</v>
      </c>
      <c r="B76" s="23">
        <v>43970</v>
      </c>
      <c r="C76" s="22" t="s">
        <v>6</v>
      </c>
      <c r="D76" s="22"/>
      <c r="E76" s="22"/>
      <c r="F76" s="8">
        <f t="shared" si="67"/>
        <v>47929463.800726786</v>
      </c>
      <c r="G76" s="14">
        <f t="shared" si="68"/>
        <v>74724000</v>
      </c>
      <c r="H76" s="15">
        <f t="shared" si="39"/>
        <v>-26794536.199273214</v>
      </c>
      <c r="I76" s="14">
        <f t="shared" si="69"/>
        <v>3175207</v>
      </c>
      <c r="J76" s="38">
        <f t="shared" si="82"/>
        <v>2107256.0094000241</v>
      </c>
      <c r="K76" s="14">
        <f t="shared" si="83"/>
        <v>143788.39140218036</v>
      </c>
      <c r="L76" s="21">
        <f t="shared" si="84"/>
        <v>120</v>
      </c>
      <c r="M76" s="14">
        <f t="shared" si="85"/>
        <v>-154458.89098998904</v>
      </c>
      <c r="N76" s="39"/>
      <c r="O76" s="14">
        <f t="shared" si="86"/>
        <v>-11959.352216713874</v>
      </c>
      <c r="P76" s="37">
        <f t="shared" si="73"/>
        <v>2107256.0094000241</v>
      </c>
      <c r="Q76" s="1">
        <f t="shared" si="87"/>
        <v>-9.1055171808063804</v>
      </c>
      <c r="R76" s="7">
        <f t="shared" si="66"/>
        <v>6.8234894460269993E-2</v>
      </c>
      <c r="S76" s="7"/>
      <c r="T76" s="7">
        <f t="shared" si="74"/>
        <v>-7.3298588449139807E-2</v>
      </c>
      <c r="U76" s="49">
        <f t="shared" si="72"/>
        <v>120</v>
      </c>
      <c r="V76" s="8"/>
    </row>
    <row r="77" spans="1:24" x14ac:dyDescent="0.3">
      <c r="A77" s="21">
        <v>121</v>
      </c>
      <c r="B77" s="23">
        <v>43971</v>
      </c>
      <c r="C77" s="22" t="s">
        <v>0</v>
      </c>
      <c r="D77" s="22"/>
      <c r="E77" s="22"/>
      <c r="F77" s="8">
        <f t="shared" si="67"/>
        <v>44046323.632792979</v>
      </c>
      <c r="G77" s="14">
        <f t="shared" si="68"/>
        <v>76657000</v>
      </c>
      <c r="H77" s="15">
        <f t="shared" si="39"/>
        <v>-32610676.367207021</v>
      </c>
      <c r="I77" s="14">
        <f t="shared" si="69"/>
        <v>3267184</v>
      </c>
      <c r="J77" s="38">
        <f t="shared" si="82"/>
        <v>1936530.74345</v>
      </c>
      <c r="K77" s="14">
        <f t="shared" si="83"/>
        <v>132138.97089837893</v>
      </c>
      <c r="L77" s="21">
        <f t="shared" si="84"/>
        <v>121</v>
      </c>
      <c r="M77" s="14">
        <f t="shared" si="85"/>
        <v>-170725.26595002413</v>
      </c>
      <c r="N77" s="39"/>
      <c r="O77" s="14">
        <f t="shared" si="86"/>
        <v>-13218.815535331143</v>
      </c>
      <c r="P77" s="37">
        <f t="shared" si="73"/>
        <v>1936530.74345</v>
      </c>
      <c r="Q77" s="1">
        <f t="shared" si="87"/>
        <v>-7.5104405398145886</v>
      </c>
      <c r="R77" s="7">
        <f t="shared" si="66"/>
        <v>6.8234894460269993E-2</v>
      </c>
      <c r="S77" s="7"/>
      <c r="T77" s="7">
        <f t="shared" si="74"/>
        <v>-8.8160369530654009E-2</v>
      </c>
      <c r="U77" s="49">
        <f t="shared" si="72"/>
        <v>121</v>
      </c>
      <c r="V77" s="8"/>
    </row>
    <row r="78" spans="1:24" x14ac:dyDescent="0.3">
      <c r="A78" s="21">
        <v>122</v>
      </c>
      <c r="B78" s="23">
        <v>43972</v>
      </c>
      <c r="C78" s="22" t="s">
        <v>1</v>
      </c>
      <c r="D78" s="22"/>
      <c r="E78" s="22"/>
      <c r="F78" s="8">
        <f t="shared" si="67"/>
        <v>39778054.122868776</v>
      </c>
      <c r="G78" s="14">
        <f t="shared" si="68"/>
        <v>79542666.666666672</v>
      </c>
      <c r="H78" s="15">
        <f t="shared" si="39"/>
        <v>-39764612.543797895</v>
      </c>
      <c r="I78" s="14">
        <f t="shared" si="69"/>
        <v>3349786</v>
      </c>
      <c r="J78" s="38">
        <f t="shared" si="82"/>
        <v>1748872.9676000169</v>
      </c>
      <c r="K78" s="14">
        <f t="shared" si="83"/>
        <v>119334.16236860634</v>
      </c>
      <c r="L78" s="21">
        <f t="shared" si="84"/>
        <v>122</v>
      </c>
      <c r="M78" s="14">
        <f t="shared" si="85"/>
        <v>-187657.7758499831</v>
      </c>
      <c r="N78" s="39"/>
      <c r="O78" s="14">
        <f t="shared" si="86"/>
        <v>-14529.855958505803</v>
      </c>
      <c r="P78" s="37">
        <f t="shared" si="73"/>
        <v>1748872.9676000169</v>
      </c>
      <c r="Q78" s="1">
        <f t="shared" si="87"/>
        <v>-6.1066429684700418</v>
      </c>
      <c r="R78" s="7">
        <f t="shared" si="66"/>
        <v>6.8234894460269993E-2</v>
      </c>
      <c r="S78" s="7"/>
      <c r="T78" s="7">
        <f t="shared" si="74"/>
        <v>-0.10730211932288392</v>
      </c>
      <c r="U78" s="49">
        <f t="shared" si="72"/>
        <v>122</v>
      </c>
      <c r="V78" s="8"/>
    </row>
    <row r="79" spans="1:24" x14ac:dyDescent="0.3">
      <c r="A79" s="21">
        <v>123</v>
      </c>
      <c r="B79" s="23">
        <v>43973</v>
      </c>
      <c r="C79" s="22" t="s">
        <v>2</v>
      </c>
      <c r="D79" s="22"/>
      <c r="E79" s="22"/>
      <c r="F79" s="8">
        <f t="shared" si="67"/>
        <v>35109245.94167719</v>
      </c>
      <c r="G79" s="14">
        <f t="shared" si="68"/>
        <v>79868000</v>
      </c>
      <c r="H79" s="15">
        <f t="shared" si="39"/>
        <v>-44758754.05832281</v>
      </c>
      <c r="I79" s="14">
        <f t="shared" si="69"/>
        <v>3435894</v>
      </c>
      <c r="J79" s="38">
        <f t="shared" si="82"/>
        <v>1543605.1987500181</v>
      </c>
      <c r="K79" s="14">
        <f t="shared" si="83"/>
        <v>105327.73782503158</v>
      </c>
      <c r="L79" s="21">
        <f t="shared" si="84"/>
        <v>123</v>
      </c>
      <c r="M79" s="14">
        <f t="shared" si="85"/>
        <v>-205267.76884999871</v>
      </c>
      <c r="N79" s="39"/>
      <c r="O79" s="14">
        <f t="shared" si="86"/>
        <v>-15893.352144909877</v>
      </c>
      <c r="P79" s="37">
        <f t="shared" si="73"/>
        <v>1543605.1987500181</v>
      </c>
      <c r="Q79" s="1">
        <f t="shared" si="87"/>
        <v>-4.8576253127352897</v>
      </c>
      <c r="R79" s="7">
        <f t="shared" si="66"/>
        <v>6.8234894460269993E-2</v>
      </c>
      <c r="S79" s="7"/>
      <c r="T79" s="7">
        <f t="shared" si="74"/>
        <v>-0.13297944903024467</v>
      </c>
      <c r="U79" s="49">
        <f t="shared" si="72"/>
        <v>123</v>
      </c>
      <c r="V79" s="8"/>
    </row>
    <row r="80" spans="1:24" x14ac:dyDescent="0.3">
      <c r="A80" s="21">
        <v>124</v>
      </c>
      <c r="B80" s="23">
        <v>43974</v>
      </c>
      <c r="C80" s="20" t="s">
        <v>3</v>
      </c>
      <c r="D80" s="20"/>
      <c r="E80" s="20"/>
      <c r="F80" s="8">
        <f t="shared" si="67"/>
        <v>30024231.64644298</v>
      </c>
      <c r="G80" s="14">
        <f t="shared" si="68"/>
        <v>81133666.666666672</v>
      </c>
      <c r="H80" s="15">
        <f t="shared" si="39"/>
        <v>-51109435.020223692</v>
      </c>
      <c r="I80" s="14">
        <f t="shared" si="69"/>
        <v>3517345</v>
      </c>
      <c r="J80" s="38">
        <f t="shared" si="82"/>
        <v>1320038.605640023</v>
      </c>
      <c r="K80" s="14">
        <f t="shared" si="83"/>
        <v>90072.69493932894</v>
      </c>
      <c r="L80" s="21">
        <f t="shared" si="84"/>
        <v>124</v>
      </c>
      <c r="M80" s="14">
        <f t="shared" si="85"/>
        <v>-223566.59310999513</v>
      </c>
      <c r="N80" s="39"/>
      <c r="O80" s="14">
        <f t="shared" si="86"/>
        <v>-17310.182753199235</v>
      </c>
      <c r="P80" s="37">
        <f t="shared" si="73"/>
        <v>1320038.605640023</v>
      </c>
      <c r="Q80" s="1">
        <f t="shared" si="87"/>
        <v>-3.7353694631316698</v>
      </c>
      <c r="R80" s="7">
        <f t="shared" si="66"/>
        <v>6.8234894460269993E-2</v>
      </c>
      <c r="S80" s="7"/>
      <c r="T80" s="7">
        <f t="shared" si="74"/>
        <v>-0.16936367781577</v>
      </c>
      <c r="U80" s="49">
        <f t="shared" si="72"/>
        <v>124</v>
      </c>
      <c r="V80" s="8"/>
    </row>
    <row r="81" spans="1:22" x14ac:dyDescent="0.3">
      <c r="A81" s="21">
        <v>125</v>
      </c>
      <c r="B81" s="23">
        <v>43975</v>
      </c>
      <c r="C81" s="22" t="s">
        <v>4</v>
      </c>
      <c r="D81" s="22"/>
      <c r="E81" s="22"/>
      <c r="F81" s="8">
        <f t="shared" si="67"/>
        <v>24507085.680889767</v>
      </c>
      <c r="G81" s="14">
        <f t="shared" si="68"/>
        <v>82501000</v>
      </c>
      <c r="H81" s="15">
        <f t="shared" si="39"/>
        <v>-57993914.31911023</v>
      </c>
      <c r="I81" s="14">
        <f t="shared" si="69"/>
        <v>3588773</v>
      </c>
      <c r="J81" s="38">
        <f t="shared" si="82"/>
        <v>1077473.0088499999</v>
      </c>
      <c r="K81" s="14">
        <f t="shared" si="83"/>
        <v>73521.257042669298</v>
      </c>
      <c r="L81" s="21">
        <f t="shared" si="84"/>
        <v>125</v>
      </c>
      <c r="M81" s="14">
        <f t="shared" si="85"/>
        <v>-242565.59679002315</v>
      </c>
      <c r="N81" s="39"/>
      <c r="O81" s="14">
        <f t="shared" si="86"/>
        <v>-18781.226442039551</v>
      </c>
      <c r="P81" s="37">
        <f t="shared" si="73"/>
        <v>1077473.0088499999</v>
      </c>
      <c r="Q81" s="1">
        <f t="shared" si="87"/>
        <v>-2.7176600626572602</v>
      </c>
      <c r="R81" s="7">
        <f t="shared" si="66"/>
        <v>6.8234894460269993E-2</v>
      </c>
      <c r="S81" s="7"/>
      <c r="T81" s="7">
        <f t="shared" si="74"/>
        <v>-0.22512452265409078</v>
      </c>
      <c r="U81" s="49">
        <f t="shared" si="72"/>
        <v>125</v>
      </c>
      <c r="V81" s="8"/>
    </row>
    <row r="82" spans="1:22" x14ac:dyDescent="0.3">
      <c r="A82" s="21">
        <v>126</v>
      </c>
      <c r="B82" s="23">
        <v>43976</v>
      </c>
      <c r="C82" s="22" t="s">
        <v>5</v>
      </c>
      <c r="D82" s="22"/>
      <c r="E82" s="22"/>
      <c r="F82" s="8">
        <f t="shared" si="67"/>
        <v>18541624.375243448</v>
      </c>
      <c r="G82" s="14">
        <f t="shared" si="68"/>
        <v>84681666.666666672</v>
      </c>
      <c r="H82" s="15">
        <f t="shared" si="39"/>
        <v>-66140042.291423224</v>
      </c>
      <c r="I82" s="14">
        <f t="shared" si="69"/>
        <v>3672238</v>
      </c>
      <c r="J82" s="38">
        <f t="shared" si="82"/>
        <v>815196.88080001529</v>
      </c>
      <c r="K82" s="14">
        <f t="shared" si="83"/>
        <v>55624.873125730344</v>
      </c>
      <c r="L82" s="21">
        <f t="shared" si="84"/>
        <v>126</v>
      </c>
      <c r="M82" s="14">
        <f t="shared" si="85"/>
        <v>-262276.12804998457</v>
      </c>
      <c r="N82" s="39"/>
      <c r="O82" s="14">
        <f t="shared" si="86"/>
        <v>-20307.361870084973</v>
      </c>
      <c r="P82" s="37">
        <f t="shared" si="73"/>
        <v>815196.88080001529</v>
      </c>
      <c r="Q82" s="1">
        <f t="shared" si="87"/>
        <v>-1.7854725773835149</v>
      </c>
      <c r="R82" s="7">
        <f t="shared" si="66"/>
        <v>6.8234894460269993E-2</v>
      </c>
      <c r="S82" s="7"/>
      <c r="T82" s="7">
        <f t="shared" si="74"/>
        <v>-0.32173347841148858</v>
      </c>
      <c r="U82" s="49">
        <f t="shared" si="72"/>
        <v>126</v>
      </c>
      <c r="V82" s="8"/>
    </row>
    <row r="83" spans="1:22" x14ac:dyDescent="0.3">
      <c r="A83" s="21">
        <v>127</v>
      </c>
      <c r="B83" s="23">
        <v>43977</v>
      </c>
      <c r="C83" s="22" t="s">
        <v>6</v>
      </c>
      <c r="D83" s="22"/>
      <c r="E83" s="22"/>
      <c r="F83" s="8">
        <f t="shared" si="67"/>
        <v>12111405.946227089</v>
      </c>
      <c r="G83" s="14">
        <f t="shared" si="68"/>
        <v>86491333.333333328</v>
      </c>
      <c r="H83" s="15">
        <f t="shared" si="39"/>
        <v>-74379927.38710624</v>
      </c>
      <c r="I83" s="14">
        <f t="shared" si="69"/>
        <v>3759967</v>
      </c>
      <c r="J83" s="38">
        <f t="shared" si="82"/>
        <v>532487.34575001057</v>
      </c>
      <c r="K83" s="14">
        <f t="shared" si="83"/>
        <v>36334.217838681267</v>
      </c>
      <c r="L83" s="21">
        <f t="shared" si="84"/>
        <v>127</v>
      </c>
      <c r="M83" s="14">
        <f t="shared" si="85"/>
        <v>-282709.53505000472</v>
      </c>
      <c r="N83" s="39"/>
      <c r="O83" s="14">
        <f t="shared" si="86"/>
        <v>-21889.467696006941</v>
      </c>
      <c r="P83" s="37">
        <f t="shared" si="73"/>
        <v>532487.34575001057</v>
      </c>
      <c r="Q83" s="1">
        <f t="shared" si="87"/>
        <v>-0.91566545214689377</v>
      </c>
      <c r="R83" s="7">
        <f t="shared" si="66"/>
        <v>6.8234894460269993E-2</v>
      </c>
      <c r="S83" s="7"/>
      <c r="T83" s="7">
        <f t="shared" si="74"/>
        <v>-0.53092254174004305</v>
      </c>
      <c r="U83" s="49">
        <f t="shared" si="72"/>
        <v>127</v>
      </c>
      <c r="V83" s="8"/>
    </row>
    <row r="84" spans="1:22" x14ac:dyDescent="0.3">
      <c r="A84" s="21">
        <v>128</v>
      </c>
      <c r="B84" s="23">
        <v>43978</v>
      </c>
      <c r="C84" s="22" t="s">
        <v>0</v>
      </c>
      <c r="D84" s="22"/>
      <c r="E84" s="22"/>
      <c r="F84" s="8">
        <f t="shared" si="67"/>
        <v>5199730.4970660219</v>
      </c>
      <c r="G84" s="14">
        <f t="shared" si="68"/>
        <v>88620666.666666672</v>
      </c>
      <c r="H84" s="15">
        <f t="shared" si="39"/>
        <v>-83420936.169600651</v>
      </c>
      <c r="I84" s="14">
        <f t="shared" si="69"/>
        <v>3855788</v>
      </c>
      <c r="J84" s="38">
        <f t="shared" si="82"/>
        <v>228610.17980002519</v>
      </c>
      <c r="K84" s="14">
        <f t="shared" si="83"/>
        <v>15599.191491198066</v>
      </c>
      <c r="L84" s="21">
        <f t="shared" si="84"/>
        <v>128</v>
      </c>
      <c r="M84" s="14">
        <f t="shared" si="85"/>
        <v>-303877.16594998538</v>
      </c>
      <c r="N84" s="39"/>
      <c r="O84" s="14">
        <f t="shared" si="86"/>
        <v>-23528.422578459595</v>
      </c>
      <c r="P84" s="37">
        <f t="shared" si="73"/>
        <v>228610.17980002519</v>
      </c>
      <c r="Q84" s="1" t="e">
        <f t="shared" si="87"/>
        <v>#NUM!</v>
      </c>
      <c r="R84" s="7">
        <f t="shared" si="66"/>
        <v>6.8234894460269993E-2</v>
      </c>
      <c r="S84" s="7"/>
      <c r="T84" s="7">
        <f t="shared" si="74"/>
        <v>-1.3292372466344209</v>
      </c>
      <c r="U84" s="49">
        <f t="shared" si="72"/>
        <v>128</v>
      </c>
      <c r="V84" s="8"/>
    </row>
    <row r="85" spans="1:22" x14ac:dyDescent="0.3">
      <c r="A85" s="21">
        <v>129</v>
      </c>
      <c r="B85" s="23">
        <v>43979</v>
      </c>
      <c r="C85" s="22" t="s">
        <v>1</v>
      </c>
      <c r="D85" s="22"/>
      <c r="E85" s="22"/>
      <c r="F85" s="8">
        <f t="shared" si="67"/>
        <v>-2210359.9825160638</v>
      </c>
      <c r="G85" s="14">
        <f t="shared" si="68"/>
        <v>91453666.666666672</v>
      </c>
      <c r="H85" s="15">
        <f t="shared" si="39"/>
        <v>-93664026.649182737</v>
      </c>
      <c r="I85" s="14">
        <f t="shared" si="69"/>
        <v>3917366</v>
      </c>
      <c r="J85" s="38">
        <f t="shared" si="82"/>
        <v>-97180.189109974541</v>
      </c>
      <c r="K85" s="14">
        <f t="shared" si="83"/>
        <v>-6631.0799475481917</v>
      </c>
      <c r="L85" s="21">
        <f t="shared" si="84"/>
        <v>129</v>
      </c>
      <c r="M85" s="14">
        <f t="shared" si="85"/>
        <v>-325790.36890999973</v>
      </c>
      <c r="N85" s="39"/>
      <c r="O85" s="14">
        <f t="shared" si="86"/>
        <v>-25225.105176110344</v>
      </c>
      <c r="P85" s="37">
        <f t="shared" si="73"/>
        <v>-97180.189109974541</v>
      </c>
      <c r="Q85" s="1">
        <f t="shared" si="87"/>
        <v>0.4712928237798315</v>
      </c>
      <c r="R85" s="7">
        <f t="shared" si="66"/>
        <v>6.8234894460269993E-2</v>
      </c>
      <c r="S85" s="7"/>
      <c r="T85" s="7">
        <f t="shared" si="74"/>
        <v>3.3524360458006219</v>
      </c>
      <c r="U85" s="49">
        <f t="shared" si="72"/>
        <v>129</v>
      </c>
      <c r="V85" s="8"/>
    </row>
    <row r="86" spans="1:22" x14ac:dyDescent="0.3">
      <c r="A86" s="21">
        <v>130</v>
      </c>
      <c r="B86" s="23">
        <v>43980</v>
      </c>
      <c r="C86" s="22" t="s">
        <v>2</v>
      </c>
      <c r="D86" s="22"/>
      <c r="E86" s="22"/>
      <c r="F86" s="8">
        <f t="shared" si="67"/>
        <v>-10136081.61629474</v>
      </c>
      <c r="G86" s="14">
        <f t="shared" si="68"/>
        <v>92964000</v>
      </c>
      <c r="H86" s="15">
        <f t="shared" si="39"/>
        <v>-103100081.61629474</v>
      </c>
      <c r="I86" s="14">
        <f t="shared" si="69"/>
        <v>4006257</v>
      </c>
      <c r="J86" s="38">
        <f t="shared" si="82"/>
        <v>-445640.68119999114</v>
      </c>
      <c r="K86" s="14">
        <f t="shared" si="83"/>
        <v>-30408.24484888422</v>
      </c>
      <c r="L86" s="21">
        <f t="shared" si="84"/>
        <v>130</v>
      </c>
      <c r="M86" s="14">
        <f t="shared" si="85"/>
        <v>-348460.4920900166</v>
      </c>
      <c r="N86" s="39"/>
      <c r="O86" s="14">
        <f t="shared" si="86"/>
        <v>-26980.394147618521</v>
      </c>
      <c r="P86" s="37">
        <f t="shared" si="73"/>
        <v>-445640.68119999114</v>
      </c>
      <c r="Q86" s="1">
        <f t="shared" si="87"/>
        <v>1.1998436999716238</v>
      </c>
      <c r="R86" s="7">
        <f t="shared" si="66"/>
        <v>6.8234894460269993E-2</v>
      </c>
      <c r="S86" s="7"/>
      <c r="T86" s="7">
        <f t="shared" si="74"/>
        <v>0.78193151296624386</v>
      </c>
      <c r="U86" s="49">
        <f t="shared" si="72"/>
        <v>130</v>
      </c>
      <c r="V86" s="8"/>
    </row>
    <row r="87" spans="1:22" x14ac:dyDescent="0.3">
      <c r="A87" s="21">
        <v>131</v>
      </c>
      <c r="B87" s="23">
        <v>43981</v>
      </c>
      <c r="C87" s="20" t="s">
        <v>3</v>
      </c>
      <c r="D87" s="20"/>
      <c r="E87" s="20"/>
      <c r="F87" s="8">
        <f t="shared" si="67"/>
        <v>-18594908.641543828</v>
      </c>
      <c r="G87" s="14">
        <f t="shared" si="68"/>
        <v>94384333.333333328</v>
      </c>
      <c r="H87" s="15">
        <f t="shared" si="39"/>
        <v>-112979241.97487715</v>
      </c>
      <c r="I87" s="14">
        <f t="shared" si="69"/>
        <v>4088848</v>
      </c>
      <c r="J87" s="38">
        <f t="shared" si="82"/>
        <v>-817539.5648499513</v>
      </c>
      <c r="K87" s="14">
        <f t="shared" si="83"/>
        <v>-55784.725924631486</v>
      </c>
      <c r="L87" s="21">
        <f t="shared" si="84"/>
        <v>131</v>
      </c>
      <c r="M87" s="14">
        <f t="shared" si="85"/>
        <v>-371898.88364996016</v>
      </c>
      <c r="N87" s="39"/>
      <c r="O87" s="14">
        <f t="shared" si="86"/>
        <v>-28795.168151639995</v>
      </c>
      <c r="P87" s="37">
        <f t="shared" si="73"/>
        <v>-817539.5648499513</v>
      </c>
      <c r="Q87" s="1">
        <f t="shared" si="87"/>
        <v>1.8487016645596113</v>
      </c>
      <c r="R87" s="7">
        <f t="shared" si="66"/>
        <v>6.8234894460269993E-2</v>
      </c>
      <c r="S87" s="7"/>
      <c r="T87" s="7">
        <f t="shared" si="74"/>
        <v>0.45490016586318649</v>
      </c>
      <c r="U87" s="49">
        <f t="shared" si="72"/>
        <v>131</v>
      </c>
      <c r="V87" s="8"/>
    </row>
    <row r="88" spans="1:22" x14ac:dyDescent="0.3">
      <c r="A88" s="21">
        <v>132</v>
      </c>
      <c r="B88" s="23">
        <v>43982</v>
      </c>
      <c r="C88" s="22" t="s">
        <v>4</v>
      </c>
      <c r="D88" s="22"/>
      <c r="E88" s="22"/>
      <c r="F88" s="8">
        <f t="shared" si="67"/>
        <v>-27604573.409040648</v>
      </c>
      <c r="G88" s="14">
        <f t="shared" ref="G88" si="88">+F70</f>
        <v>95799666.666666672</v>
      </c>
      <c r="H88" s="15">
        <f t="shared" ref="H88:H151" si="89">+F88-G88</f>
        <v>-123404240.07570732</v>
      </c>
      <c r="I88" s="14">
        <f t="shared" ref="I88" si="90">+J70</f>
        <v>4170424</v>
      </c>
      <c r="J88" s="38">
        <f t="shared" si="82"/>
        <v>-1213656.4565999368</v>
      </c>
      <c r="K88" s="14">
        <f t="shared" si="83"/>
        <v>-82813.720227121943</v>
      </c>
      <c r="L88" s="21">
        <f t="shared" si="84"/>
        <v>132</v>
      </c>
      <c r="M88" s="14">
        <f t="shared" si="85"/>
        <v>-396116.89174998552</v>
      </c>
      <c r="N88" s="39"/>
      <c r="O88" s="14">
        <f t="shared" si="86"/>
        <v>-30670.305846848518</v>
      </c>
      <c r="P88" s="37">
        <f t="shared" si="73"/>
        <v>-1213656.4565999368</v>
      </c>
      <c r="Q88" s="1">
        <f t="shared" si="87"/>
        <v>2.4540029543385238</v>
      </c>
      <c r="R88" s="7">
        <f t="shared" si="66"/>
        <v>6.8234894460269993E-2</v>
      </c>
      <c r="S88" s="7"/>
      <c r="T88" s="7">
        <f t="shared" si="74"/>
        <v>0.3263830465333728</v>
      </c>
      <c r="U88" s="49">
        <f t="shared" si="72"/>
        <v>132</v>
      </c>
      <c r="V88" s="8"/>
    </row>
    <row r="89" spans="1:22" x14ac:dyDescent="0.3">
      <c r="A89" s="21">
        <v>133</v>
      </c>
      <c r="B89" s="23">
        <v>43983</v>
      </c>
      <c r="C89" s="22" t="s">
        <v>5</v>
      </c>
      <c r="D89" s="22"/>
      <c r="E89" s="22"/>
      <c r="F89" s="8">
        <f t="shared" si="67"/>
        <v>-130772790.31388849</v>
      </c>
      <c r="G89" s="8"/>
      <c r="H89" s="15">
        <f t="shared" si="89"/>
        <v>-130772790.31388849</v>
      </c>
      <c r="I89" s="8">
        <f t="shared" ref="I89:I152" si="91">+J89*$I$3</f>
        <v>-1437381.7606257685</v>
      </c>
      <c r="J89" s="15">
        <f t="shared" ref="J89:J152" si="92">+J88-I88-O88+M88</f>
        <v>-5749527.0425030738</v>
      </c>
      <c r="K89" s="10">
        <f t="shared" ref="K89:K120" si="93">+J89*$R$3</f>
        <v>-392318.37094166549</v>
      </c>
      <c r="L89" s="21">
        <f t="shared" si="84"/>
        <v>133</v>
      </c>
      <c r="M89" s="10">
        <f t="shared" ref="M89:M120" si="94">+$T$3*J89</f>
        <v>-191523.67443431795</v>
      </c>
      <c r="N89" s="15"/>
      <c r="O89" s="8">
        <f t="shared" ref="O89:O120" si="95">+J89*$O$3</f>
        <v>-28747.635212515368</v>
      </c>
      <c r="P89" s="37">
        <f t="shared" si="73"/>
        <v>-1634782.321149976</v>
      </c>
      <c r="Q89" s="1">
        <f t="shared" si="87"/>
        <v>21.15290975537307</v>
      </c>
      <c r="R89" s="7">
        <f t="shared" si="66"/>
        <v>6.8234894460269993E-2</v>
      </c>
      <c r="S89" s="7"/>
      <c r="T89" s="7">
        <f t="shared" si="74"/>
        <v>3.3311205081477023E-2</v>
      </c>
      <c r="U89" s="49">
        <f t="shared" si="72"/>
        <v>133</v>
      </c>
      <c r="V89" s="8"/>
    </row>
    <row r="90" spans="1:22" x14ac:dyDescent="0.3">
      <c r="A90" s="21">
        <v>134</v>
      </c>
      <c r="B90" s="23">
        <v>43984</v>
      </c>
      <c r="C90" s="22" t="s">
        <v>6</v>
      </c>
      <c r="D90" s="22"/>
      <c r="E90" s="22"/>
      <c r="F90" s="8">
        <f t="shared" si="67"/>
        <v>-101781928.02106987</v>
      </c>
      <c r="G90" s="8"/>
      <c r="H90" s="15">
        <f t="shared" si="89"/>
        <v>-101781928.02106987</v>
      </c>
      <c r="I90" s="8">
        <f t="shared" si="91"/>
        <v>-1118730.330274777</v>
      </c>
      <c r="J90" s="15">
        <f t="shared" si="92"/>
        <v>-4474921.3210991081</v>
      </c>
      <c r="K90" s="10">
        <f t="shared" si="93"/>
        <v>-305345.7840632096</v>
      </c>
      <c r="L90" s="21">
        <f t="shared" si="84"/>
        <v>134</v>
      </c>
      <c r="M90" s="10">
        <f t="shared" si="94"/>
        <v>-149065.02185060648</v>
      </c>
      <c r="N90" s="15"/>
      <c r="O90" s="8">
        <f t="shared" si="95"/>
        <v>-22374.606605495541</v>
      </c>
      <c r="P90" s="37">
        <f t="shared" si="73"/>
        <v>-2081719.4713599542</v>
      </c>
      <c r="Q90" s="1">
        <f t="shared" si="87"/>
        <v>21.15290975537307</v>
      </c>
      <c r="R90" s="7">
        <f t="shared" si="66"/>
        <v>6.8234894460269993E-2</v>
      </c>
      <c r="S90" s="7"/>
      <c r="T90" s="7">
        <f t="shared" si="74"/>
        <v>3.3311205081477023E-2</v>
      </c>
      <c r="U90" s="49">
        <f t="shared" si="72"/>
        <v>134</v>
      </c>
      <c r="V90" s="8"/>
    </row>
    <row r="91" spans="1:22" x14ac:dyDescent="0.3">
      <c r="A91" s="21">
        <v>135</v>
      </c>
      <c r="B91" s="23">
        <v>43985</v>
      </c>
      <c r="C91" s="22" t="s">
        <v>0</v>
      </c>
      <c r="D91" s="22"/>
      <c r="E91" s="22"/>
      <c r="F91" s="8">
        <f t="shared" si="67"/>
        <v>-79218015.053595051</v>
      </c>
      <c r="G91" s="8"/>
      <c r="H91" s="15">
        <f t="shared" si="89"/>
        <v>-79218015.053595051</v>
      </c>
      <c r="I91" s="8">
        <f t="shared" si="91"/>
        <v>-870720.35151736054</v>
      </c>
      <c r="J91" s="15">
        <f t="shared" si="92"/>
        <v>-3482881.4060694422</v>
      </c>
      <c r="K91" s="10">
        <f t="shared" si="93"/>
        <v>-237654.04516078514</v>
      </c>
      <c r="L91" s="21">
        <f t="shared" si="84"/>
        <v>135</v>
      </c>
      <c r="M91" s="10">
        <f t="shared" si="94"/>
        <v>-116018.97679204225</v>
      </c>
      <c r="N91" s="15"/>
      <c r="O91" s="8">
        <f t="shared" si="95"/>
        <v>-17414.407030347211</v>
      </c>
      <c r="P91" s="37">
        <f t="shared" si="73"/>
        <v>-2555281.5682500014</v>
      </c>
      <c r="Q91" s="1">
        <f t="shared" si="87"/>
        <v>21.15290975537307</v>
      </c>
      <c r="R91" s="7">
        <f t="shared" si="66"/>
        <v>6.8234894460269993E-2</v>
      </c>
      <c r="S91" s="7"/>
      <c r="T91" s="7">
        <f t="shared" si="74"/>
        <v>3.3311205081477023E-2</v>
      </c>
      <c r="U91" s="49">
        <f t="shared" si="72"/>
        <v>135</v>
      </c>
      <c r="V91" s="8"/>
    </row>
    <row r="92" spans="1:22" x14ac:dyDescent="0.3">
      <c r="A92" s="21">
        <v>136</v>
      </c>
      <c r="B92" s="23">
        <v>43986</v>
      </c>
      <c r="C92" s="22" t="s">
        <v>1</v>
      </c>
      <c r="D92" s="22"/>
      <c r="E92" s="22"/>
      <c r="F92" s="8">
        <f t="shared" si="67"/>
        <v>-61656268.760526143</v>
      </c>
      <c r="G92" s="8"/>
      <c r="H92" s="15">
        <f t="shared" si="89"/>
        <v>-61656268.760526143</v>
      </c>
      <c r="I92" s="8">
        <f t="shared" si="91"/>
        <v>-677691.4060784441</v>
      </c>
      <c r="J92" s="15">
        <f t="shared" si="92"/>
        <v>-2710765.6243137764</v>
      </c>
      <c r="K92" s="10">
        <f t="shared" si="93"/>
        <v>-184968.80628157844</v>
      </c>
      <c r="L92" s="21">
        <f t="shared" si="84"/>
        <v>136</v>
      </c>
      <c r="M92" s="10">
        <f t="shared" si="94"/>
        <v>-90298.869639334298</v>
      </c>
      <c r="N92" s="15"/>
      <c r="O92" s="8">
        <f t="shared" si="95"/>
        <v>-13553.828121568882</v>
      </c>
      <c r="P92" s="37">
        <f t="shared" si="73"/>
        <v>-3056293.6210000077</v>
      </c>
      <c r="Q92" s="1">
        <f t="shared" si="87"/>
        <v>21.15290975537307</v>
      </c>
      <c r="R92" s="7">
        <f t="shared" si="66"/>
        <v>6.8234894460269993E-2</v>
      </c>
      <c r="S92" s="7"/>
      <c r="T92" s="7">
        <f t="shared" si="74"/>
        <v>3.3311205081477023E-2</v>
      </c>
      <c r="U92" s="49">
        <f t="shared" si="72"/>
        <v>136</v>
      </c>
      <c r="V92" s="8"/>
    </row>
    <row r="93" spans="1:22" x14ac:dyDescent="0.3">
      <c r="A93" s="21">
        <v>137</v>
      </c>
      <c r="B93" s="23">
        <v>43987</v>
      </c>
      <c r="C93" s="22" t="s">
        <v>2</v>
      </c>
      <c r="D93" s="22"/>
      <c r="E93" s="22"/>
      <c r="F93" s="8">
        <f t="shared" si="67"/>
        <v>-47987764.839832522</v>
      </c>
      <c r="G93" s="8"/>
      <c r="H93" s="15">
        <f t="shared" si="89"/>
        <v>-47987764.839832522</v>
      </c>
      <c r="I93" s="8">
        <f t="shared" si="91"/>
        <v>-527454.81493827445</v>
      </c>
      <c r="J93" s="15">
        <f t="shared" si="92"/>
        <v>-2109819.2597530978</v>
      </c>
      <c r="K93" s="10">
        <f t="shared" si="93"/>
        <v>-143963.29451949758</v>
      </c>
      <c r="L93" s="21">
        <f t="shared" si="84"/>
        <v>137</v>
      </c>
      <c r="M93" s="10">
        <f t="shared" si="94"/>
        <v>-70280.622046485485</v>
      </c>
      <c r="N93" s="15"/>
      <c r="O93" s="8">
        <f t="shared" si="95"/>
        <v>-10549.096298765489</v>
      </c>
      <c r="P93" s="37">
        <f t="shared" si="73"/>
        <v>-3585591.9869499812</v>
      </c>
      <c r="Q93" s="1">
        <f t="shared" si="87"/>
        <v>21.15290975537307</v>
      </c>
      <c r="R93" s="7">
        <f t="shared" si="66"/>
        <v>6.8234894460269993E-2</v>
      </c>
      <c r="S93" s="7"/>
      <c r="T93" s="7">
        <f t="shared" si="74"/>
        <v>3.3311205081477023E-2</v>
      </c>
      <c r="U93" s="49">
        <f t="shared" si="72"/>
        <v>137</v>
      </c>
      <c r="V93" s="8"/>
    </row>
    <row r="94" spans="1:22" x14ac:dyDescent="0.3">
      <c r="A94" s="21">
        <v>138</v>
      </c>
      <c r="B94" s="23">
        <v>43988</v>
      </c>
      <c r="C94" s="20" t="s">
        <v>3</v>
      </c>
      <c r="D94" s="20"/>
      <c r="E94" s="20"/>
      <c r="F94" s="8">
        <f t="shared" si="67"/>
        <v>-37349415.08165659</v>
      </c>
      <c r="G94" s="8"/>
      <c r="H94" s="15">
        <f t="shared" si="89"/>
        <v>-37349415.08165659</v>
      </c>
      <c r="I94" s="8">
        <f t="shared" si="91"/>
        <v>-410523.99264063587</v>
      </c>
      <c r="J94" s="15">
        <f t="shared" si="92"/>
        <v>-1642095.9705625435</v>
      </c>
      <c r="K94" s="10">
        <f t="shared" si="93"/>
        <v>-112048.24524496977</v>
      </c>
      <c r="L94" s="21">
        <f t="shared" si="84"/>
        <v>138</v>
      </c>
      <c r="M94" s="10">
        <f t="shared" si="94"/>
        <v>-54700.195638875943</v>
      </c>
      <c r="N94" s="15"/>
      <c r="O94" s="8">
        <f t="shared" si="95"/>
        <v>-8210.4798528127176</v>
      </c>
      <c r="P94" s="37">
        <f t="shared" si="73"/>
        <v>-4144024.3715999881</v>
      </c>
      <c r="Q94" s="1">
        <f t="shared" si="87"/>
        <v>21.15290975537307</v>
      </c>
      <c r="R94" s="7">
        <f t="shared" si="66"/>
        <v>6.8234894460269993E-2</v>
      </c>
      <c r="S94" s="7"/>
      <c r="T94" s="7">
        <f t="shared" si="74"/>
        <v>3.3311205081477023E-2</v>
      </c>
      <c r="U94" s="49">
        <f t="shared" si="72"/>
        <v>138</v>
      </c>
      <c r="V94" s="8"/>
    </row>
    <row r="95" spans="1:22" x14ac:dyDescent="0.3">
      <c r="A95" s="21">
        <v>139</v>
      </c>
      <c r="B95" s="23">
        <v>43989</v>
      </c>
      <c r="C95" s="22" t="s">
        <v>4</v>
      </c>
      <c r="D95" s="22"/>
      <c r="E95" s="22"/>
      <c r="F95" s="8">
        <f t="shared" si="67"/>
        <v>-29069468.261292432</v>
      </c>
      <c r="G95" s="8"/>
      <c r="H95" s="15">
        <f t="shared" si="89"/>
        <v>-29069468.261292432</v>
      </c>
      <c r="I95" s="8">
        <f t="shared" si="91"/>
        <v>-319515.42342699267</v>
      </c>
      <c r="J95" s="15">
        <f t="shared" si="92"/>
        <v>-1278061.6937079707</v>
      </c>
      <c r="K95" s="10">
        <f t="shared" si="93"/>
        <v>-87208.404783877297</v>
      </c>
      <c r="L95" s="21">
        <f t="shared" si="84"/>
        <v>139</v>
      </c>
      <c r="M95" s="10">
        <f t="shared" si="94"/>
        <v>-42573.775185886087</v>
      </c>
      <c r="N95" s="15"/>
      <c r="O95" s="8">
        <f t="shared" si="95"/>
        <v>-6390.3084685398535</v>
      </c>
      <c r="P95" s="37">
        <f t="shared" si="73"/>
        <v>-4732449.8286099741</v>
      </c>
      <c r="Q95" s="1">
        <f t="shared" si="87"/>
        <v>21.15290975537307</v>
      </c>
      <c r="R95" s="7">
        <f t="shared" si="66"/>
        <v>6.8234894460269993E-2</v>
      </c>
      <c r="S95" s="7"/>
      <c r="T95" s="7">
        <f t="shared" si="74"/>
        <v>3.3311205081477023E-2</v>
      </c>
      <c r="U95" s="49">
        <f t="shared" si="72"/>
        <v>139</v>
      </c>
      <c r="V95" s="8"/>
    </row>
    <row r="96" spans="1:22" x14ac:dyDescent="0.3">
      <c r="A96" s="21">
        <v>140</v>
      </c>
      <c r="B96" s="23">
        <v>43990</v>
      </c>
      <c r="C96" s="22" t="s">
        <v>5</v>
      </c>
      <c r="D96" s="22"/>
      <c r="E96" s="22"/>
      <c r="F96" s="8">
        <f t="shared" si="67"/>
        <v>-22625092.87352426</v>
      </c>
      <c r="G96" s="8"/>
      <c r="H96" s="15">
        <f t="shared" si="89"/>
        <v>-22625092.87352426</v>
      </c>
      <c r="I96" s="8">
        <f t="shared" si="91"/>
        <v>-248682.43424958104</v>
      </c>
      <c r="J96" s="15">
        <f t="shared" si="92"/>
        <v>-994729.73699832417</v>
      </c>
      <c r="K96" s="10">
        <f t="shared" si="93"/>
        <v>-67875.278620572775</v>
      </c>
      <c r="L96" s="21">
        <f t="shared" si="84"/>
        <v>140</v>
      </c>
      <c r="M96" s="10">
        <f t="shared" si="94"/>
        <v>-33135.646269794881</v>
      </c>
      <c r="N96" s="15"/>
      <c r="O96" s="8">
        <f t="shared" si="95"/>
        <v>-4973.6486849916209</v>
      </c>
      <c r="P96" s="37">
        <f t="shared" si="73"/>
        <v>-5351738.7597999657</v>
      </c>
      <c r="Q96" s="1">
        <f t="shared" si="87"/>
        <v>21.15290975537307</v>
      </c>
      <c r="R96" s="7">
        <f t="shared" si="66"/>
        <v>6.8234894460269993E-2</v>
      </c>
      <c r="S96" s="7"/>
      <c r="T96" s="7">
        <f t="shared" si="74"/>
        <v>3.3311205081477023E-2</v>
      </c>
      <c r="U96" s="49">
        <f t="shared" si="72"/>
        <v>140</v>
      </c>
      <c r="V96" s="8"/>
    </row>
    <row r="97" spans="1:22" x14ac:dyDescent="0.3">
      <c r="A97" s="21">
        <v>141</v>
      </c>
      <c r="B97" s="23">
        <v>43991</v>
      </c>
      <c r="C97" s="22" t="s">
        <v>6</v>
      </c>
      <c r="D97" s="22"/>
      <c r="E97" s="22"/>
      <c r="F97" s="8">
        <f t="shared" si="67"/>
        <v>-17609363.299473003</v>
      </c>
      <c r="G97" s="8"/>
      <c r="H97" s="15">
        <f t="shared" si="89"/>
        <v>-17609363.299473003</v>
      </c>
      <c r="I97" s="8">
        <f t="shared" si="91"/>
        <v>-193552.32508338659</v>
      </c>
      <c r="J97" s="15">
        <f t="shared" si="92"/>
        <v>-774209.30033354636</v>
      </c>
      <c r="K97" s="10">
        <f t="shared" si="93"/>
        <v>-52828.089898419006</v>
      </c>
      <c r="L97" s="21">
        <f t="shared" si="84"/>
        <v>141</v>
      </c>
      <c r="M97" s="10">
        <f t="shared" si="94"/>
        <v>-25789.844779397601</v>
      </c>
      <c r="N97" s="15"/>
      <c r="O97" s="8">
        <f t="shared" si="95"/>
        <v>-3871.0465016677317</v>
      </c>
      <c r="P97" s="37">
        <f t="shared" si="73"/>
        <v>-6002772.9151499802</v>
      </c>
      <c r="Q97" s="1">
        <f t="shared" si="87"/>
        <v>21.15290975537307</v>
      </c>
      <c r="R97" s="7">
        <f t="shared" si="66"/>
        <v>6.8234894460269993E-2</v>
      </c>
      <c r="S97" s="7"/>
      <c r="T97" s="7">
        <f t="shared" si="74"/>
        <v>3.3311205081477023E-2</v>
      </c>
      <c r="U97" s="49">
        <f t="shared" si="72"/>
        <v>141</v>
      </c>
      <c r="V97" s="8"/>
    </row>
    <row r="98" spans="1:22" x14ac:dyDescent="0.3">
      <c r="A98" s="21">
        <v>142</v>
      </c>
      <c r="B98" s="23">
        <v>43992</v>
      </c>
      <c r="C98" s="22" t="s">
        <v>6</v>
      </c>
      <c r="D98" s="22"/>
      <c r="E98" s="22"/>
      <c r="F98" s="8">
        <f t="shared" si="67"/>
        <v>-13705564.770330366</v>
      </c>
      <c r="G98" s="8"/>
      <c r="H98" s="15">
        <f t="shared" si="89"/>
        <v>-13705564.770330366</v>
      </c>
      <c r="I98" s="8">
        <f t="shared" si="91"/>
        <v>-150643.94338197241</v>
      </c>
      <c r="J98" s="15">
        <f t="shared" si="92"/>
        <v>-602575.77352788963</v>
      </c>
      <c r="K98" s="10">
        <f t="shared" si="93"/>
        <v>-41116.694310991101</v>
      </c>
      <c r="L98" s="21">
        <f t="shared" si="84"/>
        <v>142</v>
      </c>
      <c r="M98" s="10">
        <f t="shared" si="94"/>
        <v>-20072.525169117183</v>
      </c>
      <c r="N98" s="15"/>
      <c r="O98" s="8">
        <f t="shared" si="95"/>
        <v>-3012.8788676394483</v>
      </c>
      <c r="P98" s="37">
        <f t="shared" si="73"/>
        <v>-6686445.3927999223</v>
      </c>
      <c r="Q98" s="1">
        <f t="shared" si="87"/>
        <v>21.15290975537307</v>
      </c>
      <c r="R98" s="7">
        <f t="shared" si="66"/>
        <v>6.8234894460269993E-2</v>
      </c>
      <c r="S98" s="7"/>
      <c r="T98" s="7">
        <f t="shared" si="74"/>
        <v>3.3311205081477023E-2</v>
      </c>
      <c r="U98" s="49">
        <f t="shared" si="72"/>
        <v>142</v>
      </c>
      <c r="V98" s="8"/>
    </row>
    <row r="99" spans="1:22" x14ac:dyDescent="0.3">
      <c r="A99" s="21">
        <v>143</v>
      </c>
      <c r="B99" s="23">
        <v>43993</v>
      </c>
      <c r="C99" s="22" t="s">
        <v>6</v>
      </c>
      <c r="D99" s="22"/>
      <c r="E99" s="22"/>
      <c r="F99" s="8">
        <f t="shared" si="67"/>
        <v>-10667194.632718066</v>
      </c>
      <c r="G99" s="8"/>
      <c r="H99" s="15">
        <f t="shared" si="89"/>
        <v>-10667194.632718066</v>
      </c>
      <c r="I99" s="8">
        <f t="shared" si="91"/>
        <v>-117247.86911184875</v>
      </c>
      <c r="J99" s="15">
        <f t="shared" si="92"/>
        <v>-468991.47644739499</v>
      </c>
      <c r="K99" s="10">
        <f t="shared" si="93"/>
        <v>-32001.583898154197</v>
      </c>
      <c r="L99" s="21">
        <f t="shared" si="84"/>
        <v>143</v>
      </c>
      <c r="M99" s="10">
        <f t="shared" si="94"/>
        <v>-15622.671253403876</v>
      </c>
      <c r="N99" s="15"/>
      <c r="O99" s="8">
        <f t="shared" si="95"/>
        <v>-2344.9573822369748</v>
      </c>
      <c r="P99" s="37">
        <f t="shared" si="73"/>
        <v>-7403660.6390499407</v>
      </c>
      <c r="Q99" s="1">
        <f t="shared" si="87"/>
        <v>21.15290975537307</v>
      </c>
      <c r="R99" s="7">
        <f t="shared" si="66"/>
        <v>6.8234894460269993E-2</v>
      </c>
      <c r="S99" s="7"/>
      <c r="T99" s="7">
        <f t="shared" si="74"/>
        <v>3.3311205081477023E-2</v>
      </c>
      <c r="U99" s="49">
        <f t="shared" si="72"/>
        <v>143</v>
      </c>
      <c r="V99" s="8"/>
    </row>
    <row r="100" spans="1:22" x14ac:dyDescent="0.3">
      <c r="A100" s="21">
        <v>144</v>
      </c>
      <c r="B100" s="23">
        <v>43994</v>
      </c>
      <c r="C100" s="22" t="s">
        <v>6</v>
      </c>
      <c r="D100" s="22"/>
      <c r="E100" s="22"/>
      <c r="F100" s="8">
        <f t="shared" si="67"/>
        <v>-8302397.109429461</v>
      </c>
      <c r="G100" s="8"/>
      <c r="H100" s="15">
        <f t="shared" si="89"/>
        <v>-8302397.109429461</v>
      </c>
      <c r="I100" s="8">
        <f t="shared" si="91"/>
        <v>-91255.330301678288</v>
      </c>
      <c r="J100" s="15">
        <f t="shared" si="92"/>
        <v>-365021.32120671315</v>
      </c>
      <c r="K100" s="10">
        <f t="shared" si="93"/>
        <v>-24907.191328288383</v>
      </c>
      <c r="L100" s="21">
        <f t="shared" si="84"/>
        <v>144</v>
      </c>
      <c r="M100" s="10">
        <f t="shared" si="94"/>
        <v>-12159.300089828519</v>
      </c>
      <c r="N100" s="15"/>
      <c r="O100" s="8">
        <f t="shared" si="95"/>
        <v>-1825.1066060335659</v>
      </c>
      <c r="P100" s="37">
        <f t="shared" si="73"/>
        <v>-8155334.4483599747</v>
      </c>
      <c r="Q100" s="1">
        <f t="shared" si="87"/>
        <v>21.15290975537307</v>
      </c>
      <c r="R100" s="7">
        <f t="shared" si="66"/>
        <v>6.8234894460269993E-2</v>
      </c>
      <c r="S100" s="7"/>
      <c r="T100" s="7">
        <f t="shared" si="74"/>
        <v>3.3311205081477023E-2</v>
      </c>
      <c r="U100" s="49">
        <f t="shared" si="72"/>
        <v>144</v>
      </c>
      <c r="V100" s="8"/>
    </row>
    <row r="101" spans="1:22" x14ac:dyDescent="0.3">
      <c r="A101" s="21">
        <v>145</v>
      </c>
      <c r="B101" s="23">
        <v>43995</v>
      </c>
      <c r="C101" s="22" t="s">
        <v>6</v>
      </c>
      <c r="D101" s="22"/>
      <c r="E101" s="22"/>
      <c r="F101" s="8">
        <f t="shared" si="67"/>
        <v>-6461848.6993050147</v>
      </c>
      <c r="G101" s="8"/>
      <c r="H101" s="15">
        <f t="shared" si="89"/>
        <v>-6461848.6993050147</v>
      </c>
      <c r="I101" s="8">
        <f t="shared" si="91"/>
        <v>-71025.046097207451</v>
      </c>
      <c r="J101" s="15">
        <f t="shared" si="92"/>
        <v>-284100.1843888298</v>
      </c>
      <c r="K101" s="10">
        <f t="shared" si="93"/>
        <v>-19385.546097915045</v>
      </c>
      <c r="L101" s="21">
        <f t="shared" si="84"/>
        <v>145</v>
      </c>
      <c r="M101" s="10">
        <f t="shared" si="94"/>
        <v>-9463.7195058617472</v>
      </c>
      <c r="N101" s="15"/>
      <c r="O101" s="8">
        <f t="shared" si="95"/>
        <v>-1420.500921944149</v>
      </c>
      <c r="P101" s="37">
        <f t="shared" si="73"/>
        <v>-8942393.9633499905</v>
      </c>
      <c r="Q101" s="1">
        <f t="shared" si="87"/>
        <v>21.15290975537307</v>
      </c>
      <c r="R101" s="7">
        <f t="shared" si="66"/>
        <v>6.8234894460269993E-2</v>
      </c>
      <c r="S101" s="7"/>
      <c r="T101" s="7">
        <f t="shared" si="74"/>
        <v>3.3311205081477023E-2</v>
      </c>
      <c r="U101" s="49">
        <f t="shared" si="72"/>
        <v>145</v>
      </c>
      <c r="V101" s="8"/>
    </row>
    <row r="102" spans="1:22" x14ac:dyDescent="0.3">
      <c r="A102" s="21">
        <v>146</v>
      </c>
      <c r="B102" s="23">
        <v>43996</v>
      </c>
      <c r="C102" s="22" t="s">
        <v>6</v>
      </c>
      <c r="D102" s="22"/>
      <c r="E102" s="22"/>
      <c r="F102" s="8">
        <f t="shared" si="67"/>
        <v>-5029329.2482102616</v>
      </c>
      <c r="G102" s="8"/>
      <c r="H102" s="15">
        <f t="shared" si="89"/>
        <v>-5029329.2482102616</v>
      </c>
      <c r="I102" s="8">
        <f t="shared" si="91"/>
        <v>-55279.589218884983</v>
      </c>
      <c r="J102" s="15">
        <f t="shared" si="92"/>
        <v>-221118.35687553993</v>
      </c>
      <c r="K102" s="10">
        <f t="shared" si="93"/>
        <v>-15087.987744630784</v>
      </c>
      <c r="L102" s="21">
        <f t="shared" si="84"/>
        <v>146</v>
      </c>
      <c r="M102" s="10">
        <f t="shared" si="94"/>
        <v>-7365.7189331603358</v>
      </c>
      <c r="N102" s="15"/>
      <c r="O102" s="8">
        <f t="shared" si="95"/>
        <v>-1105.5917843776997</v>
      </c>
      <c r="P102" s="37">
        <f t="shared" si="73"/>
        <v>-9765777.6747999564</v>
      </c>
      <c r="Q102" s="1">
        <f t="shared" si="87"/>
        <v>21.15290975537307</v>
      </c>
      <c r="R102" s="7">
        <f t="shared" si="66"/>
        <v>6.8234894460269993E-2</v>
      </c>
      <c r="S102" s="7"/>
      <c r="T102" s="7">
        <f t="shared" si="74"/>
        <v>3.3311205081477023E-2</v>
      </c>
      <c r="U102" s="49">
        <f t="shared" si="72"/>
        <v>146</v>
      </c>
      <c r="V102" s="8"/>
    </row>
    <row r="103" spans="1:22" x14ac:dyDescent="0.3">
      <c r="A103" s="21">
        <v>147</v>
      </c>
      <c r="B103" s="23">
        <v>43997</v>
      </c>
      <c r="C103" s="22" t="s">
        <v>6</v>
      </c>
      <c r="D103" s="22"/>
      <c r="E103" s="22"/>
      <c r="F103" s="8">
        <f t="shared" si="67"/>
        <v>-3914383.3079260467</v>
      </c>
      <c r="G103" s="8"/>
      <c r="H103" s="15">
        <f t="shared" si="89"/>
        <v>-3914383.3079260467</v>
      </c>
      <c r="I103" s="8">
        <f t="shared" si="91"/>
        <v>-43024.723701359391</v>
      </c>
      <c r="J103" s="15">
        <f t="shared" si="92"/>
        <v>-172098.89480543757</v>
      </c>
      <c r="K103" s="10">
        <f t="shared" si="93"/>
        <v>-11743.149923778141</v>
      </c>
      <c r="L103" s="21">
        <f t="shared" si="84"/>
        <v>147</v>
      </c>
      <c r="M103" s="10">
        <f t="shared" si="94"/>
        <v>-5732.8215791594712</v>
      </c>
      <c r="N103" s="15"/>
      <c r="O103" s="8">
        <f t="shared" si="95"/>
        <v>-860.49447402718783</v>
      </c>
      <c r="P103" s="15"/>
      <c r="Q103" s="1">
        <f t="shared" si="87"/>
        <v>21.15290975537307</v>
      </c>
      <c r="R103" s="7">
        <f t="shared" si="66"/>
        <v>6.8234894460269993E-2</v>
      </c>
      <c r="S103" s="7"/>
      <c r="T103" s="7">
        <f t="shared" si="74"/>
        <v>3.3311205081477023E-2</v>
      </c>
      <c r="U103" s="49">
        <f t="shared" si="72"/>
        <v>147</v>
      </c>
      <c r="V103" s="8"/>
    </row>
    <row r="104" spans="1:22" x14ac:dyDescent="0.3">
      <c r="A104" s="21">
        <v>148</v>
      </c>
      <c r="B104" s="23">
        <v>43998</v>
      </c>
      <c r="C104" s="22" t="s">
        <v>6</v>
      </c>
      <c r="D104" s="22"/>
      <c r="E104" s="22"/>
      <c r="F104" s="8">
        <f t="shared" si="67"/>
        <v>-3046608.3895427398</v>
      </c>
      <c r="G104" s="8"/>
      <c r="H104" s="15">
        <f t="shared" si="89"/>
        <v>-3046608.3895427398</v>
      </c>
      <c r="I104" s="8">
        <f t="shared" si="91"/>
        <v>-33486.624552302615</v>
      </c>
      <c r="J104" s="15">
        <f t="shared" si="92"/>
        <v>-133946.49820921046</v>
      </c>
      <c r="K104" s="10">
        <f t="shared" si="93"/>
        <v>-9139.8251686282201</v>
      </c>
      <c r="L104" s="21">
        <f t="shared" si="84"/>
        <v>148</v>
      </c>
      <c r="M104" s="10">
        <f t="shared" si="94"/>
        <v>-4461.9192717927044</v>
      </c>
      <c r="N104" s="15"/>
      <c r="O104" s="8">
        <f t="shared" si="95"/>
        <v>-669.73249104605236</v>
      </c>
      <c r="P104" s="15"/>
      <c r="Q104" s="1">
        <f t="shared" si="87"/>
        <v>21.15290975537307</v>
      </c>
      <c r="R104" s="7">
        <f t="shared" si="66"/>
        <v>6.8234894460269993E-2</v>
      </c>
      <c r="S104" s="7"/>
      <c r="T104" s="7">
        <f t="shared" si="74"/>
        <v>3.3311205081477023E-2</v>
      </c>
      <c r="U104" s="49">
        <f t="shared" si="72"/>
        <v>148</v>
      </c>
      <c r="V104" s="8"/>
    </row>
    <row r="105" spans="1:22" x14ac:dyDescent="0.3">
      <c r="A105" s="21">
        <v>149</v>
      </c>
      <c r="B105" s="23">
        <v>43999</v>
      </c>
      <c r="C105" s="22" t="s">
        <v>6</v>
      </c>
      <c r="D105" s="22"/>
      <c r="E105" s="22"/>
      <c r="F105" s="8">
        <f t="shared" si="67"/>
        <v>-2371209.4470763477</v>
      </c>
      <c r="G105" s="8"/>
      <c r="H105" s="15">
        <f t="shared" si="89"/>
        <v>-2371209.4470763477</v>
      </c>
      <c r="I105" s="8">
        <f t="shared" si="91"/>
        <v>-26063.015109413624</v>
      </c>
      <c r="J105" s="15">
        <f t="shared" si="92"/>
        <v>-104252.06043765449</v>
      </c>
      <c r="K105" s="10">
        <f t="shared" si="93"/>
        <v>-7113.6283412290431</v>
      </c>
      <c r="L105" s="21">
        <f t="shared" si="84"/>
        <v>149</v>
      </c>
      <c r="M105" s="10">
        <f t="shared" si="94"/>
        <v>-3472.761765405246</v>
      </c>
      <c r="N105" s="15"/>
      <c r="O105" s="8">
        <f t="shared" si="95"/>
        <v>-521.26030218827248</v>
      </c>
      <c r="P105" s="15"/>
      <c r="Q105" s="1">
        <f t="shared" si="87"/>
        <v>21.15290975537307</v>
      </c>
      <c r="R105" s="7">
        <f t="shared" si="66"/>
        <v>6.8234894460269993E-2</v>
      </c>
      <c r="S105" s="7"/>
      <c r="T105" s="7">
        <f t="shared" si="74"/>
        <v>3.3311205081477023E-2</v>
      </c>
      <c r="U105" s="49">
        <f t="shared" si="72"/>
        <v>149</v>
      </c>
      <c r="V105" s="8"/>
    </row>
    <row r="106" spans="1:22" x14ac:dyDescent="0.3">
      <c r="A106" s="21">
        <v>150</v>
      </c>
      <c r="B106" s="23">
        <v>44000</v>
      </c>
      <c r="C106" s="22" t="s">
        <v>6</v>
      </c>
      <c r="D106" s="22"/>
      <c r="E106" s="22"/>
      <c r="F106" s="8">
        <f t="shared" si="67"/>
        <v>-1845538.8822545749</v>
      </c>
      <c r="G106" s="8"/>
      <c r="H106" s="15">
        <f t="shared" si="89"/>
        <v>-1845538.8822545749</v>
      </c>
      <c r="I106" s="8">
        <f t="shared" si="91"/>
        <v>-20285.136697864462</v>
      </c>
      <c r="J106" s="15">
        <f t="shared" si="92"/>
        <v>-81140.546791457848</v>
      </c>
      <c r="K106" s="10">
        <f t="shared" si="93"/>
        <v>-5536.6166467637249</v>
      </c>
      <c r="L106" s="21">
        <f t="shared" si="84"/>
        <v>150</v>
      </c>
      <c r="M106" s="10">
        <f t="shared" si="94"/>
        <v>-2702.8893945934346</v>
      </c>
      <c r="N106" s="15"/>
      <c r="O106" s="8">
        <f t="shared" si="95"/>
        <v>-405.70273395728924</v>
      </c>
      <c r="P106" s="15"/>
      <c r="Q106" s="1">
        <f t="shared" si="87"/>
        <v>21.15290975537307</v>
      </c>
      <c r="R106" s="7">
        <f t="shared" si="66"/>
        <v>6.8234894460269993E-2</v>
      </c>
      <c r="S106" s="7"/>
      <c r="T106" s="7">
        <f t="shared" si="74"/>
        <v>3.3311205081477023E-2</v>
      </c>
      <c r="U106" s="49">
        <f t="shared" si="72"/>
        <v>150</v>
      </c>
      <c r="V106" s="8"/>
    </row>
    <row r="107" spans="1:22" x14ac:dyDescent="0.3">
      <c r="A107" s="21">
        <v>151</v>
      </c>
      <c r="B107" s="23">
        <v>44001</v>
      </c>
      <c r="C107" s="22" t="s">
        <v>6</v>
      </c>
      <c r="D107" s="22"/>
      <c r="E107" s="22"/>
      <c r="F107" s="8">
        <f t="shared" ref="F107:F170" si="96">+K107/$F$3</f>
        <v>-1436403.5914722802</v>
      </c>
      <c r="G107" s="8"/>
      <c r="H107" s="15">
        <f t="shared" si="89"/>
        <v>-1436403.5914722802</v>
      </c>
      <c r="I107" s="8">
        <f t="shared" si="91"/>
        <v>-15788.149188557381</v>
      </c>
      <c r="J107" s="15">
        <f t="shared" si="92"/>
        <v>-63152.596754229526</v>
      </c>
      <c r="K107" s="10">
        <f t="shared" si="93"/>
        <v>-4309.2107744168406</v>
      </c>
      <c r="L107" s="21">
        <f t="shared" si="84"/>
        <v>151</v>
      </c>
      <c r="M107" s="10">
        <f t="shared" si="94"/>
        <v>-2103.6891019079599</v>
      </c>
      <c r="N107" s="15"/>
      <c r="O107" s="8">
        <f t="shared" si="95"/>
        <v>-315.76298377114762</v>
      </c>
      <c r="P107" s="15"/>
      <c r="Q107" s="1">
        <f t="shared" si="87"/>
        <v>21.15290975537307</v>
      </c>
      <c r="R107" s="7">
        <f t="shared" si="66"/>
        <v>6.8234894460269993E-2</v>
      </c>
      <c r="S107" s="7"/>
      <c r="T107" s="7">
        <f t="shared" si="74"/>
        <v>3.3311205081477023E-2</v>
      </c>
      <c r="U107" s="49">
        <f t="shared" si="72"/>
        <v>151</v>
      </c>
      <c r="V107" s="8"/>
    </row>
    <row r="108" spans="1:22" x14ac:dyDescent="0.3">
      <c r="A108" s="21">
        <v>152</v>
      </c>
      <c r="B108" s="23">
        <v>44002</v>
      </c>
      <c r="C108" s="22" t="s">
        <v>6</v>
      </c>
      <c r="D108" s="22"/>
      <c r="E108" s="22"/>
      <c r="F108" s="8">
        <f t="shared" si="96"/>
        <v>-1117969.0102621522</v>
      </c>
      <c r="G108" s="8"/>
      <c r="H108" s="15">
        <f t="shared" si="89"/>
        <v>-1117969.0102621522</v>
      </c>
      <c r="I108" s="8">
        <f t="shared" si="91"/>
        <v>-12288.09342095224</v>
      </c>
      <c r="J108" s="15">
        <f t="shared" si="92"/>
        <v>-49152.373683808961</v>
      </c>
      <c r="K108" s="10">
        <f t="shared" si="93"/>
        <v>-3353.9070307864567</v>
      </c>
      <c r="L108" s="21">
        <f t="shared" si="84"/>
        <v>152</v>
      </c>
      <c r="M108" s="10">
        <f t="shared" si="94"/>
        <v>-1637.3248000227545</v>
      </c>
      <c r="N108" s="15"/>
      <c r="O108" s="8">
        <f t="shared" si="95"/>
        <v>-245.76186841904482</v>
      </c>
      <c r="P108" s="15"/>
      <c r="Q108" s="1">
        <f t="shared" si="87"/>
        <v>21.15290975537307</v>
      </c>
      <c r="R108" s="7">
        <f t="shared" si="66"/>
        <v>6.8234894460269993E-2</v>
      </c>
      <c r="S108" s="7"/>
      <c r="T108" s="7">
        <f t="shared" si="74"/>
        <v>3.3311205081477023E-2</v>
      </c>
      <c r="U108" s="49">
        <f t="shared" si="72"/>
        <v>152</v>
      </c>
      <c r="V108" s="8"/>
    </row>
    <row r="109" spans="1:22" x14ac:dyDescent="0.3">
      <c r="A109" s="21">
        <v>153</v>
      </c>
      <c r="B109" s="23">
        <v>44003</v>
      </c>
      <c r="C109" s="22" t="s">
        <v>6</v>
      </c>
      <c r="D109" s="22"/>
      <c r="E109" s="22"/>
      <c r="F109" s="8">
        <f t="shared" si="96"/>
        <v>-870127.80762088182</v>
      </c>
      <c r="G109" s="8"/>
      <c r="H109" s="15">
        <f t="shared" si="89"/>
        <v>-870127.80762088182</v>
      </c>
      <c r="I109" s="8">
        <f t="shared" si="91"/>
        <v>-9563.9607986151077</v>
      </c>
      <c r="J109" s="15">
        <f t="shared" si="92"/>
        <v>-38255.843194460431</v>
      </c>
      <c r="K109" s="10">
        <f t="shared" si="93"/>
        <v>-2610.3834228626456</v>
      </c>
      <c r="L109" s="21">
        <f t="shared" si="84"/>
        <v>153</v>
      </c>
      <c r="M109" s="10">
        <f t="shared" si="94"/>
        <v>-1274.3482382154984</v>
      </c>
      <c r="N109" s="15"/>
      <c r="O109" s="8">
        <f t="shared" si="95"/>
        <v>-191.27921597230215</v>
      </c>
      <c r="P109" s="15"/>
      <c r="Q109" s="1">
        <f t="shared" si="87"/>
        <v>21.15290975537307</v>
      </c>
      <c r="R109" s="7">
        <f t="shared" si="66"/>
        <v>6.8234894460269993E-2</v>
      </c>
      <c r="S109" s="7"/>
      <c r="T109" s="7">
        <f t="shared" si="74"/>
        <v>3.3311205081477023E-2</v>
      </c>
      <c r="U109" s="49">
        <f t="shared" si="72"/>
        <v>153</v>
      </c>
      <c r="V109" s="8"/>
    </row>
    <row r="110" spans="1:22" x14ac:dyDescent="0.3">
      <c r="A110" s="21">
        <v>154</v>
      </c>
      <c r="B110" s="23">
        <v>44004</v>
      </c>
      <c r="C110" s="22" t="s">
        <v>6</v>
      </c>
      <c r="D110" s="22"/>
      <c r="E110" s="22"/>
      <c r="F110" s="8">
        <f t="shared" si="96"/>
        <v>-677230.22252431209</v>
      </c>
      <c r="G110" s="8"/>
      <c r="H110" s="15">
        <f t="shared" si="89"/>
        <v>-677230.22252431209</v>
      </c>
      <c r="I110" s="8">
        <f t="shared" si="91"/>
        <v>-7443.7378545221291</v>
      </c>
      <c r="J110" s="15">
        <f t="shared" si="92"/>
        <v>-29774.951418088516</v>
      </c>
      <c r="K110" s="10">
        <f t="shared" si="93"/>
        <v>-2031.6906675729363</v>
      </c>
      <c r="L110" s="21">
        <f t="shared" si="84"/>
        <v>154</v>
      </c>
      <c r="M110" s="10">
        <f t="shared" si="94"/>
        <v>-991.83951297896169</v>
      </c>
      <c r="N110" s="15"/>
      <c r="O110" s="8">
        <f t="shared" si="95"/>
        <v>-148.87475709044259</v>
      </c>
      <c r="P110" s="15"/>
      <c r="Q110" s="1">
        <f t="shared" si="87"/>
        <v>21.15290975537307</v>
      </c>
      <c r="R110" s="7">
        <f t="shared" si="66"/>
        <v>6.8234894460269993E-2</v>
      </c>
      <c r="S110" s="7"/>
      <c r="T110" s="7">
        <f t="shared" si="74"/>
        <v>3.3311205081477023E-2</v>
      </c>
      <c r="U110" s="49">
        <f t="shared" si="72"/>
        <v>154</v>
      </c>
      <c r="V110" s="8"/>
    </row>
    <row r="111" spans="1:22" x14ac:dyDescent="0.3">
      <c r="A111" s="21">
        <v>155</v>
      </c>
      <c r="B111" s="23">
        <v>44005</v>
      </c>
      <c r="C111" s="22" t="s">
        <v>6</v>
      </c>
      <c r="D111" s="22"/>
      <c r="E111" s="22"/>
      <c r="F111" s="8">
        <f t="shared" si="96"/>
        <v>-527095.87061049417</v>
      </c>
      <c r="G111" s="8"/>
      <c r="H111" s="15">
        <f t="shared" si="89"/>
        <v>-527095.87061049417</v>
      </c>
      <c r="I111" s="8">
        <f t="shared" si="91"/>
        <v>-5793.5445798637265</v>
      </c>
      <c r="J111" s="15">
        <f t="shared" si="92"/>
        <v>-23174.178319454906</v>
      </c>
      <c r="K111" s="10">
        <f t="shared" si="93"/>
        <v>-1581.2876118314825</v>
      </c>
      <c r="L111" s="21">
        <f t="shared" si="84"/>
        <v>155</v>
      </c>
      <c r="M111" s="10">
        <f t="shared" si="94"/>
        <v>-771.95980659408087</v>
      </c>
      <c r="N111" s="15"/>
      <c r="O111" s="8">
        <f t="shared" si="95"/>
        <v>-115.87089159727454</v>
      </c>
      <c r="P111" s="15"/>
      <c r="Q111" s="1">
        <f t="shared" si="87"/>
        <v>21.15290975537307</v>
      </c>
      <c r="R111" s="7">
        <f t="shared" si="66"/>
        <v>6.8234894460269993E-2</v>
      </c>
      <c r="S111" s="7"/>
      <c r="T111" s="7">
        <f t="shared" si="74"/>
        <v>3.3311205081477023E-2</v>
      </c>
      <c r="U111" s="49">
        <f t="shared" si="72"/>
        <v>155</v>
      </c>
      <c r="V111" s="8"/>
    </row>
    <row r="112" spans="1:22" x14ac:dyDescent="0.3">
      <c r="A112" s="21">
        <v>156</v>
      </c>
      <c r="B112" s="23">
        <v>44006</v>
      </c>
      <c r="C112" s="22" t="s">
        <v>6</v>
      </c>
      <c r="D112" s="22"/>
      <c r="E112" s="22"/>
      <c r="F112" s="8">
        <f t="shared" si="96"/>
        <v>-410244.62224832398</v>
      </c>
      <c r="G112" s="8"/>
      <c r="H112" s="15">
        <f t="shared" si="89"/>
        <v>-410244.62224832398</v>
      </c>
      <c r="I112" s="8">
        <f t="shared" si="91"/>
        <v>-4509.1806636469964</v>
      </c>
      <c r="J112" s="15">
        <f t="shared" si="92"/>
        <v>-18036.722654587986</v>
      </c>
      <c r="K112" s="10">
        <f t="shared" si="93"/>
        <v>-1230.7338667449719</v>
      </c>
      <c r="L112" s="21">
        <f t="shared" si="84"/>
        <v>156</v>
      </c>
      <c r="M112" s="10">
        <f t="shared" si="94"/>
        <v>-600.82496734470305</v>
      </c>
      <c r="N112" s="15"/>
      <c r="O112" s="8">
        <f t="shared" si="95"/>
        <v>-90.183613272939937</v>
      </c>
      <c r="P112" s="15"/>
      <c r="Q112" s="1">
        <f t="shared" si="87"/>
        <v>21.15290975537307</v>
      </c>
      <c r="R112" s="7">
        <f t="shared" si="66"/>
        <v>6.8234894460269993E-2</v>
      </c>
      <c r="S112" s="7"/>
      <c r="T112" s="7">
        <f t="shared" si="74"/>
        <v>3.3311205081477023E-2</v>
      </c>
      <c r="U112" s="49">
        <f t="shared" si="72"/>
        <v>156</v>
      </c>
      <c r="V112" s="8"/>
    </row>
    <row r="113" spans="1:22" x14ac:dyDescent="0.3">
      <c r="A113" s="21">
        <v>157</v>
      </c>
      <c r="B113" s="23">
        <v>44007</v>
      </c>
      <c r="C113" s="22" t="s">
        <v>6</v>
      </c>
      <c r="D113" s="22"/>
      <c r="E113" s="22"/>
      <c r="F113" s="8">
        <f t="shared" si="96"/>
        <v>-319297.98632028839</v>
      </c>
      <c r="G113" s="8"/>
      <c r="H113" s="15">
        <f t="shared" si="89"/>
        <v>-319297.98632028839</v>
      </c>
      <c r="I113" s="8">
        <f t="shared" si="91"/>
        <v>-3509.5458362531881</v>
      </c>
      <c r="J113" s="15">
        <f t="shared" si="92"/>
        <v>-14038.183345012752</v>
      </c>
      <c r="K113" s="10">
        <f t="shared" si="93"/>
        <v>-957.89395896086512</v>
      </c>
      <c r="L113" s="21">
        <f t="shared" si="84"/>
        <v>157</v>
      </c>
      <c r="M113" s="10">
        <f t="shared" si="94"/>
        <v>-467.62880437709492</v>
      </c>
      <c r="N113" s="15"/>
      <c r="O113" s="8">
        <f t="shared" si="95"/>
        <v>-70.190916725063758</v>
      </c>
      <c r="P113" s="15"/>
      <c r="Q113" s="1">
        <f t="shared" si="87"/>
        <v>21.15290975537307</v>
      </c>
      <c r="R113" s="7">
        <f t="shared" si="66"/>
        <v>6.8234894460269993E-2</v>
      </c>
      <c r="S113" s="7"/>
      <c r="T113" s="7">
        <f t="shared" si="74"/>
        <v>3.3311205081477023E-2</v>
      </c>
      <c r="U113" s="49">
        <f t="shared" si="72"/>
        <v>157</v>
      </c>
      <c r="V113" s="8"/>
    </row>
    <row r="114" spans="1:22" x14ac:dyDescent="0.3">
      <c r="A114" s="21">
        <v>158</v>
      </c>
      <c r="B114" s="23">
        <v>44008</v>
      </c>
      <c r="C114" s="22" t="s">
        <v>6</v>
      </c>
      <c r="D114" s="22"/>
      <c r="E114" s="22"/>
      <c r="F114" s="8">
        <f t="shared" si="96"/>
        <v>-248513.20051303261</v>
      </c>
      <c r="G114" s="8"/>
      <c r="H114" s="15">
        <f t="shared" si="89"/>
        <v>-248513.20051303261</v>
      </c>
      <c r="I114" s="8">
        <f t="shared" si="91"/>
        <v>-2731.5188491028989</v>
      </c>
      <c r="J114" s="15">
        <f t="shared" si="92"/>
        <v>-10926.075396411596</v>
      </c>
      <c r="K114" s="10">
        <f t="shared" si="93"/>
        <v>-745.53960153909782</v>
      </c>
      <c r="L114" s="21">
        <f t="shared" si="84"/>
        <v>158</v>
      </c>
      <c r="M114" s="10">
        <f t="shared" si="94"/>
        <v>-363.96073826554704</v>
      </c>
      <c r="N114" s="15"/>
      <c r="O114" s="8">
        <f t="shared" si="95"/>
        <v>-54.630376982057982</v>
      </c>
      <c r="P114" s="15"/>
      <c r="Q114" s="1">
        <f t="shared" si="87"/>
        <v>21.15290975537307</v>
      </c>
      <c r="R114" s="7">
        <f t="shared" si="66"/>
        <v>6.8234894460269993E-2</v>
      </c>
      <c r="S114" s="7"/>
      <c r="T114" s="7">
        <f t="shared" si="74"/>
        <v>3.3311205081477023E-2</v>
      </c>
      <c r="U114" s="49">
        <f t="shared" si="72"/>
        <v>158</v>
      </c>
      <c r="V114" s="8"/>
    </row>
    <row r="115" spans="1:22" x14ac:dyDescent="0.3">
      <c r="A115" s="21">
        <v>159</v>
      </c>
      <c r="B115" s="23">
        <v>44009</v>
      </c>
      <c r="C115" s="22" t="s">
        <v>6</v>
      </c>
      <c r="D115" s="22"/>
      <c r="E115" s="22"/>
      <c r="F115" s="8">
        <f t="shared" si="96"/>
        <v>-193420.60856995318</v>
      </c>
      <c r="G115" s="8"/>
      <c r="H115" s="15">
        <f t="shared" si="89"/>
        <v>-193420.60856995318</v>
      </c>
      <c r="I115" s="8">
        <f t="shared" si="91"/>
        <v>-2125.9717271480467</v>
      </c>
      <c r="J115" s="15">
        <f t="shared" si="92"/>
        <v>-8503.886908592187</v>
      </c>
      <c r="K115" s="10">
        <f t="shared" si="93"/>
        <v>-580.26182570985952</v>
      </c>
      <c r="L115" s="21">
        <f t="shared" si="84"/>
        <v>159</v>
      </c>
      <c r="M115" s="10">
        <f t="shared" si="94"/>
        <v>-283.274720801802</v>
      </c>
      <c r="N115" s="15"/>
      <c r="O115" s="8">
        <f t="shared" si="95"/>
        <v>-42.519434542960937</v>
      </c>
      <c r="P115" s="15"/>
      <c r="Q115" s="1">
        <f t="shared" si="87"/>
        <v>21.15290975537307</v>
      </c>
      <c r="R115" s="7">
        <f t="shared" si="66"/>
        <v>6.8234894460269993E-2</v>
      </c>
      <c r="S115" s="7"/>
      <c r="T115" s="7">
        <f t="shared" si="74"/>
        <v>3.3311205081477023E-2</v>
      </c>
      <c r="U115" s="49">
        <f t="shared" si="72"/>
        <v>159</v>
      </c>
      <c r="V115" s="8"/>
    </row>
    <row r="116" spans="1:22" x14ac:dyDescent="0.3">
      <c r="A116" s="21">
        <v>160</v>
      </c>
      <c r="B116" s="23">
        <v>44010</v>
      </c>
      <c r="C116" s="22" t="s">
        <v>6</v>
      </c>
      <c r="D116" s="22"/>
      <c r="E116" s="22"/>
      <c r="F116" s="8">
        <f t="shared" si="96"/>
        <v>-150541.42694367291</v>
      </c>
      <c r="G116" s="8"/>
      <c r="H116" s="15">
        <f t="shared" si="89"/>
        <v>-150541.42694367291</v>
      </c>
      <c r="I116" s="8">
        <f t="shared" si="91"/>
        <v>-1654.6676169257453</v>
      </c>
      <c r="J116" s="15">
        <f t="shared" si="92"/>
        <v>-6618.6704677029811</v>
      </c>
      <c r="K116" s="10">
        <f t="shared" si="93"/>
        <v>-451.62428083101872</v>
      </c>
      <c r="L116" s="21">
        <f t="shared" si="84"/>
        <v>160</v>
      </c>
      <c r="M116" s="10">
        <f t="shared" si="94"/>
        <v>-220.47588931636946</v>
      </c>
      <c r="N116" s="15"/>
      <c r="O116" s="8">
        <f t="shared" si="95"/>
        <v>-33.093352338514904</v>
      </c>
      <c r="P116" s="15"/>
      <c r="Q116" s="1">
        <f t="shared" si="87"/>
        <v>21.15290975537307</v>
      </c>
      <c r="R116" s="7">
        <f t="shared" si="66"/>
        <v>6.8234894460269993E-2</v>
      </c>
      <c r="S116" s="7"/>
      <c r="T116" s="7">
        <f t="shared" si="74"/>
        <v>3.3311205081477023E-2</v>
      </c>
      <c r="U116" s="49">
        <f t="shared" si="72"/>
        <v>160</v>
      </c>
      <c r="V116" s="8"/>
    </row>
    <row r="117" spans="1:22" x14ac:dyDescent="0.3">
      <c r="A117" s="21">
        <v>161</v>
      </c>
      <c r="B117" s="23">
        <v>44011</v>
      </c>
      <c r="C117" s="22" t="s">
        <v>6</v>
      </c>
      <c r="D117" s="22"/>
      <c r="E117" s="22"/>
      <c r="F117" s="8">
        <f t="shared" si="96"/>
        <v>-117168.07941921521</v>
      </c>
      <c r="G117" s="8"/>
      <c r="H117" s="15">
        <f t="shared" si="89"/>
        <v>-117168.07941921521</v>
      </c>
      <c r="I117" s="8">
        <f t="shared" si="91"/>
        <v>-1287.8463469387727</v>
      </c>
      <c r="J117" s="15">
        <f t="shared" si="92"/>
        <v>-5151.385387755091</v>
      </c>
      <c r="K117" s="10">
        <f t="shared" si="93"/>
        <v>-351.50423825764562</v>
      </c>
      <c r="L117" s="21">
        <f t="shared" si="84"/>
        <v>161</v>
      </c>
      <c r="M117" s="10">
        <f t="shared" si="94"/>
        <v>-171.59885510523387</v>
      </c>
      <c r="N117" s="15"/>
      <c r="O117" s="8">
        <f t="shared" si="95"/>
        <v>-25.756926938775454</v>
      </c>
      <c r="P117" s="15"/>
      <c r="Q117" s="1">
        <f t="shared" si="87"/>
        <v>21.15290975537307</v>
      </c>
      <c r="R117" s="7">
        <f t="shared" ref="R117:R180" si="97">+K117/J117</f>
        <v>6.8234894460269993E-2</v>
      </c>
      <c r="S117" s="7"/>
      <c r="T117" s="7">
        <f t="shared" si="74"/>
        <v>3.3311205081477023E-2</v>
      </c>
      <c r="U117" s="49">
        <f t="shared" si="72"/>
        <v>161</v>
      </c>
      <c r="V117" s="8"/>
    </row>
    <row r="118" spans="1:22" x14ac:dyDescent="0.3">
      <c r="A118" s="21">
        <v>162</v>
      </c>
      <c r="B118" s="23">
        <v>44012</v>
      </c>
      <c r="C118" s="22" t="s">
        <v>6</v>
      </c>
      <c r="D118" s="22"/>
      <c r="E118" s="22"/>
      <c r="F118" s="8">
        <f t="shared" si="96"/>
        <v>-91193.229089851608</v>
      </c>
      <c r="G118" s="8"/>
      <c r="H118" s="15">
        <f t="shared" si="89"/>
        <v>-91193.229089851608</v>
      </c>
      <c r="I118" s="8">
        <f t="shared" si="91"/>
        <v>-1002.3452422456942</v>
      </c>
      <c r="J118" s="15">
        <f t="shared" si="92"/>
        <v>-4009.3809689827767</v>
      </c>
      <c r="K118" s="10">
        <f t="shared" si="93"/>
        <v>-273.57968726955482</v>
      </c>
      <c r="L118" s="21">
        <f t="shared" si="84"/>
        <v>162</v>
      </c>
      <c r="M118" s="10">
        <f t="shared" si="94"/>
        <v>-133.55731170755635</v>
      </c>
      <c r="N118" s="15"/>
      <c r="O118" s="8">
        <f t="shared" si="95"/>
        <v>-20.046904844913882</v>
      </c>
      <c r="P118" s="15"/>
      <c r="Q118" s="1">
        <f t="shared" si="87"/>
        <v>21.15290975537307</v>
      </c>
      <c r="R118" s="7">
        <f t="shared" si="97"/>
        <v>6.8234894460269993E-2</v>
      </c>
      <c r="S118" s="7"/>
      <c r="T118" s="7">
        <f t="shared" si="74"/>
        <v>3.3311205081477023E-2</v>
      </c>
      <c r="U118" s="49">
        <f t="shared" si="72"/>
        <v>162</v>
      </c>
      <c r="V118" s="8"/>
    </row>
    <row r="119" spans="1:22" x14ac:dyDescent="0.3">
      <c r="A119" s="21">
        <v>163</v>
      </c>
      <c r="B119" s="23">
        <v>44013</v>
      </c>
      <c r="C119" s="22" t="s">
        <v>6</v>
      </c>
      <c r="D119" s="22"/>
      <c r="E119" s="22"/>
      <c r="F119" s="8">
        <f t="shared" si="96"/>
        <v>-70976.712028193608</v>
      </c>
      <c r="G119" s="8"/>
      <c r="H119" s="15">
        <f t="shared" si="89"/>
        <v>-70976.712028193608</v>
      </c>
      <c r="I119" s="8">
        <f t="shared" si="91"/>
        <v>-780.1365333999313</v>
      </c>
      <c r="J119" s="15">
        <f t="shared" si="92"/>
        <v>-3120.5461335997252</v>
      </c>
      <c r="K119" s="10">
        <f t="shared" si="93"/>
        <v>-212.93013608458082</v>
      </c>
      <c r="L119" s="21">
        <f t="shared" si="84"/>
        <v>163</v>
      </c>
      <c r="M119" s="10">
        <f t="shared" si="94"/>
        <v>-103.94915222255064</v>
      </c>
      <c r="N119" s="15"/>
      <c r="O119" s="8">
        <f t="shared" si="95"/>
        <v>-15.602730667998626</v>
      </c>
      <c r="P119" s="15"/>
      <c r="Q119" s="1">
        <f t="shared" si="87"/>
        <v>21.15290975537307</v>
      </c>
      <c r="R119" s="7">
        <f t="shared" si="97"/>
        <v>6.8234894460269993E-2</v>
      </c>
      <c r="S119" s="7"/>
      <c r="T119" s="7">
        <f t="shared" si="74"/>
        <v>3.3311205081477023E-2</v>
      </c>
      <c r="U119" s="49">
        <f t="shared" si="72"/>
        <v>163</v>
      </c>
      <c r="V119" s="8"/>
    </row>
    <row r="120" spans="1:22" x14ac:dyDescent="0.3">
      <c r="A120" s="21">
        <v>164</v>
      </c>
      <c r="B120" s="23">
        <v>44014</v>
      </c>
      <c r="C120" s="22" t="s">
        <v>6</v>
      </c>
      <c r="D120" s="22"/>
      <c r="E120" s="22"/>
      <c r="F120" s="8">
        <f t="shared" si="96"/>
        <v>-55241.970271384351</v>
      </c>
      <c r="G120" s="8"/>
      <c r="H120" s="15">
        <f t="shared" si="89"/>
        <v>-55241.970271384351</v>
      </c>
      <c r="I120" s="8">
        <f t="shared" si="91"/>
        <v>-607.18900543858661</v>
      </c>
      <c r="J120" s="15">
        <f t="shared" si="92"/>
        <v>-2428.7560217543464</v>
      </c>
      <c r="K120" s="10">
        <f t="shared" si="93"/>
        <v>-165.72591081415305</v>
      </c>
      <c r="L120" s="21">
        <f t="shared" si="84"/>
        <v>164</v>
      </c>
      <c r="M120" s="10">
        <f t="shared" si="94"/>
        <v>-80.904789933531305</v>
      </c>
      <c r="N120" s="15"/>
      <c r="O120" s="8">
        <f t="shared" si="95"/>
        <v>-12.143780108771733</v>
      </c>
      <c r="P120" s="15"/>
      <c r="Q120" s="1">
        <f t="shared" si="87"/>
        <v>21.15290975537307</v>
      </c>
      <c r="R120" s="7">
        <f t="shared" si="97"/>
        <v>6.8234894460269993E-2</v>
      </c>
      <c r="S120" s="7"/>
      <c r="T120" s="7">
        <f t="shared" si="74"/>
        <v>3.3311205081477023E-2</v>
      </c>
      <c r="U120" s="49">
        <f t="shared" si="72"/>
        <v>164</v>
      </c>
      <c r="V120" s="8"/>
    </row>
    <row r="121" spans="1:22" x14ac:dyDescent="0.3">
      <c r="A121" s="21">
        <v>165</v>
      </c>
      <c r="B121" s="23">
        <v>44015</v>
      </c>
      <c r="C121" s="22" t="s">
        <v>6</v>
      </c>
      <c r="D121" s="22"/>
      <c r="E121" s="22"/>
      <c r="F121" s="8">
        <f t="shared" si="96"/>
        <v>-42995.444452996271</v>
      </c>
      <c r="G121" s="8"/>
      <c r="H121" s="15">
        <f t="shared" si="89"/>
        <v>-42995.444452996271</v>
      </c>
      <c r="I121" s="8">
        <f t="shared" si="91"/>
        <v>-472.58200653512978</v>
      </c>
      <c r="J121" s="15">
        <f t="shared" si="92"/>
        <v>-1890.3280261405191</v>
      </c>
      <c r="K121" s="10">
        <f t="shared" ref="K121:K152" si="98">+J121*$R$3</f>
        <v>-128.98633335898882</v>
      </c>
      <c r="L121" s="21">
        <f t="shared" si="84"/>
        <v>165</v>
      </c>
      <c r="M121" s="10">
        <f t="shared" ref="M121:M152" si="99">+$T$3*J121</f>
        <v>-62.969104550030494</v>
      </c>
      <c r="N121" s="15"/>
      <c r="O121" s="8">
        <f t="shared" ref="O121:O152" si="100">+J121*$O$3</f>
        <v>-9.4516401307025966</v>
      </c>
      <c r="P121" s="15"/>
      <c r="Q121" s="1">
        <f t="shared" si="87"/>
        <v>21.15290975537307</v>
      </c>
      <c r="R121" s="7">
        <f t="shared" si="97"/>
        <v>6.8234894460269993E-2</v>
      </c>
      <c r="S121" s="7"/>
      <c r="T121" s="7">
        <f t="shared" si="74"/>
        <v>3.3311205081477023E-2</v>
      </c>
      <c r="U121" s="49">
        <f t="shared" si="72"/>
        <v>165</v>
      </c>
      <c r="V121" s="8"/>
    </row>
    <row r="122" spans="1:22" x14ac:dyDescent="0.3">
      <c r="A122" s="21">
        <v>166</v>
      </c>
      <c r="B122" s="23">
        <v>44016</v>
      </c>
      <c r="C122" s="22" t="s">
        <v>6</v>
      </c>
      <c r="D122" s="22"/>
      <c r="E122" s="22"/>
      <c r="F122" s="8">
        <f t="shared" si="96"/>
        <v>-33463.836185225235</v>
      </c>
      <c r="G122" s="8"/>
      <c r="H122" s="15">
        <f t="shared" si="89"/>
        <v>-33463.836185225235</v>
      </c>
      <c r="I122" s="8">
        <f t="shared" si="91"/>
        <v>-367.81587100617935</v>
      </c>
      <c r="J122" s="15">
        <f t="shared" si="92"/>
        <v>-1471.2634840247174</v>
      </c>
      <c r="K122" s="10">
        <f t="shared" si="98"/>
        <v>-100.39150855567571</v>
      </c>
      <c r="L122" s="21">
        <f t="shared" si="84"/>
        <v>166</v>
      </c>
      <c r="M122" s="10">
        <f t="shared" si="99"/>
        <v>-49.009559645235754</v>
      </c>
      <c r="N122" s="15"/>
      <c r="O122" s="8">
        <f t="shared" si="100"/>
        <v>-7.3563174201235872</v>
      </c>
      <c r="P122" s="15"/>
      <c r="Q122" s="1">
        <f t="shared" si="87"/>
        <v>21.15290975537307</v>
      </c>
      <c r="R122" s="7">
        <f t="shared" si="97"/>
        <v>6.8234894460269993E-2</v>
      </c>
      <c r="S122" s="7"/>
      <c r="T122" s="7">
        <f t="shared" si="74"/>
        <v>3.3311205081477023E-2</v>
      </c>
      <c r="U122" s="49">
        <f t="shared" si="72"/>
        <v>166</v>
      </c>
      <c r="V122" s="8"/>
    </row>
    <row r="123" spans="1:22" x14ac:dyDescent="0.3">
      <c r="A123" s="21">
        <v>167</v>
      </c>
      <c r="B123" s="23">
        <v>44017</v>
      </c>
      <c r="C123" s="22" t="s">
        <v>6</v>
      </c>
      <c r="D123" s="22"/>
      <c r="E123" s="22"/>
      <c r="F123" s="8">
        <f t="shared" si="96"/>
        <v>-26045.27866797179</v>
      </c>
      <c r="G123" s="8"/>
      <c r="H123" s="15">
        <f t="shared" si="89"/>
        <v>-26045.27866797179</v>
      </c>
      <c r="I123" s="8">
        <f t="shared" si="91"/>
        <v>-286.27521381091253</v>
      </c>
      <c r="J123" s="15">
        <f t="shared" si="92"/>
        <v>-1145.1008552436501</v>
      </c>
      <c r="K123" s="10">
        <f t="shared" si="98"/>
        <v>-78.135836003915372</v>
      </c>
      <c r="L123" s="21">
        <f t="shared" si="84"/>
        <v>167</v>
      </c>
      <c r="M123" s="10">
        <f t="shared" si="99"/>
        <v>-38.144689427995964</v>
      </c>
      <c r="N123" s="15"/>
      <c r="O123" s="8">
        <f t="shared" si="100"/>
        <v>-5.7255042762182509</v>
      </c>
      <c r="P123" s="15"/>
      <c r="Q123" s="1">
        <f t="shared" si="87"/>
        <v>21.15290975537307</v>
      </c>
      <c r="R123" s="7">
        <f t="shared" si="97"/>
        <v>6.8234894460269993E-2</v>
      </c>
      <c r="S123" s="7"/>
      <c r="T123" s="7">
        <f t="shared" si="74"/>
        <v>3.3311205081477023E-2</v>
      </c>
      <c r="U123" s="49">
        <f t="shared" si="72"/>
        <v>167</v>
      </c>
      <c r="V123" s="8"/>
    </row>
    <row r="124" spans="1:22" x14ac:dyDescent="0.3">
      <c r="A124" s="21">
        <v>168</v>
      </c>
      <c r="B124" s="23">
        <v>44018</v>
      </c>
      <c r="C124" s="22" t="s">
        <v>6</v>
      </c>
      <c r="D124" s="22"/>
      <c r="E124" s="22"/>
      <c r="F124" s="8">
        <f t="shared" si="96"/>
        <v>-20271.332226752013</v>
      </c>
      <c r="G124" s="8"/>
      <c r="H124" s="15">
        <f t="shared" si="89"/>
        <v>-20271.332226752013</v>
      </c>
      <c r="I124" s="8">
        <f t="shared" si="91"/>
        <v>-222.81120664612885</v>
      </c>
      <c r="J124" s="15">
        <f t="shared" si="92"/>
        <v>-891.24482658451541</v>
      </c>
      <c r="K124" s="10">
        <f t="shared" si="98"/>
        <v>-60.813996680256039</v>
      </c>
      <c r="L124" s="21">
        <f t="shared" si="84"/>
        <v>168</v>
      </c>
      <c r="M124" s="10">
        <f t="shared" si="99"/>
        <v>-29.688439196162218</v>
      </c>
      <c r="N124" s="15"/>
      <c r="O124" s="8">
        <f t="shared" si="100"/>
        <v>-4.4562241329225776</v>
      </c>
      <c r="P124" s="15"/>
      <c r="Q124" s="1">
        <f t="shared" si="87"/>
        <v>21.15290975537307</v>
      </c>
      <c r="R124" s="7">
        <f t="shared" si="97"/>
        <v>6.8234894460269993E-2</v>
      </c>
      <c r="S124" s="7"/>
      <c r="T124" s="7">
        <f t="shared" si="74"/>
        <v>3.3311205081477023E-2</v>
      </c>
      <c r="U124" s="49">
        <f t="shared" si="72"/>
        <v>168</v>
      </c>
      <c r="V124" s="8"/>
    </row>
    <row r="125" spans="1:22" x14ac:dyDescent="0.3">
      <c r="A125" s="21">
        <v>169</v>
      </c>
      <c r="B125" s="23">
        <v>44019</v>
      </c>
      <c r="C125" s="22" t="s">
        <v>6</v>
      </c>
      <c r="D125" s="22"/>
      <c r="E125" s="22"/>
      <c r="F125" s="8">
        <f t="shared" si="96"/>
        <v>-15777.405014010341</v>
      </c>
      <c r="G125" s="8"/>
      <c r="H125" s="15">
        <f t="shared" si="89"/>
        <v>-15777.405014010341</v>
      </c>
      <c r="I125" s="8">
        <f t="shared" si="91"/>
        <v>-173.41645875040655</v>
      </c>
      <c r="J125" s="15">
        <f t="shared" si="92"/>
        <v>-693.66583500162619</v>
      </c>
      <c r="K125" s="10">
        <f t="shared" si="98"/>
        <v>-47.332215042031024</v>
      </c>
      <c r="L125" s="21">
        <f t="shared" si="84"/>
        <v>169</v>
      </c>
      <c r="M125" s="10">
        <f t="shared" si="99"/>
        <v>-23.106844887753173</v>
      </c>
      <c r="N125" s="15"/>
      <c r="O125" s="8">
        <f t="shared" si="100"/>
        <v>-3.4683291750081309</v>
      </c>
      <c r="P125" s="15"/>
      <c r="Q125" s="1">
        <f t="shared" si="87"/>
        <v>21.15290975537307</v>
      </c>
      <c r="R125" s="7">
        <f t="shared" si="97"/>
        <v>6.8234894460269993E-2</v>
      </c>
      <c r="S125" s="7"/>
      <c r="T125" s="7">
        <f t="shared" si="74"/>
        <v>3.3311205081477023E-2</v>
      </c>
      <c r="U125" s="49">
        <f t="shared" si="72"/>
        <v>169</v>
      </c>
      <c r="V125" s="8"/>
    </row>
    <row r="126" spans="1:22" x14ac:dyDescent="0.3">
      <c r="A126" s="21">
        <v>170</v>
      </c>
      <c r="B126" s="23">
        <v>44020</v>
      </c>
      <c r="C126" s="22" t="s">
        <v>6</v>
      </c>
      <c r="D126" s="22"/>
      <c r="E126" s="22"/>
      <c r="F126" s="8">
        <f t="shared" si="96"/>
        <v>-12279.731109512928</v>
      </c>
      <c r="G126" s="8"/>
      <c r="H126" s="15">
        <f t="shared" si="89"/>
        <v>-12279.731109512928</v>
      </c>
      <c r="I126" s="8">
        <f t="shared" si="91"/>
        <v>-134.97197299099119</v>
      </c>
      <c r="J126" s="15">
        <f t="shared" si="92"/>
        <v>-539.88789196396476</v>
      </c>
      <c r="K126" s="10">
        <f t="shared" si="98"/>
        <v>-36.839193328538784</v>
      </c>
      <c r="L126" s="21">
        <f t="shared" si="84"/>
        <v>170</v>
      </c>
      <c r="M126" s="10">
        <f t="shared" si="99"/>
        <v>-17.98431629021794</v>
      </c>
      <c r="N126" s="15"/>
      <c r="O126" s="8">
        <f t="shared" si="100"/>
        <v>-2.6994394598198239</v>
      </c>
      <c r="P126" s="15"/>
      <c r="Q126" s="1">
        <f t="shared" si="87"/>
        <v>21.15290975537307</v>
      </c>
      <c r="R126" s="7">
        <f t="shared" si="97"/>
        <v>6.8234894460269993E-2</v>
      </c>
      <c r="S126" s="7"/>
      <c r="T126" s="7">
        <f t="shared" si="74"/>
        <v>3.3311205081477023E-2</v>
      </c>
      <c r="U126" s="49">
        <f t="shared" si="72"/>
        <v>170</v>
      </c>
      <c r="V126" s="8"/>
    </row>
    <row r="127" spans="1:22" x14ac:dyDescent="0.3">
      <c r="A127" s="21">
        <v>171</v>
      </c>
      <c r="B127" s="23">
        <v>44021</v>
      </c>
      <c r="C127" s="22" t="s">
        <v>6</v>
      </c>
      <c r="D127" s="22"/>
      <c r="E127" s="22"/>
      <c r="F127" s="8">
        <f t="shared" si="96"/>
        <v>-9557.4523179215103</v>
      </c>
      <c r="G127" s="8"/>
      <c r="H127" s="15">
        <f t="shared" si="89"/>
        <v>-9557.4523179215103</v>
      </c>
      <c r="I127" s="8">
        <f t="shared" si="91"/>
        <v>-105.05019895084293</v>
      </c>
      <c r="J127" s="15">
        <f t="shared" si="92"/>
        <v>-420.2007958033717</v>
      </c>
      <c r="K127" s="10">
        <f t="shared" si="98"/>
        <v>-28.672356953764531</v>
      </c>
      <c r="L127" s="21">
        <f t="shared" si="84"/>
        <v>171</v>
      </c>
      <c r="M127" s="10">
        <f t="shared" si="99"/>
        <v>-13.997394884405965</v>
      </c>
      <c r="N127" s="15"/>
      <c r="O127" s="8">
        <f t="shared" si="100"/>
        <v>-2.1010039790168586</v>
      </c>
      <c r="P127" s="15"/>
      <c r="Q127" s="1">
        <f t="shared" si="87"/>
        <v>21.15290975537307</v>
      </c>
      <c r="R127" s="7">
        <f t="shared" si="97"/>
        <v>6.8234894460269993E-2</v>
      </c>
      <c r="S127" s="7"/>
      <c r="T127" s="7">
        <f t="shared" si="74"/>
        <v>3.3311205081477023E-2</v>
      </c>
      <c r="U127" s="49">
        <f t="shared" si="72"/>
        <v>171</v>
      </c>
      <c r="V127" s="8"/>
    </row>
    <row r="128" spans="1:22" x14ac:dyDescent="0.3">
      <c r="A128" s="21">
        <v>172</v>
      </c>
      <c r="B128" s="23">
        <v>44022</v>
      </c>
      <c r="C128" s="22" t="s">
        <v>6</v>
      </c>
      <c r="D128" s="22"/>
      <c r="E128" s="22"/>
      <c r="F128" s="8">
        <f t="shared" si="96"/>
        <v>-7438.6722310702471</v>
      </c>
      <c r="G128" s="8"/>
      <c r="H128" s="15">
        <f t="shared" si="89"/>
        <v>-7438.6722310702471</v>
      </c>
      <c r="I128" s="8">
        <f t="shared" si="91"/>
        <v>-81.76174693947948</v>
      </c>
      <c r="J128" s="15">
        <f t="shared" si="92"/>
        <v>-327.04698775791792</v>
      </c>
      <c r="K128" s="10">
        <f t="shared" si="98"/>
        <v>-22.316016693210742</v>
      </c>
      <c r="L128" s="21">
        <f t="shared" si="84"/>
        <v>172</v>
      </c>
      <c r="M128" s="10">
        <f t="shared" si="99"/>
        <v>-10.894329280483309</v>
      </c>
      <c r="N128" s="15"/>
      <c r="O128" s="8">
        <f t="shared" si="100"/>
        <v>-1.6352349387895897</v>
      </c>
      <c r="P128" s="15"/>
      <c r="Q128" s="1">
        <f t="shared" si="87"/>
        <v>21.15290975537307</v>
      </c>
      <c r="R128" s="7">
        <f t="shared" si="97"/>
        <v>6.8234894460269993E-2</v>
      </c>
      <c r="S128" s="7"/>
      <c r="T128" s="7">
        <f t="shared" si="74"/>
        <v>3.3311205081477023E-2</v>
      </c>
      <c r="U128" s="49">
        <f t="shared" si="72"/>
        <v>172</v>
      </c>
      <c r="V128" s="8"/>
    </row>
    <row r="129" spans="1:22" x14ac:dyDescent="0.3">
      <c r="A129" s="21">
        <v>173</v>
      </c>
      <c r="B129" s="23">
        <v>44023</v>
      </c>
      <c r="C129" s="22" t="s">
        <v>6</v>
      </c>
      <c r="D129" s="22"/>
      <c r="E129" s="22"/>
      <c r="F129" s="8">
        <f t="shared" si="96"/>
        <v>-5789.601948370404</v>
      </c>
      <c r="G129" s="8"/>
      <c r="H129" s="15">
        <f t="shared" si="89"/>
        <v>-5789.601948370404</v>
      </c>
      <c r="I129" s="8">
        <f t="shared" si="91"/>
        <v>-63.636083790033041</v>
      </c>
      <c r="J129" s="15">
        <f t="shared" si="92"/>
        <v>-254.54433516013216</v>
      </c>
      <c r="K129" s="10">
        <f t="shared" si="98"/>
        <v>-17.368805845111211</v>
      </c>
      <c r="L129" s="21">
        <f t="shared" si="84"/>
        <v>173</v>
      </c>
      <c r="M129" s="10">
        <f t="shared" si="99"/>
        <v>-8.4791785508473847</v>
      </c>
      <c r="N129" s="15"/>
      <c r="O129" s="8">
        <f t="shared" si="100"/>
        <v>-1.2727216758006608</v>
      </c>
      <c r="P129" s="15"/>
      <c r="Q129" s="1">
        <f t="shared" si="87"/>
        <v>21.15290975537307</v>
      </c>
      <c r="R129" s="7">
        <f t="shared" si="97"/>
        <v>6.8234894460269993E-2</v>
      </c>
      <c r="S129" s="7"/>
      <c r="T129" s="7">
        <f t="shared" si="74"/>
        <v>3.3311205081477023E-2</v>
      </c>
      <c r="U129" s="49">
        <f t="shared" si="72"/>
        <v>173</v>
      </c>
      <c r="V129" s="8"/>
    </row>
    <row r="130" spans="1:22" x14ac:dyDescent="0.3">
      <c r="A130" s="21">
        <v>174</v>
      </c>
      <c r="B130" s="23">
        <v>44024</v>
      </c>
      <c r="C130" s="22" t="s">
        <v>6</v>
      </c>
      <c r="D130" s="22"/>
      <c r="E130" s="22"/>
      <c r="F130" s="8">
        <f t="shared" si="96"/>
        <v>-4506.1120693782359</v>
      </c>
      <c r="G130" s="8"/>
      <c r="H130" s="15">
        <f t="shared" si="89"/>
        <v>-4506.1120693782359</v>
      </c>
      <c r="I130" s="8">
        <f t="shared" si="91"/>
        <v>-49.528677061286466</v>
      </c>
      <c r="J130" s="15">
        <f t="shared" si="92"/>
        <v>-198.11470824514586</v>
      </c>
      <c r="K130" s="10">
        <f t="shared" si="98"/>
        <v>-13.518336208134709</v>
      </c>
      <c r="L130" s="21">
        <f t="shared" si="84"/>
        <v>174</v>
      </c>
      <c r="M130" s="10">
        <f t="shared" si="99"/>
        <v>-6.5994396760110403</v>
      </c>
      <c r="N130" s="15"/>
      <c r="O130" s="8">
        <f t="shared" si="100"/>
        <v>-0.99057354122572938</v>
      </c>
      <c r="P130" s="15"/>
      <c r="Q130" s="1">
        <f t="shared" si="87"/>
        <v>21.15290975537307</v>
      </c>
      <c r="R130" s="7">
        <f t="shared" si="97"/>
        <v>6.8234894460269993E-2</v>
      </c>
      <c r="S130" s="7"/>
      <c r="T130" s="7">
        <f t="shared" si="74"/>
        <v>3.3311205081477023E-2</v>
      </c>
      <c r="U130" s="49">
        <f t="shared" si="72"/>
        <v>174</v>
      </c>
      <c r="V130" s="8"/>
    </row>
    <row r="131" spans="1:22" x14ac:dyDescent="0.3">
      <c r="A131" s="21">
        <v>175</v>
      </c>
      <c r="B131" s="23">
        <v>44025</v>
      </c>
      <c r="C131" s="22" t="s">
        <v>6</v>
      </c>
      <c r="D131" s="22"/>
      <c r="E131" s="22"/>
      <c r="F131" s="8">
        <f t="shared" si="96"/>
        <v>-3507.1575149499636</v>
      </c>
      <c r="G131" s="8"/>
      <c r="H131" s="15">
        <f t="shared" si="89"/>
        <v>-3507.1575149499636</v>
      </c>
      <c r="I131" s="8">
        <f t="shared" si="91"/>
        <v>-38.548724329661177</v>
      </c>
      <c r="J131" s="15">
        <f t="shared" si="92"/>
        <v>-154.19489731864471</v>
      </c>
      <c r="K131" s="10">
        <f t="shared" si="98"/>
        <v>-10.521472544849891</v>
      </c>
      <c r="L131" s="21">
        <f t="shared" si="84"/>
        <v>175</v>
      </c>
      <c r="M131" s="10">
        <f t="shared" si="99"/>
        <v>-5.1364178470986657</v>
      </c>
      <c r="N131" s="15"/>
      <c r="O131" s="8">
        <f t="shared" si="100"/>
        <v>-0.77097448659322354</v>
      </c>
      <c r="P131" s="15"/>
      <c r="Q131" s="1">
        <f t="shared" si="87"/>
        <v>21.15290975537307</v>
      </c>
      <c r="R131" s="7">
        <f t="shared" si="97"/>
        <v>6.8234894460269993E-2</v>
      </c>
      <c r="S131" s="7"/>
      <c r="T131" s="7">
        <f t="shared" si="74"/>
        <v>3.3311205081477023E-2</v>
      </c>
      <c r="U131" s="49">
        <f t="shared" si="72"/>
        <v>175</v>
      </c>
      <c r="V131" s="8"/>
    </row>
    <row r="132" spans="1:22" x14ac:dyDescent="0.3">
      <c r="A132" s="21">
        <v>176</v>
      </c>
      <c r="B132" s="23">
        <v>44026</v>
      </c>
      <c r="C132" s="22" t="s">
        <v>6</v>
      </c>
      <c r="D132" s="22"/>
      <c r="E132" s="22"/>
      <c r="F132" s="8">
        <f t="shared" si="96"/>
        <v>-2729.6599918712641</v>
      </c>
      <c r="G132" s="8"/>
      <c r="H132" s="15">
        <f t="shared" si="89"/>
        <v>-2729.6599918712641</v>
      </c>
      <c r="I132" s="8">
        <f t="shared" si="91"/>
        <v>-30.002904087372244</v>
      </c>
      <c r="J132" s="15">
        <f t="shared" si="92"/>
        <v>-120.01161634948897</v>
      </c>
      <c r="K132" s="10">
        <f t="shared" si="98"/>
        <v>-8.1889799756137922</v>
      </c>
      <c r="L132" s="21">
        <f t="shared" si="84"/>
        <v>176</v>
      </c>
      <c r="M132" s="10">
        <f t="shared" si="99"/>
        <v>-3.9977315643773683</v>
      </c>
      <c r="N132" s="15"/>
      <c r="O132" s="8">
        <f t="shared" si="100"/>
        <v>-0.6000580817474449</v>
      </c>
      <c r="P132" s="15"/>
      <c r="Q132" s="1">
        <f t="shared" si="87"/>
        <v>21.15290975537307</v>
      </c>
      <c r="R132" s="7">
        <f t="shared" si="97"/>
        <v>6.8234894460269993E-2</v>
      </c>
      <c r="S132" s="7"/>
      <c r="T132" s="7">
        <f t="shared" si="74"/>
        <v>3.3311205081477023E-2</v>
      </c>
      <c r="U132" s="49">
        <f t="shared" si="72"/>
        <v>176</v>
      </c>
      <c r="V132" s="8"/>
    </row>
    <row r="133" spans="1:22" x14ac:dyDescent="0.3">
      <c r="A133" s="21">
        <v>177</v>
      </c>
      <c r="B133" s="23">
        <v>44027</v>
      </c>
      <c r="C133" s="22" t="s">
        <v>6</v>
      </c>
      <c r="D133" s="22"/>
      <c r="E133" s="22"/>
      <c r="F133" s="8">
        <f t="shared" si="96"/>
        <v>-2124.5249577360187</v>
      </c>
      <c r="G133" s="8"/>
      <c r="H133" s="15">
        <f t="shared" si="89"/>
        <v>-2124.5249577360187</v>
      </c>
      <c r="I133" s="8">
        <f t="shared" si="91"/>
        <v>-23.351596436186664</v>
      </c>
      <c r="J133" s="15">
        <f t="shared" si="92"/>
        <v>-93.406385744746657</v>
      </c>
      <c r="K133" s="10">
        <f t="shared" si="98"/>
        <v>-6.3735748732080557</v>
      </c>
      <c r="L133" s="21">
        <f t="shared" si="84"/>
        <v>177</v>
      </c>
      <c r="M133" s="10">
        <f t="shared" si="99"/>
        <v>-3.1114792714628079</v>
      </c>
      <c r="N133" s="15"/>
      <c r="O133" s="8">
        <f t="shared" si="100"/>
        <v>-0.46703192872373328</v>
      </c>
      <c r="P133" s="15"/>
      <c r="Q133" s="1">
        <f t="shared" si="87"/>
        <v>21.15290975537307</v>
      </c>
      <c r="R133" s="7">
        <f t="shared" si="97"/>
        <v>6.8234894460269993E-2</v>
      </c>
      <c r="S133" s="7"/>
      <c r="T133" s="7">
        <f t="shared" si="74"/>
        <v>3.3311205081477023E-2</v>
      </c>
      <c r="U133" s="49">
        <f t="shared" ref="U133:U196" si="101">+A133</f>
        <v>177</v>
      </c>
      <c r="V133" s="8"/>
    </row>
    <row r="134" spans="1:22" x14ac:dyDescent="0.3">
      <c r="A134" s="21">
        <v>178</v>
      </c>
      <c r="B134" s="23">
        <v>44028</v>
      </c>
      <c r="C134" s="22" t="s">
        <v>6</v>
      </c>
      <c r="D134" s="22"/>
      <c r="E134" s="22"/>
      <c r="F134" s="8">
        <f t="shared" si="96"/>
        <v>-1653.541580081195</v>
      </c>
      <c r="G134" s="8"/>
      <c r="H134" s="15">
        <f t="shared" si="89"/>
        <v>-1653.541580081195</v>
      </c>
      <c r="I134" s="8">
        <f t="shared" si="91"/>
        <v>-18.174809162824769</v>
      </c>
      <c r="J134" s="15">
        <f t="shared" si="92"/>
        <v>-72.699236651299074</v>
      </c>
      <c r="K134" s="10">
        <f t="shared" si="98"/>
        <v>-4.9606247402435848</v>
      </c>
      <c r="L134" s="21">
        <f t="shared" si="84"/>
        <v>178</v>
      </c>
      <c r="M134" s="10">
        <f t="shared" si="99"/>
        <v>-2.4216991813582545</v>
      </c>
      <c r="N134" s="15"/>
      <c r="O134" s="8">
        <f t="shared" si="100"/>
        <v>-0.36349618325649535</v>
      </c>
      <c r="P134" s="15"/>
      <c r="Q134" s="1">
        <f t="shared" ref="Q134:Q197" si="102">LOG(2)/LOG(1+T134)</f>
        <v>21.15290975537307</v>
      </c>
      <c r="R134" s="7">
        <f t="shared" si="97"/>
        <v>6.8234894460269993E-2</v>
      </c>
      <c r="S134" s="7"/>
      <c r="T134" s="7">
        <f t="shared" ref="T134:T197" si="103">+M134/J134</f>
        <v>3.3311205081477023E-2</v>
      </c>
      <c r="U134" s="49">
        <f t="shared" si="101"/>
        <v>178</v>
      </c>
      <c r="V134" s="8"/>
    </row>
    <row r="135" spans="1:22" x14ac:dyDescent="0.3">
      <c r="A135" s="21">
        <v>179</v>
      </c>
      <c r="B135" s="23">
        <v>44029</v>
      </c>
      <c r="C135" s="22" t="s">
        <v>6</v>
      </c>
      <c r="D135" s="22"/>
      <c r="E135" s="22"/>
      <c r="F135" s="8">
        <f t="shared" si="96"/>
        <v>-1286.9699398453245</v>
      </c>
      <c r="G135" s="8"/>
      <c r="H135" s="15">
        <f t="shared" si="89"/>
        <v>-1286.9699398453245</v>
      </c>
      <c r="I135" s="8">
        <f t="shared" si="91"/>
        <v>-14.145657621644016</v>
      </c>
      <c r="J135" s="15">
        <f t="shared" si="92"/>
        <v>-56.582630486576065</v>
      </c>
      <c r="K135" s="10">
        <f t="shared" si="98"/>
        <v>-3.8609098195359732</v>
      </c>
      <c r="L135" s="21">
        <f t="shared" si="84"/>
        <v>179</v>
      </c>
      <c r="M135" s="10">
        <f t="shared" si="99"/>
        <v>-1.8848356081877693</v>
      </c>
      <c r="N135" s="15"/>
      <c r="O135" s="8">
        <f t="shared" si="100"/>
        <v>-0.28291315243288034</v>
      </c>
      <c r="P135" s="15"/>
      <c r="Q135" s="1">
        <f t="shared" si="102"/>
        <v>21.15290975537307</v>
      </c>
      <c r="R135" s="7">
        <f t="shared" si="97"/>
        <v>6.8234894460269993E-2</v>
      </c>
      <c r="S135" s="7"/>
      <c r="T135" s="7">
        <f t="shared" si="103"/>
        <v>3.3311205081477023E-2</v>
      </c>
      <c r="U135" s="49">
        <f t="shared" si="101"/>
        <v>179</v>
      </c>
      <c r="V135" s="8"/>
    </row>
    <row r="136" spans="1:22" x14ac:dyDescent="0.3">
      <c r="A136" s="21">
        <v>180</v>
      </c>
      <c r="B136" s="23">
        <v>44030</v>
      </c>
      <c r="C136" s="22" t="s">
        <v>6</v>
      </c>
      <c r="D136" s="22"/>
      <c r="E136" s="22"/>
      <c r="F136" s="8">
        <f t="shared" si="96"/>
        <v>-1001.6631247846503</v>
      </c>
      <c r="G136" s="8"/>
      <c r="H136" s="15">
        <f t="shared" si="89"/>
        <v>-1001.6631247846503</v>
      </c>
      <c r="I136" s="8">
        <f t="shared" si="91"/>
        <v>-11.009723830171733</v>
      </c>
      <c r="J136" s="15">
        <f t="shared" si="92"/>
        <v>-44.038895320686933</v>
      </c>
      <c r="K136" s="10">
        <f t="shared" si="98"/>
        <v>-3.0049893743539511</v>
      </c>
      <c r="L136" s="21">
        <f t="shared" ref="L136:L199" si="104">+L135+1</f>
        <v>180</v>
      </c>
      <c r="M136" s="10">
        <f t="shared" si="99"/>
        <v>-1.4669886735891013</v>
      </c>
      <c r="N136" s="15"/>
      <c r="O136" s="8">
        <f t="shared" si="100"/>
        <v>-0.22019447660343466</v>
      </c>
      <c r="P136" s="15"/>
      <c r="Q136" s="1">
        <f t="shared" si="102"/>
        <v>21.15290975537307</v>
      </c>
      <c r="R136" s="7">
        <f t="shared" si="97"/>
        <v>6.8234894460269993E-2</v>
      </c>
      <c r="S136" s="7"/>
      <c r="T136" s="7">
        <f t="shared" si="103"/>
        <v>3.3311205081477023E-2</v>
      </c>
      <c r="U136" s="49">
        <f t="shared" si="101"/>
        <v>180</v>
      </c>
      <c r="V136" s="8"/>
    </row>
    <row r="137" spans="1:22" x14ac:dyDescent="0.3">
      <c r="A137" s="21">
        <v>181</v>
      </c>
      <c r="B137" s="23">
        <v>44031</v>
      </c>
      <c r="C137" s="22" t="s">
        <v>6</v>
      </c>
      <c r="D137" s="22"/>
      <c r="E137" s="22"/>
      <c r="F137" s="8">
        <f t="shared" si="96"/>
        <v>-779.60563373681896</v>
      </c>
      <c r="G137" s="8"/>
      <c r="H137" s="15">
        <f t="shared" si="89"/>
        <v>-779.60563373681896</v>
      </c>
      <c r="I137" s="8">
        <f t="shared" si="91"/>
        <v>-8.5689914218752161</v>
      </c>
      <c r="J137" s="15">
        <f t="shared" si="92"/>
        <v>-34.275965687500864</v>
      </c>
      <c r="K137" s="10">
        <f t="shared" si="98"/>
        <v>-2.3388169012104569</v>
      </c>
      <c r="L137" s="21">
        <f t="shared" si="104"/>
        <v>181</v>
      </c>
      <c r="M137" s="10">
        <f t="shared" si="99"/>
        <v>-1.1417737223820108</v>
      </c>
      <c r="N137" s="15"/>
      <c r="O137" s="8">
        <f t="shared" si="100"/>
        <v>-0.17137982843750432</v>
      </c>
      <c r="P137" s="15"/>
      <c r="Q137" s="1">
        <f t="shared" si="102"/>
        <v>21.15290975537307</v>
      </c>
      <c r="R137" s="7">
        <f t="shared" si="97"/>
        <v>6.8234894460269993E-2</v>
      </c>
      <c r="S137" s="7"/>
      <c r="T137" s="7">
        <f t="shared" si="103"/>
        <v>3.3311205081477023E-2</v>
      </c>
      <c r="U137" s="49">
        <f t="shared" si="101"/>
        <v>181</v>
      </c>
      <c r="V137" s="8"/>
    </row>
    <row r="138" spans="1:22" x14ac:dyDescent="0.3">
      <c r="A138" s="21">
        <v>182</v>
      </c>
      <c r="B138" s="23">
        <v>44032</v>
      </c>
      <c r="C138" s="22" t="s">
        <v>6</v>
      </c>
      <c r="D138" s="22"/>
      <c r="E138" s="22"/>
      <c r="F138" s="8">
        <f t="shared" si="96"/>
        <v>-606.77580028201214</v>
      </c>
      <c r="G138" s="8"/>
      <c r="H138" s="15">
        <f t="shared" si="89"/>
        <v>-606.77580028201214</v>
      </c>
      <c r="I138" s="8">
        <f t="shared" si="91"/>
        <v>-6.6693420398925376</v>
      </c>
      <c r="J138" s="15">
        <f t="shared" si="92"/>
        <v>-26.67736815957015</v>
      </c>
      <c r="K138" s="10">
        <f t="shared" si="98"/>
        <v>-1.8203274008460364</v>
      </c>
      <c r="L138" s="21">
        <f t="shared" si="104"/>
        <v>182</v>
      </c>
      <c r="M138" s="10">
        <f t="shared" si="99"/>
        <v>-0.88865528179750652</v>
      </c>
      <c r="N138" s="15"/>
      <c r="O138" s="8">
        <f t="shared" si="100"/>
        <v>-0.13338684079785076</v>
      </c>
      <c r="P138" s="15"/>
      <c r="Q138" s="1">
        <f t="shared" si="102"/>
        <v>21.15290975537307</v>
      </c>
      <c r="R138" s="7">
        <f t="shared" si="97"/>
        <v>6.8234894460269993E-2</v>
      </c>
      <c r="S138" s="7"/>
      <c r="T138" s="7">
        <f t="shared" si="103"/>
        <v>3.3311205081477023E-2</v>
      </c>
      <c r="U138" s="49">
        <f t="shared" si="101"/>
        <v>182</v>
      </c>
      <c r="V138" s="8"/>
    </row>
    <row r="139" spans="1:22" x14ac:dyDescent="0.3">
      <c r="A139" s="21">
        <v>183</v>
      </c>
      <c r="B139" s="23">
        <v>44033</v>
      </c>
      <c r="C139" s="22" t="s">
        <v>6</v>
      </c>
      <c r="D139" s="22"/>
      <c r="E139" s="22"/>
      <c r="F139" s="8">
        <f t="shared" si="96"/>
        <v>-472.26040433177047</v>
      </c>
      <c r="G139" s="8"/>
      <c r="H139" s="15">
        <f t="shared" si="89"/>
        <v>-472.26040433177047</v>
      </c>
      <c r="I139" s="8">
        <f t="shared" si="91"/>
        <v>-5.1908236401693175</v>
      </c>
      <c r="J139" s="15">
        <f t="shared" si="92"/>
        <v>-20.76329456067727</v>
      </c>
      <c r="K139" s="10">
        <f t="shared" si="98"/>
        <v>-1.4167812129953115</v>
      </c>
      <c r="L139" s="21">
        <f t="shared" si="104"/>
        <v>183</v>
      </c>
      <c r="M139" s="10">
        <f t="shared" si="99"/>
        <v>-0.69165036327783691</v>
      </c>
      <c r="N139" s="15"/>
      <c r="O139" s="8">
        <f t="shared" si="100"/>
        <v>-0.10381647280338635</v>
      </c>
      <c r="P139" s="15"/>
      <c r="Q139" s="1">
        <f t="shared" si="102"/>
        <v>21.15290975537307</v>
      </c>
      <c r="R139" s="7">
        <f t="shared" si="97"/>
        <v>6.8234894460269993E-2</v>
      </c>
      <c r="S139" s="7"/>
      <c r="T139" s="7">
        <f t="shared" si="103"/>
        <v>3.3311205081477023E-2</v>
      </c>
      <c r="U139" s="49">
        <f t="shared" si="101"/>
        <v>183</v>
      </c>
      <c r="V139" s="8"/>
    </row>
    <row r="140" spans="1:22" x14ac:dyDescent="0.3">
      <c r="A140" s="21">
        <v>184</v>
      </c>
      <c r="B140" s="23">
        <v>44034</v>
      </c>
      <c r="C140" s="22" t="s">
        <v>6</v>
      </c>
      <c r="D140" s="22"/>
      <c r="E140" s="22"/>
      <c r="F140" s="8">
        <f t="shared" si="96"/>
        <v>-367.5655644077259</v>
      </c>
      <c r="G140" s="8"/>
      <c r="H140" s="15">
        <f t="shared" si="89"/>
        <v>-367.5655644077259</v>
      </c>
      <c r="I140" s="8">
        <f t="shared" si="91"/>
        <v>-4.0400762027456008</v>
      </c>
      <c r="J140" s="15">
        <f t="shared" si="92"/>
        <v>-16.160304810982403</v>
      </c>
      <c r="K140" s="10">
        <f t="shared" si="98"/>
        <v>-1.1026966932231776</v>
      </c>
      <c r="L140" s="21">
        <f t="shared" si="104"/>
        <v>184</v>
      </c>
      <c r="M140" s="10">
        <f t="shared" si="99"/>
        <v>-0.5383192277378146</v>
      </c>
      <c r="N140" s="15"/>
      <c r="O140" s="8">
        <f t="shared" si="100"/>
        <v>-8.0801524054912019E-2</v>
      </c>
      <c r="P140" s="15"/>
      <c r="Q140" s="1">
        <f t="shared" si="102"/>
        <v>21.15290975537307</v>
      </c>
      <c r="R140" s="7">
        <f t="shared" si="97"/>
        <v>6.8234894460269993E-2</v>
      </c>
      <c r="S140" s="7"/>
      <c r="T140" s="7">
        <f t="shared" si="103"/>
        <v>3.3311205081477023E-2</v>
      </c>
      <c r="U140" s="49">
        <f t="shared" si="101"/>
        <v>184</v>
      </c>
      <c r="V140" s="8"/>
    </row>
    <row r="141" spans="1:22" x14ac:dyDescent="0.3">
      <c r="A141" s="21">
        <v>185</v>
      </c>
      <c r="B141" s="23">
        <v>44035</v>
      </c>
      <c r="C141" s="22" t="s">
        <v>6</v>
      </c>
      <c r="D141" s="22"/>
      <c r="E141" s="22"/>
      <c r="F141" s="8">
        <f t="shared" si="96"/>
        <v>-286.08039738063036</v>
      </c>
      <c r="G141" s="8"/>
      <c r="H141" s="15">
        <f t="shared" si="89"/>
        <v>-286.08039738063036</v>
      </c>
      <c r="I141" s="8">
        <f t="shared" si="91"/>
        <v>-3.1444365779799259</v>
      </c>
      <c r="J141" s="15">
        <f t="shared" si="92"/>
        <v>-12.577746311919704</v>
      </c>
      <c r="K141" s="10">
        <f t="shared" si="98"/>
        <v>-0.8582411921418911</v>
      </c>
      <c r="L141" s="21">
        <f t="shared" si="104"/>
        <v>185</v>
      </c>
      <c r="M141" s="10">
        <f t="shared" si="99"/>
        <v>-0.4189798868591485</v>
      </c>
      <c r="N141" s="15"/>
      <c r="O141" s="8">
        <f t="shared" si="100"/>
        <v>-6.2888731559598524E-2</v>
      </c>
      <c r="P141" s="15"/>
      <c r="Q141" s="1">
        <f t="shared" si="102"/>
        <v>21.15290975537307</v>
      </c>
      <c r="R141" s="7">
        <f t="shared" si="97"/>
        <v>6.8234894460269993E-2</v>
      </c>
      <c r="S141" s="7"/>
      <c r="T141" s="7">
        <f t="shared" si="103"/>
        <v>3.3311205081477023E-2</v>
      </c>
      <c r="U141" s="49">
        <f t="shared" si="101"/>
        <v>185</v>
      </c>
      <c r="V141" s="8"/>
    </row>
    <row r="142" spans="1:22" x14ac:dyDescent="0.3">
      <c r="A142" s="21">
        <v>186</v>
      </c>
      <c r="B142" s="23">
        <v>44036</v>
      </c>
      <c r="C142" s="22" t="s">
        <v>6</v>
      </c>
      <c r="D142" s="22"/>
      <c r="E142" s="22"/>
      <c r="F142" s="8">
        <f t="shared" si="96"/>
        <v>-222.65957883550624</v>
      </c>
      <c r="G142" s="8"/>
      <c r="H142" s="15">
        <f t="shared" si="89"/>
        <v>-222.65957883550624</v>
      </c>
      <c r="I142" s="8">
        <f t="shared" si="91"/>
        <v>-2.447350222309832</v>
      </c>
      <c r="J142" s="15">
        <f t="shared" si="92"/>
        <v>-9.7894008892393281</v>
      </c>
      <c r="K142" s="10">
        <f t="shared" si="98"/>
        <v>-0.66797873650651873</v>
      </c>
      <c r="L142" s="21">
        <f t="shared" si="104"/>
        <v>186</v>
      </c>
      <c r="M142" s="10">
        <f t="shared" si="99"/>
        <v>-0.32609674064624478</v>
      </c>
      <c r="N142" s="15"/>
      <c r="O142" s="8">
        <f t="shared" si="100"/>
        <v>-4.8947004446196644E-2</v>
      </c>
      <c r="P142" s="15"/>
      <c r="Q142" s="1">
        <f t="shared" si="102"/>
        <v>21.15290975537307</v>
      </c>
      <c r="R142" s="7">
        <f t="shared" si="97"/>
        <v>6.8234894460269993E-2</v>
      </c>
      <c r="S142" s="7"/>
      <c r="T142" s="7">
        <f t="shared" si="103"/>
        <v>3.3311205081477023E-2</v>
      </c>
      <c r="U142" s="49">
        <f t="shared" si="101"/>
        <v>186</v>
      </c>
      <c r="V142" s="8"/>
    </row>
    <row r="143" spans="1:22" x14ac:dyDescent="0.3">
      <c r="A143" s="21">
        <v>187</v>
      </c>
      <c r="B143" s="23">
        <v>44037</v>
      </c>
      <c r="C143" s="22" t="s">
        <v>6</v>
      </c>
      <c r="D143" s="22"/>
      <c r="E143" s="22"/>
      <c r="F143" s="8">
        <f t="shared" si="96"/>
        <v>-173.29844512639701</v>
      </c>
      <c r="G143" s="8"/>
      <c r="H143" s="15">
        <f t="shared" si="89"/>
        <v>-173.29844512639701</v>
      </c>
      <c r="I143" s="8">
        <f t="shared" si="91"/>
        <v>-1.904800100782386</v>
      </c>
      <c r="J143" s="15">
        <f t="shared" si="92"/>
        <v>-7.6192004031295442</v>
      </c>
      <c r="K143" s="10">
        <f t="shared" si="98"/>
        <v>-0.51989533537919108</v>
      </c>
      <c r="L143" s="21">
        <f t="shared" si="104"/>
        <v>187</v>
      </c>
      <c r="M143" s="10">
        <f t="shared" si="99"/>
        <v>-0.25380474718552065</v>
      </c>
      <c r="N143" s="15"/>
      <c r="O143" s="8">
        <f t="shared" si="100"/>
        <v>-3.8096002015647723E-2</v>
      </c>
      <c r="P143" s="15"/>
      <c r="Q143" s="1">
        <f t="shared" si="102"/>
        <v>21.15290975537307</v>
      </c>
      <c r="R143" s="7">
        <f t="shared" si="97"/>
        <v>6.8234894460269993E-2</v>
      </c>
      <c r="S143" s="7"/>
      <c r="T143" s="7">
        <f t="shared" si="103"/>
        <v>3.3311205081477023E-2</v>
      </c>
      <c r="U143" s="49">
        <f t="shared" si="101"/>
        <v>187</v>
      </c>
      <c r="V143" s="8"/>
    </row>
    <row r="144" spans="1:22" x14ac:dyDescent="0.3">
      <c r="A144" s="21">
        <v>188</v>
      </c>
      <c r="B144" s="23">
        <v>44038</v>
      </c>
      <c r="C144" s="22" t="s">
        <v>6</v>
      </c>
      <c r="D144" s="22"/>
      <c r="E144" s="22"/>
      <c r="F144" s="8">
        <f t="shared" si="96"/>
        <v>-134.88012166507227</v>
      </c>
      <c r="G144" s="8"/>
      <c r="H144" s="15">
        <f t="shared" si="89"/>
        <v>-134.88012166507227</v>
      </c>
      <c r="I144" s="8">
        <f t="shared" si="91"/>
        <v>-1.4825272618792578</v>
      </c>
      <c r="J144" s="15">
        <f t="shared" si="92"/>
        <v>-5.9301090475170311</v>
      </c>
      <c r="K144" s="10">
        <f t="shared" si="98"/>
        <v>-0.40464036499521683</v>
      </c>
      <c r="L144" s="21">
        <f t="shared" si="104"/>
        <v>188</v>
      </c>
      <c r="M144" s="10">
        <f t="shared" si="99"/>
        <v>-0.1975390786373622</v>
      </c>
      <c r="N144" s="15"/>
      <c r="O144" s="8">
        <f t="shared" si="100"/>
        <v>-2.9650545237585157E-2</v>
      </c>
      <c r="P144" s="15"/>
      <c r="Q144" s="1">
        <f t="shared" si="102"/>
        <v>21.15290975537307</v>
      </c>
      <c r="R144" s="7">
        <f t="shared" si="97"/>
        <v>6.8234894460269993E-2</v>
      </c>
      <c r="S144" s="7"/>
      <c r="T144" s="7">
        <f t="shared" si="103"/>
        <v>3.3311205081477023E-2</v>
      </c>
      <c r="U144" s="49">
        <f t="shared" si="101"/>
        <v>188</v>
      </c>
      <c r="V144" s="8"/>
    </row>
    <row r="145" spans="1:22" x14ac:dyDescent="0.3">
      <c r="A145" s="21">
        <v>189</v>
      </c>
      <c r="B145" s="23">
        <v>44039</v>
      </c>
      <c r="C145" s="22" t="s">
        <v>6</v>
      </c>
      <c r="D145" s="22"/>
      <c r="E145" s="22"/>
      <c r="F145" s="8">
        <f t="shared" si="96"/>
        <v>-104.97871003467864</v>
      </c>
      <c r="G145" s="8"/>
      <c r="H145" s="15">
        <f t="shared" si="89"/>
        <v>-104.97871003467864</v>
      </c>
      <c r="I145" s="8">
        <f t="shared" si="91"/>
        <v>-1.1538675797593876</v>
      </c>
      <c r="J145" s="15">
        <f t="shared" si="92"/>
        <v>-4.6154703190375503</v>
      </c>
      <c r="K145" s="10">
        <f t="shared" si="98"/>
        <v>-0.31493613010403593</v>
      </c>
      <c r="L145" s="21">
        <f t="shared" si="104"/>
        <v>189</v>
      </c>
      <c r="M145" s="10">
        <f t="shared" si="99"/>
        <v>-0.15374687834493003</v>
      </c>
      <c r="N145" s="15"/>
      <c r="O145" s="8">
        <f t="shared" si="100"/>
        <v>-2.3077351595187753E-2</v>
      </c>
      <c r="P145" s="15"/>
      <c r="Q145" s="1">
        <f t="shared" si="102"/>
        <v>21.15290975537307</v>
      </c>
      <c r="R145" s="7">
        <f t="shared" si="97"/>
        <v>6.8234894460269993E-2</v>
      </c>
      <c r="S145" s="7"/>
      <c r="T145" s="7">
        <f t="shared" si="103"/>
        <v>3.3311205081477023E-2</v>
      </c>
      <c r="U145" s="49">
        <f t="shared" si="101"/>
        <v>189</v>
      </c>
      <c r="V145" s="8"/>
    </row>
    <row r="146" spans="1:22" x14ac:dyDescent="0.3">
      <c r="A146" s="21">
        <v>190</v>
      </c>
      <c r="B146" s="23">
        <v>44040</v>
      </c>
      <c r="C146" s="22" t="s">
        <v>6</v>
      </c>
      <c r="D146" s="22"/>
      <c r="E146" s="22"/>
      <c r="F146" s="8">
        <f t="shared" si="96"/>
        <v>-81.706106314989668</v>
      </c>
      <c r="G146" s="8"/>
      <c r="H146" s="15">
        <f t="shared" si="89"/>
        <v>-81.706106314989668</v>
      </c>
      <c r="I146" s="8">
        <f t="shared" si="91"/>
        <v>-0.89806806650697624</v>
      </c>
      <c r="J146" s="15">
        <f t="shared" si="92"/>
        <v>-3.5922722660279049</v>
      </c>
      <c r="K146" s="10">
        <f t="shared" si="98"/>
        <v>-0.24511831894496902</v>
      </c>
      <c r="L146" s="21">
        <f t="shared" si="104"/>
        <v>190</v>
      </c>
      <c r="M146" s="10">
        <f t="shared" si="99"/>
        <v>-0.11966291816215772</v>
      </c>
      <c r="N146" s="15"/>
      <c r="O146" s="8">
        <f t="shared" si="100"/>
        <v>-1.7961361330139525E-2</v>
      </c>
      <c r="P146" s="15"/>
      <c r="Q146" s="1">
        <f t="shared" si="102"/>
        <v>21.15290975537307</v>
      </c>
      <c r="R146" s="7">
        <f t="shared" si="97"/>
        <v>6.8234894460269993E-2</v>
      </c>
      <c r="S146" s="7"/>
      <c r="T146" s="7">
        <f t="shared" si="103"/>
        <v>3.3311205081477023E-2</v>
      </c>
      <c r="U146" s="49">
        <f t="shared" si="101"/>
        <v>190</v>
      </c>
      <c r="V146" s="8"/>
    </row>
    <row r="147" spans="1:22" x14ac:dyDescent="0.3">
      <c r="A147" s="21">
        <v>191</v>
      </c>
      <c r="B147" s="23">
        <v>44041</v>
      </c>
      <c r="C147" s="22" t="s">
        <v>6</v>
      </c>
      <c r="D147" s="22"/>
      <c r="E147" s="22"/>
      <c r="F147" s="8">
        <f t="shared" si="96"/>
        <v>-63.592778068534891</v>
      </c>
      <c r="G147" s="8"/>
      <c r="H147" s="15">
        <f t="shared" si="89"/>
        <v>-63.592778068534891</v>
      </c>
      <c r="I147" s="8">
        <f t="shared" si="91"/>
        <v>-0.6989764390882367</v>
      </c>
      <c r="J147" s="15">
        <f t="shared" si="92"/>
        <v>-2.7959057563529468</v>
      </c>
      <c r="K147" s="10">
        <f t="shared" si="98"/>
        <v>-0.19077833420560467</v>
      </c>
      <c r="L147" s="21">
        <f t="shared" si="104"/>
        <v>191</v>
      </c>
      <c r="M147" s="10">
        <f t="shared" si="99"/>
        <v>-9.3134990038355139E-2</v>
      </c>
      <c r="N147" s="15"/>
      <c r="O147" s="8">
        <f t="shared" si="100"/>
        <v>-1.3979528781764734E-2</v>
      </c>
      <c r="P147" s="15"/>
      <c r="Q147" s="1">
        <f t="shared" si="102"/>
        <v>21.15290975537307</v>
      </c>
      <c r="R147" s="7">
        <f t="shared" si="97"/>
        <v>6.8234894460269993E-2</v>
      </c>
      <c r="S147" s="7"/>
      <c r="T147" s="7">
        <f t="shared" si="103"/>
        <v>3.3311205081477023E-2</v>
      </c>
      <c r="U147" s="49">
        <f t="shared" si="101"/>
        <v>191</v>
      </c>
      <c r="V147" s="8"/>
    </row>
    <row r="148" spans="1:22" x14ac:dyDescent="0.3">
      <c r="A148" s="21">
        <v>192</v>
      </c>
      <c r="B148" s="23">
        <v>44042</v>
      </c>
      <c r="C148" s="22" t="s">
        <v>6</v>
      </c>
      <c r="D148" s="22"/>
      <c r="E148" s="22"/>
      <c r="F148" s="8">
        <f t="shared" si="96"/>
        <v>-49.494971733000312</v>
      </c>
      <c r="G148" s="8"/>
      <c r="H148" s="15">
        <f t="shared" si="89"/>
        <v>-49.494971733000312</v>
      </c>
      <c r="I148" s="8">
        <f t="shared" si="91"/>
        <v>-0.54402119463032517</v>
      </c>
      <c r="J148" s="15">
        <f t="shared" si="92"/>
        <v>-2.1760847785213007</v>
      </c>
      <c r="K148" s="10">
        <f t="shared" si="98"/>
        <v>-0.14848491519900095</v>
      </c>
      <c r="L148" s="21">
        <f t="shared" si="104"/>
        <v>192</v>
      </c>
      <c r="M148" s="10">
        <f t="shared" si="99"/>
        <v>-7.2488006332003557E-2</v>
      </c>
      <c r="N148" s="15"/>
      <c r="O148" s="8">
        <f t="shared" si="100"/>
        <v>-1.0880423892606503E-2</v>
      </c>
      <c r="P148" s="15"/>
      <c r="Q148" s="1">
        <f t="shared" si="102"/>
        <v>21.15290975537307</v>
      </c>
      <c r="R148" s="7">
        <f t="shared" si="97"/>
        <v>6.8234894460269993E-2</v>
      </c>
      <c r="S148" s="7"/>
      <c r="T148" s="7">
        <f t="shared" si="103"/>
        <v>3.3311205081477023E-2</v>
      </c>
      <c r="U148" s="49">
        <f t="shared" si="101"/>
        <v>192</v>
      </c>
      <c r="V148" s="8"/>
    </row>
    <row r="149" spans="1:22" x14ac:dyDescent="0.3">
      <c r="A149" s="21">
        <v>193</v>
      </c>
      <c r="B149" s="23">
        <v>44043</v>
      </c>
      <c r="C149" s="22" t="s">
        <v>6</v>
      </c>
      <c r="D149" s="22"/>
      <c r="E149" s="22"/>
      <c r="F149" s="8">
        <f t="shared" si="96"/>
        <v>-38.522491094985121</v>
      </c>
      <c r="G149" s="8"/>
      <c r="H149" s="15">
        <f t="shared" si="89"/>
        <v>-38.522491094985121</v>
      </c>
      <c r="I149" s="8">
        <f t="shared" si="91"/>
        <v>-0.42341779158259313</v>
      </c>
      <c r="J149" s="15">
        <f t="shared" si="92"/>
        <v>-1.6936711663303725</v>
      </c>
      <c r="K149" s="10">
        <f t="shared" si="98"/>
        <v>-0.11556747328495535</v>
      </c>
      <c r="L149" s="21">
        <f t="shared" si="104"/>
        <v>193</v>
      </c>
      <c r="M149" s="10">
        <f t="shared" si="99"/>
        <v>-5.6418227562215421E-2</v>
      </c>
      <c r="N149" s="15"/>
      <c r="O149" s="8">
        <f t="shared" si="100"/>
        <v>-8.4683558316518623E-3</v>
      </c>
      <c r="P149" s="15"/>
      <c r="Q149" s="1">
        <f t="shared" si="102"/>
        <v>21.15290975537307</v>
      </c>
      <c r="R149" s="7">
        <f t="shared" si="97"/>
        <v>6.8234894460269993E-2</v>
      </c>
      <c r="S149" s="7"/>
      <c r="T149" s="7">
        <f t="shared" si="103"/>
        <v>3.3311205081477023E-2</v>
      </c>
      <c r="U149" s="49">
        <f t="shared" si="101"/>
        <v>193</v>
      </c>
      <c r="V149" s="8"/>
    </row>
    <row r="150" spans="1:22" x14ac:dyDescent="0.3">
      <c r="A150" s="21">
        <v>194</v>
      </c>
      <c r="B150" s="23">
        <v>44044</v>
      </c>
      <c r="C150" s="22" t="s">
        <v>6</v>
      </c>
      <c r="D150" s="22"/>
      <c r="E150" s="22"/>
      <c r="F150" s="8">
        <f t="shared" si="96"/>
        <v>-29.982486466878331</v>
      </c>
      <c r="G150" s="8"/>
      <c r="H150" s="15">
        <f t="shared" si="89"/>
        <v>-29.982486466878331</v>
      </c>
      <c r="I150" s="8">
        <f t="shared" si="91"/>
        <v>-0.32955081161958572</v>
      </c>
      <c r="J150" s="15">
        <f t="shared" si="92"/>
        <v>-1.3182032464783429</v>
      </c>
      <c r="K150" s="10">
        <f t="shared" si="98"/>
        <v>-8.9947459400634991E-2</v>
      </c>
      <c r="L150" s="21">
        <f t="shared" si="104"/>
        <v>194</v>
      </c>
      <c r="M150" s="10">
        <f t="shared" si="99"/>
        <v>-4.3910938682508886E-2</v>
      </c>
      <c r="N150" s="15"/>
      <c r="O150" s="8">
        <f t="shared" si="100"/>
        <v>-6.5910162323917143E-3</v>
      </c>
      <c r="P150" s="15"/>
      <c r="Q150" s="1">
        <f t="shared" si="102"/>
        <v>21.15290975537307</v>
      </c>
      <c r="R150" s="7">
        <f t="shared" si="97"/>
        <v>6.8234894460269993E-2</v>
      </c>
      <c r="S150" s="7"/>
      <c r="T150" s="7">
        <f t="shared" si="103"/>
        <v>3.3311205081477023E-2</v>
      </c>
      <c r="U150" s="49">
        <f t="shared" si="101"/>
        <v>194</v>
      </c>
      <c r="V150" s="8"/>
    </row>
    <row r="151" spans="1:22" x14ac:dyDescent="0.3">
      <c r="A151" s="21">
        <v>195</v>
      </c>
      <c r="B151" s="23">
        <v>44045</v>
      </c>
      <c r="C151" s="22" t="s">
        <v>6</v>
      </c>
      <c r="D151" s="22"/>
      <c r="E151" s="22"/>
      <c r="F151" s="8">
        <f t="shared" si="96"/>
        <v>-23.33570517337515</v>
      </c>
      <c r="G151" s="8"/>
      <c r="H151" s="15">
        <f t="shared" si="89"/>
        <v>-23.33570517337515</v>
      </c>
      <c r="I151" s="8">
        <f t="shared" si="91"/>
        <v>-0.25649308932721859</v>
      </c>
      <c r="J151" s="15">
        <f t="shared" si="92"/>
        <v>-1.0259723573088744</v>
      </c>
      <c r="K151" s="10">
        <f t="shared" si="98"/>
        <v>-7.0007115520125451E-2</v>
      </c>
      <c r="L151" s="21">
        <f t="shared" si="104"/>
        <v>195</v>
      </c>
      <c r="M151" s="10">
        <f t="shared" si="99"/>
        <v>-3.4176375602242334E-2</v>
      </c>
      <c r="N151" s="15"/>
      <c r="O151" s="8">
        <f t="shared" si="100"/>
        <v>-5.1298617865443716E-3</v>
      </c>
      <c r="P151" s="15"/>
      <c r="Q151" s="1">
        <f t="shared" si="102"/>
        <v>21.15290975537307</v>
      </c>
      <c r="R151" s="7">
        <f t="shared" si="97"/>
        <v>6.8234894460269993E-2</v>
      </c>
      <c r="S151" s="7"/>
      <c r="T151" s="7">
        <f t="shared" si="103"/>
        <v>3.3311205081477023E-2</v>
      </c>
      <c r="U151" s="49">
        <f t="shared" si="101"/>
        <v>195</v>
      </c>
      <c r="V151" s="8"/>
    </row>
    <row r="152" spans="1:22" x14ac:dyDescent="0.3">
      <c r="A152" s="21">
        <v>196</v>
      </c>
      <c r="B152" s="23">
        <v>44046</v>
      </c>
      <c r="C152" s="22" t="s">
        <v>6</v>
      </c>
      <c r="D152" s="22"/>
      <c r="E152" s="22"/>
      <c r="F152" s="8">
        <f t="shared" si="96"/>
        <v>-18.162440814915673</v>
      </c>
      <c r="G152" s="8"/>
      <c r="H152" s="15">
        <f t="shared" ref="H152:H215" si="105">+F152-G152</f>
        <v>-18.162440814915673</v>
      </c>
      <c r="I152" s="8">
        <f t="shared" si="91"/>
        <v>-0.19963144544933842</v>
      </c>
      <c r="J152" s="15">
        <f t="shared" si="92"/>
        <v>-0.79852578179735367</v>
      </c>
      <c r="K152" s="10">
        <f t="shared" si="98"/>
        <v>-5.4487322444747015E-2</v>
      </c>
      <c r="L152" s="21">
        <f t="shared" si="104"/>
        <v>196</v>
      </c>
      <c r="M152" s="10">
        <f t="shared" si="99"/>
        <v>-2.6599856080298419E-2</v>
      </c>
      <c r="N152" s="15"/>
      <c r="O152" s="8">
        <f t="shared" si="100"/>
        <v>-3.9926289089867685E-3</v>
      </c>
      <c r="P152" s="15"/>
      <c r="Q152" s="1">
        <f t="shared" si="102"/>
        <v>21.15290975537307</v>
      </c>
      <c r="R152" s="7">
        <f t="shared" si="97"/>
        <v>6.8234894460269993E-2</v>
      </c>
      <c r="S152" s="7"/>
      <c r="T152" s="7">
        <f t="shared" si="103"/>
        <v>3.3311205081477023E-2</v>
      </c>
      <c r="U152" s="49">
        <f t="shared" si="101"/>
        <v>196</v>
      </c>
      <c r="V152" s="8"/>
    </row>
    <row r="153" spans="1:22" x14ac:dyDescent="0.3">
      <c r="A153" s="21">
        <v>197</v>
      </c>
      <c r="B153" s="23">
        <v>44047</v>
      </c>
      <c r="C153" s="22" t="s">
        <v>6</v>
      </c>
      <c r="D153" s="22"/>
      <c r="E153" s="22"/>
      <c r="F153" s="8">
        <f t="shared" si="96"/>
        <v>-14.136031197878019</v>
      </c>
      <c r="G153" s="8"/>
      <c r="H153" s="15">
        <f t="shared" si="105"/>
        <v>-14.136031197878019</v>
      </c>
      <c r="I153" s="8">
        <f t="shared" ref="I153:I216" si="106">+J153*$I$3</f>
        <v>-0.15537539087983174</v>
      </c>
      <c r="J153" s="15">
        <f t="shared" ref="J153:J216" si="107">+J152-I152-O152+M152</f>
        <v>-0.62150156351932695</v>
      </c>
      <c r="K153" s="10">
        <f t="shared" ref="K153:K184" si="108">+J153*$R$3</f>
        <v>-4.2408093593634059E-2</v>
      </c>
      <c r="L153" s="21">
        <f t="shared" si="104"/>
        <v>197</v>
      </c>
      <c r="M153" s="10">
        <f t="shared" ref="M153:M184" si="109">+$T$3*J153</f>
        <v>-2.070296604085092E-2</v>
      </c>
      <c r="N153" s="15"/>
      <c r="O153" s="8">
        <f t="shared" ref="O153:O184" si="110">+J153*$O$3</f>
        <v>-3.1075078175966347E-3</v>
      </c>
      <c r="P153" s="15"/>
      <c r="Q153" s="1">
        <f t="shared" si="102"/>
        <v>21.15290975537307</v>
      </c>
      <c r="R153" s="7">
        <f t="shared" si="97"/>
        <v>6.8234894460269993E-2</v>
      </c>
      <c r="S153" s="7"/>
      <c r="T153" s="7">
        <f t="shared" si="103"/>
        <v>3.3311205081477023E-2</v>
      </c>
      <c r="U153" s="49">
        <f t="shared" si="101"/>
        <v>197</v>
      </c>
      <c r="V153" s="8"/>
    </row>
    <row r="154" spans="1:22" x14ac:dyDescent="0.3">
      <c r="A154" s="21">
        <v>198</v>
      </c>
      <c r="B154" s="23">
        <v>44048</v>
      </c>
      <c r="C154" s="22" t="s">
        <v>6</v>
      </c>
      <c r="D154" s="22"/>
      <c r="E154" s="22"/>
      <c r="F154" s="8">
        <f t="shared" si="96"/>
        <v>-11.002231476689797</v>
      </c>
      <c r="G154" s="8"/>
      <c r="H154" s="15">
        <f t="shared" si="105"/>
        <v>-11.002231476689797</v>
      </c>
      <c r="I154" s="8">
        <f t="shared" si="106"/>
        <v>-0.12093040771568737</v>
      </c>
      <c r="J154" s="15">
        <f t="shared" si="107"/>
        <v>-0.4837216308627495</v>
      </c>
      <c r="K154" s="10">
        <f t="shared" si="108"/>
        <v>-3.3006694430069393E-2</v>
      </c>
      <c r="L154" s="21">
        <f t="shared" si="104"/>
        <v>198</v>
      </c>
      <c r="M154" s="10">
        <f t="shared" si="109"/>
        <v>-1.6113350448015575E-2</v>
      </c>
      <c r="N154" s="15"/>
      <c r="O154" s="8">
        <f t="shared" si="110"/>
        <v>-2.4186081543137476E-3</v>
      </c>
      <c r="P154" s="15"/>
      <c r="Q154" s="1">
        <f t="shared" si="102"/>
        <v>21.15290975537307</v>
      </c>
      <c r="R154" s="7">
        <f t="shared" si="97"/>
        <v>6.8234894460269993E-2</v>
      </c>
      <c r="S154" s="7"/>
      <c r="T154" s="7">
        <f t="shared" si="103"/>
        <v>3.3311205081477023E-2</v>
      </c>
      <c r="U154" s="49">
        <f t="shared" si="101"/>
        <v>198</v>
      </c>
      <c r="V154" s="8"/>
    </row>
    <row r="155" spans="1:22" x14ac:dyDescent="0.3">
      <c r="A155" s="21">
        <v>199</v>
      </c>
      <c r="B155" s="23">
        <v>44049</v>
      </c>
      <c r="C155" s="22" t="s">
        <v>6</v>
      </c>
      <c r="D155" s="22"/>
      <c r="E155" s="22"/>
      <c r="F155" s="8">
        <f t="shared" si="96"/>
        <v>-8.5631600392077942</v>
      </c>
      <c r="G155" s="8"/>
      <c r="H155" s="15">
        <f t="shared" si="105"/>
        <v>-8.5631600392077942</v>
      </c>
      <c r="I155" s="8">
        <f t="shared" si="106"/>
        <v>-9.412149136019099E-2</v>
      </c>
      <c r="J155" s="15">
        <f t="shared" si="107"/>
        <v>-0.37648596544076396</v>
      </c>
      <c r="K155" s="10">
        <f t="shared" si="108"/>
        <v>-2.5689480117623384E-2</v>
      </c>
      <c r="L155" s="21">
        <f t="shared" si="104"/>
        <v>199</v>
      </c>
      <c r="M155" s="10">
        <f t="shared" si="109"/>
        <v>-1.254120120509516E-2</v>
      </c>
      <c r="N155" s="15"/>
      <c r="O155" s="8">
        <f t="shared" si="110"/>
        <v>-1.8824298272038199E-3</v>
      </c>
      <c r="P155" s="15"/>
      <c r="Q155" s="1">
        <f t="shared" si="102"/>
        <v>21.15290975537307</v>
      </c>
      <c r="R155" s="7">
        <f t="shared" si="97"/>
        <v>6.8234894460269993E-2</v>
      </c>
      <c r="S155" s="7"/>
      <c r="T155" s="7">
        <f t="shared" si="103"/>
        <v>3.3311205081477023E-2</v>
      </c>
      <c r="U155" s="49">
        <f t="shared" si="101"/>
        <v>199</v>
      </c>
      <c r="V155" s="8"/>
    </row>
    <row r="156" spans="1:22" x14ac:dyDescent="0.3">
      <c r="A156" s="21">
        <v>200</v>
      </c>
      <c r="B156" s="23">
        <v>44050</v>
      </c>
      <c r="C156" s="22" t="s">
        <v>6</v>
      </c>
      <c r="D156" s="22"/>
      <c r="E156" s="22"/>
      <c r="F156" s="8">
        <f t="shared" si="96"/>
        <v>-6.6648034094213662</v>
      </c>
      <c r="G156" s="8"/>
      <c r="H156" s="15">
        <f t="shared" si="105"/>
        <v>-6.6648034094213662</v>
      </c>
      <c r="I156" s="8">
        <f t="shared" si="106"/>
        <v>-7.3255811364616077E-2</v>
      </c>
      <c r="J156" s="15">
        <f t="shared" si="107"/>
        <v>-0.29302324545846431</v>
      </c>
      <c r="K156" s="10">
        <f t="shared" si="108"/>
        <v>-1.9994410228264099E-2</v>
      </c>
      <c r="L156" s="21">
        <f t="shared" si="104"/>
        <v>200</v>
      </c>
      <c r="M156" s="10">
        <f t="shared" si="109"/>
        <v>-9.7609574231068853E-3</v>
      </c>
      <c r="N156" s="15"/>
      <c r="O156" s="8">
        <f t="shared" si="110"/>
        <v>-1.4651162272923215E-3</v>
      </c>
      <c r="P156" s="15"/>
      <c r="Q156" s="1">
        <f t="shared" si="102"/>
        <v>21.15290975537307</v>
      </c>
      <c r="R156" s="7">
        <f t="shared" si="97"/>
        <v>6.8234894460269993E-2</v>
      </c>
      <c r="S156" s="7"/>
      <c r="T156" s="7">
        <f t="shared" si="103"/>
        <v>3.3311205081477023E-2</v>
      </c>
      <c r="U156" s="49">
        <f t="shared" si="101"/>
        <v>200</v>
      </c>
      <c r="V156" s="8"/>
    </row>
    <row r="157" spans="1:22" x14ac:dyDescent="0.3">
      <c r="A157" s="21">
        <v>201</v>
      </c>
      <c r="B157" s="23">
        <v>44051</v>
      </c>
      <c r="C157" s="22" t="s">
        <v>6</v>
      </c>
      <c r="D157" s="22"/>
      <c r="E157" s="22"/>
      <c r="F157" s="8">
        <f t="shared" si="96"/>
        <v>-5.1872911732178819</v>
      </c>
      <c r="G157" s="8"/>
      <c r="H157" s="15">
        <f t="shared" si="105"/>
        <v>-5.1872911732178819</v>
      </c>
      <c r="I157" s="8">
        <f t="shared" si="106"/>
        <v>-5.7015818822415708E-2</v>
      </c>
      <c r="J157" s="15">
        <f t="shared" si="107"/>
        <v>-0.22806327528966283</v>
      </c>
      <c r="K157" s="10">
        <f t="shared" si="108"/>
        <v>-1.5561873519653645E-2</v>
      </c>
      <c r="L157" s="21">
        <f t="shared" si="104"/>
        <v>201</v>
      </c>
      <c r="M157" s="10">
        <f t="shared" si="109"/>
        <v>-7.5970625347273101E-3</v>
      </c>
      <c r="N157" s="15"/>
      <c r="O157" s="8">
        <f t="shared" si="110"/>
        <v>-1.1403163764483141E-3</v>
      </c>
      <c r="P157" s="15"/>
      <c r="Q157" s="1">
        <f t="shared" si="102"/>
        <v>21.15290975537307</v>
      </c>
      <c r="R157" s="7">
        <f t="shared" si="97"/>
        <v>6.8234894460269993E-2</v>
      </c>
      <c r="S157" s="7"/>
      <c r="T157" s="7">
        <f t="shared" si="103"/>
        <v>3.3311205081477023E-2</v>
      </c>
      <c r="U157" s="49">
        <f t="shared" si="101"/>
        <v>201</v>
      </c>
      <c r="V157" s="8"/>
    </row>
    <row r="158" spans="1:22" x14ac:dyDescent="0.3">
      <c r="A158" s="21">
        <v>202</v>
      </c>
      <c r="B158" s="23">
        <v>44052</v>
      </c>
      <c r="C158" s="22" t="s">
        <v>6</v>
      </c>
      <c r="D158" s="22"/>
      <c r="E158" s="22"/>
      <c r="F158" s="8">
        <f t="shared" si="96"/>
        <v>-4.0373268441357171</v>
      </c>
      <c r="G158" s="8"/>
      <c r="H158" s="15">
        <f t="shared" si="105"/>
        <v>-4.0373268441357171</v>
      </c>
      <c r="I158" s="8">
        <f t="shared" si="106"/>
        <v>-4.4376050656381526E-2</v>
      </c>
      <c r="J158" s="15">
        <f t="shared" si="107"/>
        <v>-0.1775042026255261</v>
      </c>
      <c r="K158" s="10">
        <f t="shared" si="108"/>
        <v>-1.2111980532407153E-2</v>
      </c>
      <c r="L158" s="21">
        <f t="shared" si="104"/>
        <v>202</v>
      </c>
      <c r="M158" s="10">
        <f t="shared" si="109"/>
        <v>-5.912878896482952E-3</v>
      </c>
      <c r="N158" s="15"/>
      <c r="O158" s="8">
        <f t="shared" si="110"/>
        <v>-8.8752101312763055E-4</v>
      </c>
      <c r="P158" s="15"/>
      <c r="Q158" s="1">
        <f t="shared" si="102"/>
        <v>21.15290975537307</v>
      </c>
      <c r="R158" s="7">
        <f t="shared" si="97"/>
        <v>6.8234894460269993E-2</v>
      </c>
      <c r="S158" s="7"/>
      <c r="T158" s="7">
        <f t="shared" si="103"/>
        <v>3.3311205081477023E-2</v>
      </c>
      <c r="U158" s="49">
        <f t="shared" si="101"/>
        <v>202</v>
      </c>
      <c r="V158" s="8"/>
    </row>
    <row r="159" spans="1:22" x14ac:dyDescent="0.3">
      <c r="A159" s="21">
        <v>203</v>
      </c>
      <c r="B159" s="23">
        <v>44053</v>
      </c>
      <c r="C159" s="22" t="s">
        <v>6</v>
      </c>
      <c r="D159" s="22"/>
      <c r="E159" s="22"/>
      <c r="F159" s="8">
        <f t="shared" si="96"/>
        <v>-3.1422967213670665</v>
      </c>
      <c r="G159" s="8"/>
      <c r="H159" s="15">
        <f t="shared" si="105"/>
        <v>-3.1422967213670665</v>
      </c>
      <c r="I159" s="8">
        <f t="shared" si="106"/>
        <v>-3.4538377463124971E-2</v>
      </c>
      <c r="J159" s="15">
        <f t="shared" si="107"/>
        <v>-0.13815350985249988</v>
      </c>
      <c r="K159" s="10">
        <f t="shared" si="108"/>
        <v>-9.4268901641011999E-3</v>
      </c>
      <c r="L159" s="21">
        <f t="shared" si="104"/>
        <v>203</v>
      </c>
      <c r="M159" s="10">
        <f t="shared" si="109"/>
        <v>-4.6020598994224804E-3</v>
      </c>
      <c r="N159" s="15"/>
      <c r="O159" s="8">
        <f t="shared" si="110"/>
        <v>-6.9076754926249942E-4</v>
      </c>
      <c r="P159" s="15"/>
      <c r="Q159" s="1">
        <f t="shared" si="102"/>
        <v>21.15290975537307</v>
      </c>
      <c r="R159" s="7">
        <f t="shared" si="97"/>
        <v>6.8234894460269993E-2</v>
      </c>
      <c r="S159" s="7"/>
      <c r="T159" s="7">
        <f t="shared" si="103"/>
        <v>3.3311205081477023E-2</v>
      </c>
      <c r="U159" s="49">
        <f t="shared" si="101"/>
        <v>203</v>
      </c>
      <c r="V159" s="8"/>
    </row>
    <row r="160" spans="1:22" x14ac:dyDescent="0.3">
      <c r="A160" s="21">
        <v>204</v>
      </c>
      <c r="B160" s="23">
        <v>44054</v>
      </c>
      <c r="C160" s="22" t="s">
        <v>6</v>
      </c>
      <c r="D160" s="22"/>
      <c r="E160" s="22"/>
      <c r="F160" s="8">
        <f t="shared" si="96"/>
        <v>-2.4456847479307759</v>
      </c>
      <c r="G160" s="8"/>
      <c r="H160" s="15">
        <f t="shared" si="105"/>
        <v>-2.4456847479307759</v>
      </c>
      <c r="I160" s="8">
        <f t="shared" si="106"/>
        <v>-2.6881606184883725E-2</v>
      </c>
      <c r="J160" s="15">
        <f t="shared" si="107"/>
        <v>-0.1075264247395349</v>
      </c>
      <c r="K160" s="10">
        <f t="shared" si="108"/>
        <v>-7.3370542437923283E-3</v>
      </c>
      <c r="L160" s="21">
        <f t="shared" si="104"/>
        <v>204</v>
      </c>
      <c r="M160" s="10">
        <f t="shared" si="109"/>
        <v>-3.5818347861766519E-3</v>
      </c>
      <c r="N160" s="15"/>
      <c r="O160" s="8">
        <f t="shared" si="110"/>
        <v>-5.3763212369767452E-4</v>
      </c>
      <c r="P160" s="15"/>
      <c r="Q160" s="1">
        <f t="shared" si="102"/>
        <v>21.15290975537307</v>
      </c>
      <c r="R160" s="7">
        <f t="shared" si="97"/>
        <v>6.8234894460269993E-2</v>
      </c>
      <c r="S160" s="7"/>
      <c r="T160" s="7">
        <f t="shared" si="103"/>
        <v>3.3311205081477023E-2</v>
      </c>
      <c r="U160" s="49">
        <f t="shared" si="101"/>
        <v>204</v>
      </c>
      <c r="V160" s="8"/>
    </row>
    <row r="161" spans="1:22" x14ac:dyDescent="0.3">
      <c r="A161" s="21">
        <v>205</v>
      </c>
      <c r="B161" s="23">
        <v>44055</v>
      </c>
      <c r="C161" s="22" t="s">
        <v>6</v>
      </c>
      <c r="D161" s="22"/>
      <c r="E161" s="22"/>
      <c r="F161" s="8">
        <f t="shared" si="96"/>
        <v>-1.9035038434113909</v>
      </c>
      <c r="G161" s="8"/>
      <c r="H161" s="15">
        <f t="shared" si="105"/>
        <v>-1.9035038434113909</v>
      </c>
      <c r="I161" s="8">
        <f t="shared" si="106"/>
        <v>-2.0922255304282541E-2</v>
      </c>
      <c r="J161" s="15">
        <f t="shared" si="107"/>
        <v>-8.3689021217130163E-2</v>
      </c>
      <c r="K161" s="10">
        <f t="shared" si="108"/>
        <v>-5.7105115302341731E-3</v>
      </c>
      <c r="L161" s="21">
        <f t="shared" si="104"/>
        <v>205</v>
      </c>
      <c r="M161" s="10">
        <f t="shared" si="109"/>
        <v>-2.7877821488319046E-3</v>
      </c>
      <c r="N161" s="15"/>
      <c r="O161" s="8">
        <f t="shared" si="110"/>
        <v>-4.1844510608565083E-4</v>
      </c>
      <c r="P161" s="15"/>
      <c r="Q161" s="1">
        <f t="shared" si="102"/>
        <v>21.15290975537307</v>
      </c>
      <c r="R161" s="7">
        <f t="shared" si="97"/>
        <v>6.8234894460269993E-2</v>
      </c>
      <c r="S161" s="7"/>
      <c r="T161" s="7">
        <f t="shared" si="103"/>
        <v>3.3311205081477023E-2</v>
      </c>
      <c r="U161" s="49">
        <f t="shared" si="101"/>
        <v>205</v>
      </c>
      <c r="V161" s="8"/>
    </row>
    <row r="162" spans="1:22" x14ac:dyDescent="0.3">
      <c r="A162" s="21">
        <v>206</v>
      </c>
      <c r="B162" s="23">
        <v>44056</v>
      </c>
      <c r="C162" s="22" t="s">
        <v>6</v>
      </c>
      <c r="D162" s="22"/>
      <c r="E162" s="22"/>
      <c r="F162" s="8">
        <f t="shared" si="96"/>
        <v>-1.4815183702427426</v>
      </c>
      <c r="G162" s="8"/>
      <c r="H162" s="15">
        <f t="shared" si="105"/>
        <v>-1.4815183702427426</v>
      </c>
      <c r="I162" s="8">
        <f t="shared" si="106"/>
        <v>-1.6284025738898467E-2</v>
      </c>
      <c r="J162" s="15">
        <f t="shared" si="107"/>
        <v>-6.5136102955593869E-2</v>
      </c>
      <c r="K162" s="10">
        <f t="shared" si="108"/>
        <v>-4.444555110728228E-3</v>
      </c>
      <c r="L162" s="21">
        <f t="shared" si="104"/>
        <v>206</v>
      </c>
      <c r="M162" s="10">
        <f t="shared" si="109"/>
        <v>-2.1697620837619891E-3</v>
      </c>
      <c r="N162" s="15"/>
      <c r="O162" s="8">
        <f t="shared" si="110"/>
        <v>-3.2568051477796934E-4</v>
      </c>
      <c r="P162" s="15"/>
      <c r="Q162" s="1">
        <f t="shared" si="102"/>
        <v>21.15290975537307</v>
      </c>
      <c r="R162" s="7">
        <f t="shared" si="97"/>
        <v>6.8234894460269993E-2</v>
      </c>
      <c r="S162" s="7"/>
      <c r="T162" s="7">
        <f t="shared" si="103"/>
        <v>3.3311205081477023E-2</v>
      </c>
      <c r="U162" s="49">
        <f t="shared" si="101"/>
        <v>206</v>
      </c>
      <c r="V162" s="8"/>
    </row>
    <row r="163" spans="1:22" x14ac:dyDescent="0.3">
      <c r="A163" s="21">
        <v>207</v>
      </c>
      <c r="B163" s="23">
        <v>44057</v>
      </c>
      <c r="C163" s="22" t="s">
        <v>6</v>
      </c>
      <c r="D163" s="22"/>
      <c r="E163" s="22"/>
      <c r="F163" s="8">
        <f t="shared" si="96"/>
        <v>-1.1530823480939749</v>
      </c>
      <c r="G163" s="8"/>
      <c r="H163" s="15">
        <f t="shared" si="105"/>
        <v>-1.1530823480939749</v>
      </c>
      <c r="I163" s="8">
        <f t="shared" si="106"/>
        <v>-1.2674039696419856E-2</v>
      </c>
      <c r="J163" s="15">
        <f t="shared" si="107"/>
        <v>-5.0696158785679422E-2</v>
      </c>
      <c r="K163" s="10">
        <f t="shared" si="108"/>
        <v>-3.4592470442819248E-3</v>
      </c>
      <c r="L163" s="21">
        <f t="shared" si="104"/>
        <v>207</v>
      </c>
      <c r="M163" s="10">
        <f t="shared" si="109"/>
        <v>-1.6887501421528903E-3</v>
      </c>
      <c r="N163" s="15"/>
      <c r="O163" s="8">
        <f t="shared" si="110"/>
        <v>-2.5348079392839714E-4</v>
      </c>
      <c r="P163" s="15"/>
      <c r="Q163" s="1">
        <f t="shared" si="102"/>
        <v>21.15290975537307</v>
      </c>
      <c r="R163" s="7">
        <f t="shared" si="97"/>
        <v>6.8234894460269993E-2</v>
      </c>
      <c r="S163" s="7"/>
      <c r="T163" s="7">
        <f t="shared" si="103"/>
        <v>3.3311205081477023E-2</v>
      </c>
      <c r="U163" s="49">
        <f t="shared" si="101"/>
        <v>207</v>
      </c>
      <c r="V163" s="8"/>
    </row>
    <row r="164" spans="1:22" x14ac:dyDescent="0.3">
      <c r="A164" s="21">
        <v>208</v>
      </c>
      <c r="B164" s="23">
        <v>44058</v>
      </c>
      <c r="C164" s="22" t="s">
        <v>6</v>
      </c>
      <c r="D164" s="22"/>
      <c r="E164" s="22"/>
      <c r="F164" s="8">
        <f t="shared" si="96"/>
        <v>-0.89745691190320065</v>
      </c>
      <c r="G164" s="8"/>
      <c r="H164" s="15">
        <f t="shared" si="105"/>
        <v>-0.89745691190320065</v>
      </c>
      <c r="I164" s="8">
        <f t="shared" si="106"/>
        <v>-9.8643471093710147E-3</v>
      </c>
      <c r="J164" s="15">
        <f t="shared" si="107"/>
        <v>-3.9457388437484059E-2</v>
      </c>
      <c r="K164" s="10">
        <f t="shared" si="108"/>
        <v>-2.6923707357096021E-3</v>
      </c>
      <c r="L164" s="21">
        <f t="shared" si="104"/>
        <v>208</v>
      </c>
      <c r="M164" s="10">
        <f t="shared" si="109"/>
        <v>-1.3143731582205317E-3</v>
      </c>
      <c r="N164" s="15"/>
      <c r="O164" s="8">
        <f t="shared" si="110"/>
        <v>-1.9728694218742031E-4</v>
      </c>
      <c r="P164" s="15"/>
      <c r="Q164" s="1">
        <f t="shared" si="102"/>
        <v>21.15290975537307</v>
      </c>
      <c r="R164" s="7">
        <f t="shared" si="97"/>
        <v>6.8234894460269993E-2</v>
      </c>
      <c r="S164" s="7"/>
      <c r="T164" s="7">
        <f t="shared" si="103"/>
        <v>3.3311205081477023E-2</v>
      </c>
      <c r="U164" s="49">
        <f t="shared" si="101"/>
        <v>208</v>
      </c>
      <c r="V164" s="8"/>
    </row>
    <row r="165" spans="1:22" x14ac:dyDescent="0.3">
      <c r="A165" s="21">
        <v>209</v>
      </c>
      <c r="B165" s="23">
        <v>44059</v>
      </c>
      <c r="C165" s="22" t="s">
        <v>6</v>
      </c>
      <c r="D165" s="22"/>
      <c r="E165" s="22"/>
      <c r="F165" s="8">
        <f t="shared" si="96"/>
        <v>-0.69850077061208116</v>
      </c>
      <c r="G165" s="8"/>
      <c r="H165" s="15">
        <f t="shared" si="105"/>
        <v>-0.69850077061208116</v>
      </c>
      <c r="I165" s="8">
        <f t="shared" si="106"/>
        <v>-7.6775318860365389E-3</v>
      </c>
      <c r="J165" s="15">
        <f t="shared" si="107"/>
        <v>-3.0710127544146155E-2</v>
      </c>
      <c r="K165" s="10">
        <f t="shared" si="108"/>
        <v>-2.0955023118362434E-3</v>
      </c>
      <c r="L165" s="21">
        <f t="shared" si="104"/>
        <v>209</v>
      </c>
      <c r="M165" s="10">
        <f t="shared" si="109"/>
        <v>-1.022991356701369E-3</v>
      </c>
      <c r="N165" s="15"/>
      <c r="O165" s="8">
        <f t="shared" si="110"/>
        <v>-1.5355063772073079E-4</v>
      </c>
      <c r="P165" s="15"/>
      <c r="Q165" s="1">
        <f t="shared" si="102"/>
        <v>21.15290975537307</v>
      </c>
      <c r="R165" s="7">
        <f t="shared" si="97"/>
        <v>6.8234894460269993E-2</v>
      </c>
      <c r="S165" s="7"/>
      <c r="T165" s="7">
        <f t="shared" si="103"/>
        <v>3.3311205081477023E-2</v>
      </c>
      <c r="U165" s="49">
        <f t="shared" si="101"/>
        <v>209</v>
      </c>
      <c r="V165" s="8"/>
    </row>
    <row r="166" spans="1:22" x14ac:dyDescent="0.3">
      <c r="A166" s="21">
        <v>210</v>
      </c>
      <c r="B166" s="23">
        <v>44060</v>
      </c>
      <c r="C166" s="22" t="s">
        <v>6</v>
      </c>
      <c r="D166" s="22"/>
      <c r="E166" s="22"/>
      <c r="F166" s="8">
        <f t="shared" si="96"/>
        <v>-0.54365097652542926</v>
      </c>
      <c r="G166" s="8"/>
      <c r="H166" s="15">
        <f t="shared" si="105"/>
        <v>-0.54365097652542926</v>
      </c>
      <c r="I166" s="8">
        <f t="shared" si="106"/>
        <v>-5.9755090942725641E-3</v>
      </c>
      <c r="J166" s="15">
        <f t="shared" si="107"/>
        <v>-2.3902036377090256E-2</v>
      </c>
      <c r="K166" s="10">
        <f t="shared" si="108"/>
        <v>-1.6309529295762879E-3</v>
      </c>
      <c r="L166" s="21">
        <f t="shared" si="104"/>
        <v>210</v>
      </c>
      <c r="M166" s="10">
        <f t="shared" si="109"/>
        <v>-7.9620563562217764E-4</v>
      </c>
      <c r="N166" s="15"/>
      <c r="O166" s="8">
        <f t="shared" si="110"/>
        <v>-1.1951018188545128E-4</v>
      </c>
      <c r="P166" s="15"/>
      <c r="Q166" s="1">
        <f t="shared" si="102"/>
        <v>21.15290975537307</v>
      </c>
      <c r="R166" s="7">
        <f t="shared" si="97"/>
        <v>6.8234894460269993E-2</v>
      </c>
      <c r="S166" s="7"/>
      <c r="T166" s="7">
        <f t="shared" si="103"/>
        <v>3.3311205081477023E-2</v>
      </c>
      <c r="U166" s="49">
        <f t="shared" si="101"/>
        <v>210</v>
      </c>
      <c r="V166" s="8"/>
    </row>
    <row r="167" spans="1:22" x14ac:dyDescent="0.3">
      <c r="A167" s="21">
        <v>211</v>
      </c>
      <c r="B167" s="23">
        <v>44061</v>
      </c>
      <c r="C167" s="22" t="s">
        <v>6</v>
      </c>
      <c r="D167" s="22"/>
      <c r="E167" s="22"/>
      <c r="F167" s="8">
        <f t="shared" si="96"/>
        <v>-0.42312964668322861</v>
      </c>
      <c r="G167" s="8"/>
      <c r="H167" s="15">
        <f t="shared" si="105"/>
        <v>-0.42312964668322861</v>
      </c>
      <c r="I167" s="8">
        <f t="shared" si="106"/>
        <v>-4.6508056841386043E-3</v>
      </c>
      <c r="J167" s="15">
        <f t="shared" si="107"/>
        <v>-1.8603222736554417E-2</v>
      </c>
      <c r="K167" s="10">
        <f t="shared" si="108"/>
        <v>-1.2693889400496859E-3</v>
      </c>
      <c r="L167" s="21">
        <f t="shared" si="104"/>
        <v>211</v>
      </c>
      <c r="M167" s="10">
        <f t="shared" si="109"/>
        <v>-6.1969576775376038E-4</v>
      </c>
      <c r="N167" s="15"/>
      <c r="O167" s="8">
        <f t="shared" si="110"/>
        <v>-9.3016113682772091E-5</v>
      </c>
      <c r="P167" s="15"/>
      <c r="Q167" s="1">
        <f t="shared" si="102"/>
        <v>21.15290975537307</v>
      </c>
      <c r="R167" s="7">
        <f t="shared" si="97"/>
        <v>6.8234894460269993E-2</v>
      </c>
      <c r="S167" s="7"/>
      <c r="T167" s="7">
        <f t="shared" si="103"/>
        <v>3.3311205081477023E-2</v>
      </c>
      <c r="U167" s="49">
        <f t="shared" si="101"/>
        <v>211</v>
      </c>
      <c r="V167" s="8"/>
    </row>
    <row r="168" spans="1:22" x14ac:dyDescent="0.3">
      <c r="A168" s="21">
        <v>212</v>
      </c>
      <c r="B168" s="23">
        <v>44062</v>
      </c>
      <c r="C168" s="22" t="s">
        <v>6</v>
      </c>
      <c r="D168" s="22"/>
      <c r="E168" s="22"/>
      <c r="F168" s="8">
        <f t="shared" si="96"/>
        <v>-0.32932654521572319</v>
      </c>
      <c r="G168" s="8"/>
      <c r="H168" s="15">
        <f t="shared" si="105"/>
        <v>-0.32932654521572319</v>
      </c>
      <c r="I168" s="8">
        <f t="shared" si="106"/>
        <v>-3.6197741766217E-3</v>
      </c>
      <c r="J168" s="15">
        <f t="shared" si="107"/>
        <v>-1.44790967064868E-2</v>
      </c>
      <c r="K168" s="10">
        <f t="shared" si="108"/>
        <v>-9.8797963564716961E-4</v>
      </c>
      <c r="L168" s="21">
        <f t="shared" si="104"/>
        <v>212</v>
      </c>
      <c r="M168" s="10">
        <f t="shared" si="109"/>
        <v>-4.8231615978432032E-4</v>
      </c>
      <c r="N168" s="15"/>
      <c r="O168" s="8">
        <f t="shared" si="110"/>
        <v>-7.2395483532433996E-5</v>
      </c>
      <c r="P168" s="15"/>
      <c r="Q168" s="1">
        <f t="shared" si="102"/>
        <v>21.15290975537307</v>
      </c>
      <c r="R168" s="7">
        <f t="shared" si="97"/>
        <v>6.8234894460269993E-2</v>
      </c>
      <c r="S168" s="7"/>
      <c r="T168" s="7">
        <f t="shared" si="103"/>
        <v>3.3311205081477023E-2</v>
      </c>
      <c r="U168" s="49">
        <f t="shared" si="101"/>
        <v>212</v>
      </c>
      <c r="V168" s="8"/>
    </row>
    <row r="169" spans="1:22" x14ac:dyDescent="0.3">
      <c r="A169" s="21">
        <v>213</v>
      </c>
      <c r="B169" s="23">
        <v>44063</v>
      </c>
      <c r="C169" s="22" t="s">
        <v>6</v>
      </c>
      <c r="D169" s="22"/>
      <c r="E169" s="22"/>
      <c r="F169" s="8">
        <f t="shared" si="96"/>
        <v>-0.25631854027216905</v>
      </c>
      <c r="G169" s="8"/>
      <c r="H169" s="15">
        <f t="shared" si="105"/>
        <v>-0.25631854027216905</v>
      </c>
      <c r="I169" s="8">
        <f t="shared" si="106"/>
        <v>-2.8173108015292466E-3</v>
      </c>
      <c r="J169" s="15">
        <f t="shared" si="107"/>
        <v>-1.1269243206116986E-2</v>
      </c>
      <c r="K169" s="10">
        <f t="shared" si="108"/>
        <v>-7.6895562081650724E-4</v>
      </c>
      <c r="L169" s="21">
        <f t="shared" si="104"/>
        <v>213</v>
      </c>
      <c r="M169" s="10">
        <f t="shared" si="109"/>
        <v>-3.7539207155200456E-4</v>
      </c>
      <c r="N169" s="15"/>
      <c r="O169" s="8">
        <f t="shared" si="110"/>
        <v>-5.6346216030584933E-5</v>
      </c>
      <c r="P169" s="15"/>
      <c r="Q169" s="1">
        <f t="shared" si="102"/>
        <v>21.15290975537307</v>
      </c>
      <c r="R169" s="7">
        <f t="shared" si="97"/>
        <v>6.8234894460269993E-2</v>
      </c>
      <c r="S169" s="7"/>
      <c r="T169" s="7">
        <f t="shared" si="103"/>
        <v>3.3311205081477023E-2</v>
      </c>
      <c r="U169" s="49">
        <f t="shared" si="101"/>
        <v>213</v>
      </c>
      <c r="V169" s="8"/>
    </row>
    <row r="170" spans="1:22" x14ac:dyDescent="0.3">
      <c r="A170" s="21">
        <v>214</v>
      </c>
      <c r="B170" s="23">
        <v>44064</v>
      </c>
      <c r="C170" s="22" t="s">
        <v>6</v>
      </c>
      <c r="D170" s="22"/>
      <c r="E170" s="22"/>
      <c r="F170" s="8">
        <f t="shared" si="96"/>
        <v>-0.19949559196395703</v>
      </c>
      <c r="G170" s="8"/>
      <c r="H170" s="15">
        <f t="shared" si="105"/>
        <v>-0.19949559196395703</v>
      </c>
      <c r="I170" s="8">
        <f t="shared" si="106"/>
        <v>-2.1927445650272901E-3</v>
      </c>
      <c r="J170" s="15">
        <f t="shared" si="107"/>
        <v>-8.7709782601091604E-3</v>
      </c>
      <c r="K170" s="10">
        <f t="shared" si="108"/>
        <v>-5.9848677589187111E-4</v>
      </c>
      <c r="L170" s="21">
        <f t="shared" si="104"/>
        <v>214</v>
      </c>
      <c r="M170" s="10">
        <f t="shared" si="109"/>
        <v>-2.9217185558767274E-4</v>
      </c>
      <c r="N170" s="15"/>
      <c r="O170" s="8">
        <f t="shared" si="110"/>
        <v>-4.3854891300545804E-5</v>
      </c>
      <c r="P170" s="15"/>
      <c r="Q170" s="1">
        <f t="shared" si="102"/>
        <v>21.15290975537307</v>
      </c>
      <c r="R170" s="7">
        <f t="shared" si="97"/>
        <v>6.8234894460269993E-2</v>
      </c>
      <c r="S170" s="7"/>
      <c r="T170" s="7">
        <f t="shared" si="103"/>
        <v>3.3311205081477023E-2</v>
      </c>
      <c r="U170" s="49">
        <f t="shared" si="101"/>
        <v>214</v>
      </c>
      <c r="V170" s="8"/>
    </row>
    <row r="171" spans="1:22" x14ac:dyDescent="0.3">
      <c r="A171" s="21">
        <v>215</v>
      </c>
      <c r="B171" s="23">
        <v>44065</v>
      </c>
      <c r="C171" s="22" t="s">
        <v>6</v>
      </c>
      <c r="D171" s="22"/>
      <c r="E171" s="22"/>
      <c r="F171" s="8">
        <f t="shared" ref="F171:F234" si="111">+K171/$F$3</f>
        <v>-0.15526965458991002</v>
      </c>
      <c r="G171" s="8"/>
      <c r="H171" s="15">
        <f t="shared" si="105"/>
        <v>-0.15526965458991002</v>
      </c>
      <c r="I171" s="8">
        <f t="shared" si="106"/>
        <v>-1.7066376648422492E-3</v>
      </c>
      <c r="J171" s="15">
        <f t="shared" si="107"/>
        <v>-6.8265506593689967E-3</v>
      </c>
      <c r="K171" s="10">
        <f t="shared" si="108"/>
        <v>-4.6580896376973005E-4</v>
      </c>
      <c r="L171" s="21">
        <f t="shared" si="104"/>
        <v>215</v>
      </c>
      <c r="M171" s="10">
        <f t="shared" si="109"/>
        <v>-2.2740062901333285E-4</v>
      </c>
      <c r="N171" s="15"/>
      <c r="O171" s="8">
        <f t="shared" si="110"/>
        <v>-3.4132753296844984E-5</v>
      </c>
      <c r="P171" s="15"/>
      <c r="Q171" s="1">
        <f t="shared" si="102"/>
        <v>21.15290975537307</v>
      </c>
      <c r="R171" s="7">
        <f t="shared" si="97"/>
        <v>6.8234894460269993E-2</v>
      </c>
      <c r="S171" s="7"/>
      <c r="T171" s="7">
        <f t="shared" si="103"/>
        <v>3.3311205081477023E-2</v>
      </c>
      <c r="U171" s="49">
        <f t="shared" si="101"/>
        <v>215</v>
      </c>
      <c r="V171" s="8"/>
    </row>
    <row r="172" spans="1:22" x14ac:dyDescent="0.3">
      <c r="A172" s="21">
        <v>216</v>
      </c>
      <c r="B172" s="23">
        <v>44066</v>
      </c>
      <c r="C172" s="22" t="s">
        <v>6</v>
      </c>
      <c r="D172" s="22"/>
      <c r="E172" s="22"/>
      <c r="F172" s="8">
        <f t="shared" si="111"/>
        <v>-0.12084811197645753</v>
      </c>
      <c r="G172" s="8"/>
      <c r="H172" s="15">
        <f t="shared" si="105"/>
        <v>-0.12084811197645753</v>
      </c>
      <c r="I172" s="8">
        <f t="shared" si="106"/>
        <v>-1.3282952175608087E-3</v>
      </c>
      <c r="J172" s="15">
        <f t="shared" si="107"/>
        <v>-5.3131808702432349E-3</v>
      </c>
      <c r="K172" s="10">
        <f t="shared" si="108"/>
        <v>-3.6254433592937261E-4</v>
      </c>
      <c r="L172" s="21">
        <f t="shared" si="104"/>
        <v>216</v>
      </c>
      <c r="M172" s="10">
        <f t="shared" si="109"/>
        <v>-1.7698845760365296E-4</v>
      </c>
      <c r="N172" s="15"/>
      <c r="O172" s="8">
        <f t="shared" si="110"/>
        <v>-2.6565904351216174E-5</v>
      </c>
      <c r="P172" s="15"/>
      <c r="Q172" s="1">
        <f t="shared" si="102"/>
        <v>21.15290975537307</v>
      </c>
      <c r="R172" s="7">
        <f t="shared" si="97"/>
        <v>6.8234894460269993E-2</v>
      </c>
      <c r="S172" s="7"/>
      <c r="T172" s="7">
        <f t="shared" si="103"/>
        <v>3.3311205081477023E-2</v>
      </c>
      <c r="U172" s="49">
        <f t="shared" si="101"/>
        <v>216</v>
      </c>
      <c r="V172" s="8"/>
    </row>
    <row r="173" spans="1:22" x14ac:dyDescent="0.3">
      <c r="A173" s="21">
        <v>217</v>
      </c>
      <c r="B173" s="23">
        <v>44067</v>
      </c>
      <c r="C173" s="22" t="s">
        <v>6</v>
      </c>
      <c r="D173" s="22"/>
      <c r="E173" s="22"/>
      <c r="F173" s="8">
        <f t="shared" si="111"/>
        <v>-9.4057439664217937E-2</v>
      </c>
      <c r="G173" s="8"/>
      <c r="H173" s="15">
        <f t="shared" si="105"/>
        <v>-9.4057439664217937E-2</v>
      </c>
      <c r="I173" s="8">
        <f t="shared" si="106"/>
        <v>-1.0338270514837157E-3</v>
      </c>
      <c r="J173" s="15">
        <f t="shared" si="107"/>
        <v>-4.1353082059348628E-3</v>
      </c>
      <c r="K173" s="10">
        <f t="shared" si="108"/>
        <v>-2.8217231899265382E-4</v>
      </c>
      <c r="L173" s="21">
        <f t="shared" si="104"/>
        <v>217</v>
      </c>
      <c r="M173" s="10">
        <f t="shared" si="109"/>
        <v>-1.3775209972301104E-4</v>
      </c>
      <c r="N173" s="15"/>
      <c r="O173" s="8">
        <f t="shared" si="110"/>
        <v>-2.0676541029674315E-5</v>
      </c>
      <c r="P173" s="15"/>
      <c r="Q173" s="1">
        <f t="shared" si="102"/>
        <v>21.15290975537307</v>
      </c>
      <c r="R173" s="7">
        <f t="shared" si="97"/>
        <v>6.8234894460269993E-2</v>
      </c>
      <c r="S173" s="7"/>
      <c r="T173" s="7">
        <f t="shared" si="103"/>
        <v>3.3311205081477023E-2</v>
      </c>
      <c r="U173" s="49">
        <f t="shared" si="101"/>
        <v>217</v>
      </c>
      <c r="V173" s="8"/>
    </row>
    <row r="174" spans="1:22" x14ac:dyDescent="0.3">
      <c r="A174" s="21">
        <v>218</v>
      </c>
      <c r="B174" s="23">
        <v>44068</v>
      </c>
      <c r="C174" s="22" t="s">
        <v>6</v>
      </c>
      <c r="D174" s="22"/>
      <c r="E174" s="22"/>
      <c r="F174" s="8">
        <f t="shared" si="111"/>
        <v>-7.3205959211935775E-2</v>
      </c>
      <c r="G174" s="8"/>
      <c r="H174" s="15">
        <f t="shared" si="105"/>
        <v>-7.3205959211935775E-2</v>
      </c>
      <c r="I174" s="8">
        <f t="shared" si="106"/>
        <v>-8.046391782861209E-4</v>
      </c>
      <c r="J174" s="15">
        <f t="shared" si="107"/>
        <v>-3.2185567131444836E-3</v>
      </c>
      <c r="K174" s="10">
        <f t="shared" si="108"/>
        <v>-2.1961787763580731E-4</v>
      </c>
      <c r="L174" s="21">
        <f t="shared" si="104"/>
        <v>218</v>
      </c>
      <c r="M174" s="10">
        <f t="shared" si="109"/>
        <v>-1.0721400273792051E-4</v>
      </c>
      <c r="N174" s="15"/>
      <c r="O174" s="8">
        <f t="shared" si="110"/>
        <v>-1.6092783565722419E-5</v>
      </c>
      <c r="P174" s="15"/>
      <c r="Q174" s="1">
        <f t="shared" si="102"/>
        <v>21.15290975537307</v>
      </c>
      <c r="R174" s="7">
        <f t="shared" si="97"/>
        <v>6.8234894460269993E-2</v>
      </c>
      <c r="S174" s="7"/>
      <c r="T174" s="7">
        <f t="shared" si="103"/>
        <v>3.3311205081477023E-2</v>
      </c>
      <c r="U174" s="49">
        <f t="shared" si="101"/>
        <v>218</v>
      </c>
      <c r="V174" s="8"/>
    </row>
    <row r="175" spans="1:22" x14ac:dyDescent="0.3">
      <c r="A175" s="21">
        <v>219</v>
      </c>
      <c r="B175" s="23">
        <v>44069</v>
      </c>
      <c r="C175" s="22" t="s">
        <v>6</v>
      </c>
      <c r="D175" s="22"/>
      <c r="E175" s="22"/>
      <c r="F175" s="8">
        <f t="shared" si="111"/>
        <v>-5.697701833338719E-2</v>
      </c>
      <c r="G175" s="8"/>
      <c r="H175" s="15">
        <f t="shared" si="105"/>
        <v>-5.697701833338719E-2</v>
      </c>
      <c r="I175" s="8">
        <f t="shared" si="106"/>
        <v>-6.2625968850764022E-4</v>
      </c>
      <c r="J175" s="15">
        <f t="shared" si="107"/>
        <v>-2.5050387540305609E-3</v>
      </c>
      <c r="K175" s="10">
        <f t="shared" si="108"/>
        <v>-1.7093105500016158E-4</v>
      </c>
      <c r="L175" s="21">
        <f t="shared" si="104"/>
        <v>219</v>
      </c>
      <c r="M175" s="10">
        <f t="shared" si="109"/>
        <v>-8.3445859672559686E-5</v>
      </c>
      <c r="N175" s="15"/>
      <c r="O175" s="8">
        <f t="shared" si="110"/>
        <v>-1.2525193770152804E-5</v>
      </c>
      <c r="P175" s="15"/>
      <c r="Q175" s="1">
        <f t="shared" si="102"/>
        <v>21.15290975537307</v>
      </c>
      <c r="R175" s="7">
        <f t="shared" si="97"/>
        <v>6.8234894460269993E-2</v>
      </c>
      <c r="S175" s="7"/>
      <c r="T175" s="7">
        <f t="shared" si="103"/>
        <v>3.3311205081477023E-2</v>
      </c>
      <c r="U175" s="49">
        <f t="shared" si="101"/>
        <v>219</v>
      </c>
      <c r="V175" s="8"/>
    </row>
    <row r="176" spans="1:22" x14ac:dyDescent="0.3">
      <c r="A176" s="21">
        <v>220</v>
      </c>
      <c r="B176" s="23">
        <v>44070</v>
      </c>
      <c r="C176" s="22" t="s">
        <v>6</v>
      </c>
      <c r="D176" s="22"/>
      <c r="E176" s="22"/>
      <c r="F176" s="8">
        <f t="shared" si="111"/>
        <v>-4.4345851801007988E-2</v>
      </c>
      <c r="G176" s="8"/>
      <c r="H176" s="15">
        <f t="shared" si="105"/>
        <v>-4.4345851801007988E-2</v>
      </c>
      <c r="I176" s="8">
        <f t="shared" si="106"/>
        <v>-4.8742493285633181E-4</v>
      </c>
      <c r="J176" s="15">
        <f t="shared" si="107"/>
        <v>-1.9496997314253273E-3</v>
      </c>
      <c r="K176" s="10">
        <f t="shared" si="108"/>
        <v>-1.3303755540302397E-4</v>
      </c>
      <c r="L176" s="21">
        <f t="shared" si="104"/>
        <v>220</v>
      </c>
      <c r="M176" s="10">
        <f t="shared" si="109"/>
        <v>-6.4946847600809755E-5</v>
      </c>
      <c r="N176" s="15"/>
      <c r="O176" s="8">
        <f t="shared" si="110"/>
        <v>-9.748498657126637E-6</v>
      </c>
      <c r="P176" s="15"/>
      <c r="Q176" s="1">
        <f t="shared" si="102"/>
        <v>21.15290975537307</v>
      </c>
      <c r="R176" s="7">
        <f t="shared" si="97"/>
        <v>6.8234894460269993E-2</v>
      </c>
      <c r="S176" s="7"/>
      <c r="T176" s="7">
        <f t="shared" si="103"/>
        <v>3.3311205081477023E-2</v>
      </c>
      <c r="U176" s="49">
        <f t="shared" si="101"/>
        <v>220</v>
      </c>
      <c r="V176" s="8"/>
    </row>
    <row r="177" spans="1:22" x14ac:dyDescent="0.3">
      <c r="A177" s="21">
        <v>221</v>
      </c>
      <c r="B177" s="23">
        <v>44071</v>
      </c>
      <c r="C177" s="22" t="s">
        <v>6</v>
      </c>
      <c r="D177" s="22"/>
      <c r="E177" s="22"/>
      <c r="F177" s="8">
        <f t="shared" si="111"/>
        <v>-3.4514873355607115E-2</v>
      </c>
      <c r="G177" s="8"/>
      <c r="H177" s="15">
        <f t="shared" si="105"/>
        <v>-3.4514873355607115E-2</v>
      </c>
      <c r="I177" s="8">
        <f t="shared" si="106"/>
        <v>-3.7936828687816965E-4</v>
      </c>
      <c r="J177" s="15">
        <f t="shared" si="107"/>
        <v>-1.5174731475126786E-3</v>
      </c>
      <c r="K177" s="10">
        <f t="shared" si="108"/>
        <v>-1.0354462006682134E-4</v>
      </c>
      <c r="L177" s="21">
        <f t="shared" si="104"/>
        <v>221</v>
      </c>
      <c r="M177" s="10">
        <f t="shared" si="109"/>
        <v>-5.0548859222429274E-5</v>
      </c>
      <c r="N177" s="15"/>
      <c r="O177" s="8">
        <f t="shared" si="110"/>
        <v>-7.5873657375633931E-6</v>
      </c>
      <c r="P177" s="15"/>
      <c r="Q177" s="1">
        <f t="shared" si="102"/>
        <v>21.15290975537307</v>
      </c>
      <c r="R177" s="7">
        <f t="shared" si="97"/>
        <v>6.8234894460269993E-2</v>
      </c>
      <c r="S177" s="7"/>
      <c r="T177" s="7">
        <f t="shared" si="103"/>
        <v>3.3311205081477023E-2</v>
      </c>
      <c r="U177" s="49">
        <f t="shared" si="101"/>
        <v>221</v>
      </c>
      <c r="V177" s="8"/>
    </row>
    <row r="178" spans="1:22" x14ac:dyDescent="0.3">
      <c r="A178" s="21">
        <v>222</v>
      </c>
      <c r="B178" s="23">
        <v>44072</v>
      </c>
      <c r="C178" s="22" t="s">
        <v>6</v>
      </c>
      <c r="D178" s="22"/>
      <c r="E178" s="22"/>
      <c r="F178" s="8">
        <f t="shared" si="111"/>
        <v>-2.6863312674637135E-2</v>
      </c>
      <c r="G178" s="8"/>
      <c r="H178" s="15">
        <f t="shared" si="105"/>
        <v>-2.6863312674637135E-2</v>
      </c>
      <c r="I178" s="8">
        <f t="shared" si="106"/>
        <v>-2.952665885298437E-4</v>
      </c>
      <c r="J178" s="15">
        <f t="shared" si="107"/>
        <v>-1.1810663541193748E-3</v>
      </c>
      <c r="K178" s="10">
        <f t="shared" si="108"/>
        <v>-8.0589938023911404E-5</v>
      </c>
      <c r="L178" s="21">
        <f t="shared" si="104"/>
        <v>222</v>
      </c>
      <c r="M178" s="10">
        <f t="shared" si="109"/>
        <v>-3.9342743536902862E-5</v>
      </c>
      <c r="N178" s="15"/>
      <c r="O178" s="8">
        <f t="shared" si="110"/>
        <v>-5.9053317705968743E-6</v>
      </c>
      <c r="P178" s="15"/>
      <c r="Q178" s="1">
        <f t="shared" si="102"/>
        <v>21.15290975537307</v>
      </c>
      <c r="R178" s="7">
        <f t="shared" si="97"/>
        <v>6.8234894460269993E-2</v>
      </c>
      <c r="S178" s="7"/>
      <c r="T178" s="7">
        <f t="shared" si="103"/>
        <v>3.3311205081477023E-2</v>
      </c>
      <c r="U178" s="49">
        <f t="shared" si="101"/>
        <v>222</v>
      </c>
      <c r="V178" s="8"/>
    </row>
    <row r="179" spans="1:22" x14ac:dyDescent="0.3">
      <c r="A179" s="21">
        <v>223</v>
      </c>
      <c r="B179" s="23">
        <v>44073</v>
      </c>
      <c r="C179" s="22" t="s">
        <v>6</v>
      </c>
      <c r="D179" s="22"/>
      <c r="E179" s="22"/>
      <c r="F179" s="8">
        <f t="shared" si="111"/>
        <v>-2.0908017260277342E-2</v>
      </c>
      <c r="G179" s="8"/>
      <c r="H179" s="15">
        <f t="shared" si="105"/>
        <v>-2.0908017260277342E-2</v>
      </c>
      <c r="I179" s="8">
        <f t="shared" si="106"/>
        <v>-2.2980929433895927E-4</v>
      </c>
      <c r="J179" s="15">
        <f t="shared" si="107"/>
        <v>-9.192371773558371E-4</v>
      </c>
      <c r="K179" s="10">
        <f t="shared" si="108"/>
        <v>-6.2724051780832027E-5</v>
      </c>
      <c r="L179" s="21">
        <f t="shared" si="104"/>
        <v>223</v>
      </c>
      <c r="M179" s="10">
        <f t="shared" si="109"/>
        <v>-3.0620898133418353E-5</v>
      </c>
      <c r="N179" s="15"/>
      <c r="O179" s="8">
        <f t="shared" si="110"/>
        <v>-4.5961858867791856E-6</v>
      </c>
      <c r="P179" s="15"/>
      <c r="Q179" s="1">
        <f t="shared" si="102"/>
        <v>21.15290975537307</v>
      </c>
      <c r="R179" s="7">
        <f t="shared" si="97"/>
        <v>6.8234894460269993E-2</v>
      </c>
      <c r="S179" s="7"/>
      <c r="T179" s="7">
        <f t="shared" si="103"/>
        <v>3.3311205081477023E-2</v>
      </c>
      <c r="U179" s="49">
        <f t="shared" si="101"/>
        <v>223</v>
      </c>
      <c r="V179" s="8"/>
    </row>
    <row r="180" spans="1:22" x14ac:dyDescent="0.3">
      <c r="A180" s="21">
        <v>224</v>
      </c>
      <c r="B180" s="23">
        <v>44074</v>
      </c>
      <c r="C180" s="22" t="s">
        <v>6</v>
      </c>
      <c r="D180" s="22"/>
      <c r="E180" s="22"/>
      <c r="F180" s="8">
        <f t="shared" si="111"/>
        <v>-1.6272944109710776E-2</v>
      </c>
      <c r="G180" s="8"/>
      <c r="H180" s="15">
        <f t="shared" si="105"/>
        <v>-1.6272944109710776E-2</v>
      </c>
      <c r="I180" s="8">
        <f t="shared" si="106"/>
        <v>-1.7886314881587921E-4</v>
      </c>
      <c r="J180" s="15">
        <f t="shared" si="107"/>
        <v>-7.1545259526351686E-4</v>
      </c>
      <c r="K180" s="10">
        <f t="shared" si="108"/>
        <v>-4.8818832329132333E-5</v>
      </c>
      <c r="L180" s="21">
        <f t="shared" si="104"/>
        <v>224</v>
      </c>
      <c r="M180" s="10">
        <f t="shared" si="109"/>
        <v>-2.3832588126897987E-5</v>
      </c>
      <c r="N180" s="15"/>
      <c r="O180" s="8">
        <f t="shared" si="110"/>
        <v>-3.5772629763175844E-6</v>
      </c>
      <c r="P180" s="15"/>
      <c r="Q180" s="1">
        <f t="shared" si="102"/>
        <v>21.15290975537307</v>
      </c>
      <c r="R180" s="7">
        <f t="shared" si="97"/>
        <v>6.8234894460269993E-2</v>
      </c>
      <c r="S180" s="7"/>
      <c r="T180" s="7">
        <f t="shared" si="103"/>
        <v>3.3311205081477023E-2</v>
      </c>
      <c r="U180" s="49">
        <f t="shared" si="101"/>
        <v>224</v>
      </c>
      <c r="V180" s="8"/>
    </row>
    <row r="181" spans="1:22" x14ac:dyDescent="0.3">
      <c r="A181" s="21">
        <v>225</v>
      </c>
      <c r="B181" s="23">
        <v>44075</v>
      </c>
      <c r="C181" s="22" t="s">
        <v>6</v>
      </c>
      <c r="D181" s="22"/>
      <c r="E181" s="22"/>
      <c r="F181" s="8">
        <f t="shared" si="111"/>
        <v>-1.2665414740252521E-2</v>
      </c>
      <c r="G181" s="8"/>
      <c r="H181" s="15">
        <f t="shared" si="105"/>
        <v>-1.2665414740252521E-2</v>
      </c>
      <c r="I181" s="8">
        <f t="shared" si="106"/>
        <v>-1.3921119289955452E-4</v>
      </c>
      <c r="J181" s="15">
        <f t="shared" si="107"/>
        <v>-5.5684477159821807E-4</v>
      </c>
      <c r="K181" s="10">
        <f t="shared" si="108"/>
        <v>-3.7996244220757563E-5</v>
      </c>
      <c r="L181" s="21">
        <f t="shared" si="104"/>
        <v>225</v>
      </c>
      <c r="M181" s="10">
        <f t="shared" si="109"/>
        <v>-1.8549170385256473E-5</v>
      </c>
      <c r="N181" s="15"/>
      <c r="O181" s="8">
        <f t="shared" si="110"/>
        <v>-2.7842238579910904E-6</v>
      </c>
      <c r="P181" s="15"/>
      <c r="Q181" s="1">
        <f t="shared" si="102"/>
        <v>21.15290975537307</v>
      </c>
      <c r="R181" s="7">
        <f t="shared" ref="R181:R244" si="112">+K181/J181</f>
        <v>6.8234894460269993E-2</v>
      </c>
      <c r="S181" s="7"/>
      <c r="T181" s="7">
        <f t="shared" si="103"/>
        <v>3.3311205081477023E-2</v>
      </c>
      <c r="U181" s="49">
        <f t="shared" si="101"/>
        <v>225</v>
      </c>
      <c r="V181" s="8"/>
    </row>
    <row r="182" spans="1:22" x14ac:dyDescent="0.3">
      <c r="A182" s="21">
        <v>226</v>
      </c>
      <c r="B182" s="23">
        <v>44076</v>
      </c>
      <c r="C182" s="22" t="s">
        <v>6</v>
      </c>
      <c r="D182" s="22"/>
      <c r="E182" s="22"/>
      <c r="F182" s="8">
        <f t="shared" si="111"/>
        <v>-9.857634209342641E-3</v>
      </c>
      <c r="G182" s="8"/>
      <c r="H182" s="15">
        <f t="shared" si="105"/>
        <v>-9.857634209342641E-3</v>
      </c>
      <c r="I182" s="8">
        <f t="shared" si="106"/>
        <v>-1.0834963130648224E-4</v>
      </c>
      <c r="J182" s="15">
        <f t="shared" si="107"/>
        <v>-4.3339852522592898E-4</v>
      </c>
      <c r="K182" s="10">
        <f t="shared" si="108"/>
        <v>-2.9572902628027925E-5</v>
      </c>
      <c r="L182" s="21">
        <f t="shared" si="104"/>
        <v>226</v>
      </c>
      <c r="M182" s="10">
        <f t="shared" si="109"/>
        <v>-1.4437027155810613E-5</v>
      </c>
      <c r="N182" s="15"/>
      <c r="O182" s="8">
        <f t="shared" si="110"/>
        <v>-2.1669926261296451E-6</v>
      </c>
      <c r="P182" s="15"/>
      <c r="Q182" s="1">
        <f t="shared" si="102"/>
        <v>21.15290975537307</v>
      </c>
      <c r="R182" s="7">
        <f t="shared" si="112"/>
        <v>6.8234894460269993E-2</v>
      </c>
      <c r="S182" s="7"/>
      <c r="T182" s="7">
        <f t="shared" si="103"/>
        <v>3.3311205081477023E-2</v>
      </c>
      <c r="U182" s="49">
        <f t="shared" si="101"/>
        <v>226</v>
      </c>
      <c r="V182" s="8"/>
    </row>
    <row r="183" spans="1:22" x14ac:dyDescent="0.3">
      <c r="A183" s="21">
        <v>227</v>
      </c>
      <c r="B183" s="23">
        <v>44077</v>
      </c>
      <c r="C183" s="22" t="s">
        <v>6</v>
      </c>
      <c r="D183" s="22"/>
      <c r="E183" s="22"/>
      <c r="F183" s="8">
        <f t="shared" si="111"/>
        <v>-7.6723071607258646E-3</v>
      </c>
      <c r="G183" s="8"/>
      <c r="H183" s="15">
        <f t="shared" si="105"/>
        <v>-7.6723071607258646E-3</v>
      </c>
      <c r="I183" s="8">
        <f t="shared" si="106"/>
        <v>-8.4329732112281929E-5</v>
      </c>
      <c r="J183" s="15">
        <f t="shared" si="107"/>
        <v>-3.3731892844912772E-4</v>
      </c>
      <c r="K183" s="10">
        <f t="shared" si="108"/>
        <v>-2.3016921482177595E-5</v>
      </c>
      <c r="L183" s="21">
        <f t="shared" si="104"/>
        <v>227</v>
      </c>
      <c r="M183" s="10">
        <f t="shared" si="109"/>
        <v>-1.1236500003432967E-5</v>
      </c>
      <c r="N183" s="15"/>
      <c r="O183" s="8">
        <f t="shared" si="110"/>
        <v>-1.6865946422456386E-6</v>
      </c>
      <c r="P183" s="15"/>
      <c r="Q183" s="1">
        <f t="shared" si="102"/>
        <v>21.15290975537307</v>
      </c>
      <c r="R183" s="7">
        <f t="shared" si="112"/>
        <v>6.8234894460269993E-2</v>
      </c>
      <c r="S183" s="7"/>
      <c r="T183" s="7">
        <f t="shared" si="103"/>
        <v>3.3311205081477023E-2</v>
      </c>
      <c r="U183" s="49">
        <f t="shared" si="101"/>
        <v>227</v>
      </c>
      <c r="V183" s="8"/>
    </row>
    <row r="184" spans="1:22" x14ac:dyDescent="0.3">
      <c r="A184" s="21">
        <v>228</v>
      </c>
      <c r="B184" s="23">
        <v>44078</v>
      </c>
      <c r="C184" s="22" t="s">
        <v>6</v>
      </c>
      <c r="D184" s="22"/>
      <c r="E184" s="22"/>
      <c r="F184" s="8">
        <f t="shared" si="111"/>
        <v>-5.971442632019792E-3</v>
      </c>
      <c r="G184" s="8"/>
      <c r="H184" s="15">
        <f t="shared" si="105"/>
        <v>-5.971442632019792E-3</v>
      </c>
      <c r="I184" s="8">
        <f t="shared" si="106"/>
        <v>-6.563477542450827E-5</v>
      </c>
      <c r="J184" s="15">
        <f t="shared" si="107"/>
        <v>-2.6253910169803308E-4</v>
      </c>
      <c r="K184" s="10">
        <f t="shared" si="108"/>
        <v>-1.7914327896059376E-5</v>
      </c>
      <c r="L184" s="21">
        <f t="shared" si="104"/>
        <v>228</v>
      </c>
      <c r="M184" s="10">
        <f t="shared" si="109"/>
        <v>-8.7454938585699328E-6</v>
      </c>
      <c r="N184" s="15"/>
      <c r="O184" s="8">
        <f t="shared" si="110"/>
        <v>-1.3126955084901654E-6</v>
      </c>
      <c r="P184" s="15"/>
      <c r="Q184" s="1">
        <f t="shared" si="102"/>
        <v>21.15290975537307</v>
      </c>
      <c r="R184" s="7">
        <f t="shared" si="112"/>
        <v>6.8234894460269993E-2</v>
      </c>
      <c r="S184" s="7"/>
      <c r="T184" s="7">
        <f t="shared" si="103"/>
        <v>3.3311205081477023E-2</v>
      </c>
      <c r="U184" s="49">
        <f t="shared" si="101"/>
        <v>228</v>
      </c>
      <c r="V184" s="8"/>
    </row>
    <row r="185" spans="1:22" x14ac:dyDescent="0.3">
      <c r="A185" s="21">
        <v>229</v>
      </c>
      <c r="B185" s="23">
        <v>44079</v>
      </c>
      <c r="C185" s="22" t="s">
        <v>6</v>
      </c>
      <c r="D185" s="22"/>
      <c r="E185" s="22"/>
      <c r="F185" s="8">
        <f t="shared" si="111"/>
        <v>-4.6476407110022317E-3</v>
      </c>
      <c r="G185" s="8"/>
      <c r="H185" s="15">
        <f t="shared" si="105"/>
        <v>-4.6476407110022317E-3</v>
      </c>
      <c r="I185" s="8">
        <f t="shared" si="106"/>
        <v>-5.1084281155901147E-5</v>
      </c>
      <c r="J185" s="15">
        <f t="shared" si="107"/>
        <v>-2.0433712462360459E-4</v>
      </c>
      <c r="K185" s="10">
        <f t="shared" ref="K185:K216" si="113">+J185*$R$3</f>
        <v>-1.3942922133006695E-5</v>
      </c>
      <c r="L185" s="21">
        <f t="shared" si="104"/>
        <v>229</v>
      </c>
      <c r="M185" s="10">
        <f t="shared" ref="M185:M216" si="114">+$T$3*J185</f>
        <v>-6.8067158640962208E-6</v>
      </c>
      <c r="N185" s="15"/>
      <c r="O185" s="8">
        <f t="shared" ref="O185:O216" si="115">+J185*$O$3</f>
        <v>-1.021685623118023E-6</v>
      </c>
      <c r="P185" s="15"/>
      <c r="Q185" s="1">
        <f t="shared" si="102"/>
        <v>21.15290975537307</v>
      </c>
      <c r="R185" s="7">
        <f t="shared" si="112"/>
        <v>6.8234894460269993E-2</v>
      </c>
      <c r="S185" s="7"/>
      <c r="T185" s="7">
        <f t="shared" si="103"/>
        <v>3.3311205081477023E-2</v>
      </c>
      <c r="U185" s="49">
        <f t="shared" si="101"/>
        <v>229</v>
      </c>
      <c r="V185" s="8"/>
    </row>
    <row r="186" spans="1:22" x14ac:dyDescent="0.3">
      <c r="A186" s="21">
        <v>230</v>
      </c>
      <c r="B186" s="23">
        <v>44080</v>
      </c>
      <c r="C186" s="22" t="s">
        <v>6</v>
      </c>
      <c r="D186" s="22"/>
      <c r="E186" s="22"/>
      <c r="F186" s="8">
        <f t="shared" si="111"/>
        <v>-3.6173108425658798E-3</v>
      </c>
      <c r="G186" s="8"/>
      <c r="H186" s="15">
        <f t="shared" si="105"/>
        <v>-3.6173108425658798E-3</v>
      </c>
      <c r="I186" s="8">
        <f t="shared" si="106"/>
        <v>-3.9759468427170408E-5</v>
      </c>
      <c r="J186" s="15">
        <f t="shared" si="107"/>
        <v>-1.5903787370868163E-4</v>
      </c>
      <c r="K186" s="10">
        <f t="shared" si="113"/>
        <v>-1.0851932527697639E-5</v>
      </c>
      <c r="L186" s="21">
        <f t="shared" si="104"/>
        <v>230</v>
      </c>
      <c r="M186" s="10">
        <f t="shared" si="114"/>
        <v>-5.2977432268319363E-6</v>
      </c>
      <c r="N186" s="15"/>
      <c r="O186" s="8">
        <f t="shared" si="115"/>
        <v>-7.9518936854340816E-7</v>
      </c>
      <c r="P186" s="15"/>
      <c r="Q186" s="1">
        <f t="shared" si="102"/>
        <v>21.15290975537307</v>
      </c>
      <c r="R186" s="7">
        <f t="shared" si="112"/>
        <v>6.8234894460269993E-2</v>
      </c>
      <c r="S186" s="7"/>
      <c r="T186" s="7">
        <f t="shared" si="103"/>
        <v>3.3311205081477023E-2</v>
      </c>
      <c r="U186" s="49">
        <f t="shared" si="101"/>
        <v>230</v>
      </c>
      <c r="V186" s="8"/>
    </row>
    <row r="187" spans="1:22" x14ac:dyDescent="0.3">
      <c r="A187" s="21">
        <v>231</v>
      </c>
      <c r="B187" s="23">
        <v>44081</v>
      </c>
      <c r="C187" s="22" t="s">
        <v>6</v>
      </c>
      <c r="D187" s="22"/>
      <c r="E187" s="22"/>
      <c r="F187" s="8">
        <f t="shared" si="111"/>
        <v>-2.8153935610317421E-3</v>
      </c>
      <c r="G187" s="8"/>
      <c r="H187" s="15">
        <f t="shared" si="105"/>
        <v>-2.8153935610317421E-3</v>
      </c>
      <c r="I187" s="8">
        <f t="shared" si="106"/>
        <v>-3.0945239784949935E-5</v>
      </c>
      <c r="J187" s="15">
        <f t="shared" si="107"/>
        <v>-1.2378095913979974E-4</v>
      </c>
      <c r="K187" s="10">
        <f t="shared" si="113"/>
        <v>-8.4461806830952269E-6</v>
      </c>
      <c r="L187" s="21">
        <f t="shared" si="104"/>
        <v>231</v>
      </c>
      <c r="M187" s="10">
        <f t="shared" si="114"/>
        <v>-4.1232929150877965E-6</v>
      </c>
      <c r="N187" s="15"/>
      <c r="O187" s="8">
        <f t="shared" si="115"/>
        <v>-6.1890479569899874E-7</v>
      </c>
      <c r="P187" s="15"/>
      <c r="Q187" s="1">
        <f t="shared" si="102"/>
        <v>21.15290975537307</v>
      </c>
      <c r="R187" s="7">
        <f t="shared" si="112"/>
        <v>6.8234894460269993E-2</v>
      </c>
      <c r="S187" s="7"/>
      <c r="T187" s="7">
        <f t="shared" si="103"/>
        <v>3.3311205081477023E-2</v>
      </c>
      <c r="U187" s="49">
        <f t="shared" si="101"/>
        <v>231</v>
      </c>
      <c r="V187" s="8"/>
    </row>
    <row r="188" spans="1:22" x14ac:dyDescent="0.3">
      <c r="A188" s="21">
        <v>232</v>
      </c>
      <c r="B188" s="23">
        <v>44082</v>
      </c>
      <c r="C188" s="22" t="s">
        <v>6</v>
      </c>
      <c r="D188" s="22"/>
      <c r="E188" s="22"/>
      <c r="F188" s="8">
        <f t="shared" si="111"/>
        <v>-2.1912523552652463E-3</v>
      </c>
      <c r="G188" s="8"/>
      <c r="H188" s="15">
        <f t="shared" si="105"/>
        <v>-2.1912523552652463E-3</v>
      </c>
      <c r="I188" s="8">
        <f t="shared" si="106"/>
        <v>-2.4085026868559651E-5</v>
      </c>
      <c r="J188" s="15">
        <f t="shared" si="107"/>
        <v>-9.6340107474238604E-5</v>
      </c>
      <c r="K188" s="10">
        <f t="shared" si="113"/>
        <v>-6.5737570657957392E-6</v>
      </c>
      <c r="L188" s="21">
        <f t="shared" si="104"/>
        <v>232</v>
      </c>
      <c r="M188" s="10">
        <f t="shared" si="114"/>
        <v>-3.2092050776458997E-6</v>
      </c>
      <c r="N188" s="15"/>
      <c r="O188" s="8">
        <f t="shared" si="115"/>
        <v>-4.8170053737119305E-7</v>
      </c>
      <c r="P188" s="15"/>
      <c r="Q188" s="1">
        <f t="shared" si="102"/>
        <v>21.15290975537307</v>
      </c>
      <c r="R188" s="7">
        <f t="shared" si="112"/>
        <v>6.8234894460269993E-2</v>
      </c>
      <c r="S188" s="7"/>
      <c r="T188" s="7">
        <f t="shared" si="103"/>
        <v>3.3311205081477023E-2</v>
      </c>
      <c r="U188" s="49">
        <f t="shared" si="101"/>
        <v>232</v>
      </c>
      <c r="V188" s="8"/>
    </row>
    <row r="189" spans="1:22" x14ac:dyDescent="0.3">
      <c r="A189" s="21">
        <v>233</v>
      </c>
      <c r="B189" s="23">
        <v>44083</v>
      </c>
      <c r="C189" s="22" t="s">
        <v>6</v>
      </c>
      <c r="D189" s="22"/>
      <c r="E189" s="22"/>
      <c r="F189" s="8">
        <f t="shared" si="111"/>
        <v>-1.7054762612641189E-3</v>
      </c>
      <c r="G189" s="8"/>
      <c r="H189" s="15">
        <f t="shared" si="105"/>
        <v>-1.7054762612641189E-3</v>
      </c>
      <c r="I189" s="8">
        <f t="shared" si="106"/>
        <v>-1.8745646286488415E-5</v>
      </c>
      <c r="J189" s="15">
        <f t="shared" si="107"/>
        <v>-7.4982585145953658E-5</v>
      </c>
      <c r="K189" s="10">
        <f t="shared" si="113"/>
        <v>-5.1164287837923567E-6</v>
      </c>
      <c r="L189" s="21">
        <f t="shared" si="104"/>
        <v>233</v>
      </c>
      <c r="M189" s="10">
        <f t="shared" si="114"/>
        <v>-2.4977602713361751E-6</v>
      </c>
      <c r="N189" s="15"/>
      <c r="O189" s="8">
        <f t="shared" si="115"/>
        <v>-3.7491292572976831E-7</v>
      </c>
      <c r="P189" s="15"/>
      <c r="Q189" s="1">
        <f t="shared" si="102"/>
        <v>21.15290975537307</v>
      </c>
      <c r="R189" s="7">
        <f t="shared" si="112"/>
        <v>6.8234894460269993E-2</v>
      </c>
      <c r="S189" s="7"/>
      <c r="T189" s="7">
        <f t="shared" si="103"/>
        <v>3.3311205081477023E-2</v>
      </c>
      <c r="U189" s="49">
        <f t="shared" si="101"/>
        <v>233</v>
      </c>
      <c r="V189" s="8"/>
    </row>
    <row r="190" spans="1:22" x14ac:dyDescent="0.3">
      <c r="A190" s="21">
        <v>234</v>
      </c>
      <c r="B190" s="23">
        <v>44084</v>
      </c>
      <c r="C190" s="22" t="s">
        <v>6</v>
      </c>
      <c r="D190" s="22"/>
      <c r="E190" s="22"/>
      <c r="F190" s="8">
        <f t="shared" si="111"/>
        <v>-1.3273912841423282E-3</v>
      </c>
      <c r="G190" s="8"/>
      <c r="H190" s="15">
        <f t="shared" si="105"/>
        <v>-1.3273912841423282E-3</v>
      </c>
      <c r="I190" s="8">
        <f t="shared" si="106"/>
        <v>-1.4589946551267912E-5</v>
      </c>
      <c r="J190" s="15">
        <f t="shared" si="107"/>
        <v>-5.8359786205071648E-5</v>
      </c>
      <c r="K190" s="10">
        <f t="shared" si="113"/>
        <v>-3.9821738524269844E-6</v>
      </c>
      <c r="L190" s="21">
        <f t="shared" si="104"/>
        <v>234</v>
      </c>
      <c r="M190" s="10">
        <f t="shared" si="114"/>
        <v>-1.9440348067882952E-6</v>
      </c>
      <c r="N190" s="15"/>
      <c r="O190" s="8">
        <f t="shared" si="115"/>
        <v>-2.9179893102535825E-7</v>
      </c>
      <c r="P190" s="15"/>
      <c r="Q190" s="1">
        <f t="shared" si="102"/>
        <v>21.15290975537307</v>
      </c>
      <c r="R190" s="7">
        <f t="shared" si="112"/>
        <v>6.8234894460269993E-2</v>
      </c>
      <c r="S190" s="7"/>
      <c r="T190" s="7">
        <f t="shared" si="103"/>
        <v>3.3311205081477023E-2</v>
      </c>
      <c r="U190" s="49">
        <f t="shared" si="101"/>
        <v>234</v>
      </c>
      <c r="V190" s="8"/>
    </row>
    <row r="191" spans="1:22" x14ac:dyDescent="0.3">
      <c r="A191" s="21">
        <v>235</v>
      </c>
      <c r="B191" s="23">
        <v>44085</v>
      </c>
      <c r="C191" s="22" t="s">
        <v>6</v>
      </c>
      <c r="D191" s="22"/>
      <c r="E191" s="22"/>
      <c r="F191" s="8">
        <f t="shared" si="111"/>
        <v>-1.0331235099754648E-3</v>
      </c>
      <c r="G191" s="8"/>
      <c r="H191" s="15">
        <f t="shared" si="105"/>
        <v>-1.0331235099754648E-3</v>
      </c>
      <c r="I191" s="8">
        <f t="shared" si="106"/>
        <v>-1.1355518882391669E-5</v>
      </c>
      <c r="J191" s="15">
        <f t="shared" si="107"/>
        <v>-4.5422075529566677E-5</v>
      </c>
      <c r="K191" s="10">
        <f t="shared" si="113"/>
        <v>-3.0993705299263945E-6</v>
      </c>
      <c r="L191" s="21">
        <f t="shared" si="104"/>
        <v>235</v>
      </c>
      <c r="M191" s="10">
        <f t="shared" si="114"/>
        <v>-1.5130640731917346E-6</v>
      </c>
      <c r="N191" s="15"/>
      <c r="O191" s="8">
        <f t="shared" si="115"/>
        <v>-2.2711037764783339E-7</v>
      </c>
      <c r="P191" s="15"/>
      <c r="Q191" s="1">
        <f t="shared" si="102"/>
        <v>21.15290975537307</v>
      </c>
      <c r="R191" s="7">
        <f t="shared" si="112"/>
        <v>6.8234894460269993E-2</v>
      </c>
      <c r="S191" s="7"/>
      <c r="T191" s="7">
        <f t="shared" si="103"/>
        <v>3.3311205081477023E-2</v>
      </c>
      <c r="U191" s="49">
        <f t="shared" si="101"/>
        <v>235</v>
      </c>
      <c r="V191" s="8"/>
    </row>
    <row r="192" spans="1:22" x14ac:dyDescent="0.3">
      <c r="A192" s="21">
        <v>236</v>
      </c>
      <c r="B192" s="23">
        <v>44086</v>
      </c>
      <c r="C192" s="22" t="s">
        <v>6</v>
      </c>
      <c r="D192" s="22"/>
      <c r="E192" s="22"/>
      <c r="F192" s="8">
        <f t="shared" si="111"/>
        <v>-8.0409160404700929E-4</v>
      </c>
      <c r="G192" s="8"/>
      <c r="H192" s="15">
        <f t="shared" si="105"/>
        <v>-8.0409160404700929E-4</v>
      </c>
      <c r="I192" s="8">
        <f t="shared" si="106"/>
        <v>-8.8381275856797267E-6</v>
      </c>
      <c r="J192" s="15">
        <f t="shared" si="107"/>
        <v>-3.5352510342718907E-5</v>
      </c>
      <c r="K192" s="10">
        <f t="shared" si="113"/>
        <v>-2.4122748121410279E-6</v>
      </c>
      <c r="L192" s="21">
        <f t="shared" si="104"/>
        <v>236</v>
      </c>
      <c r="M192" s="10">
        <f t="shared" si="114"/>
        <v>-1.1776347221713471E-6</v>
      </c>
      <c r="N192" s="15"/>
      <c r="O192" s="8">
        <f t="shared" si="115"/>
        <v>-1.7676255171359454E-7</v>
      </c>
      <c r="P192" s="15"/>
      <c r="Q192" s="1">
        <f t="shared" si="102"/>
        <v>21.15290975537307</v>
      </c>
      <c r="R192" s="7">
        <f t="shared" si="112"/>
        <v>6.8234894460269993E-2</v>
      </c>
      <c r="S192" s="7"/>
      <c r="T192" s="7">
        <f t="shared" si="103"/>
        <v>3.3311205081477023E-2</v>
      </c>
      <c r="U192" s="49">
        <f t="shared" si="101"/>
        <v>236</v>
      </c>
      <c r="V192" s="8"/>
    </row>
    <row r="193" spans="1:22" x14ac:dyDescent="0.3">
      <c r="A193" s="21">
        <v>237</v>
      </c>
      <c r="B193" s="23">
        <v>44087</v>
      </c>
      <c r="C193" s="22" t="s">
        <v>6</v>
      </c>
      <c r="D193" s="22"/>
      <c r="E193" s="22"/>
      <c r="F193" s="8">
        <f t="shared" si="111"/>
        <v>-6.2583350534172572E-4</v>
      </c>
      <c r="G193" s="8"/>
      <c r="H193" s="15">
        <f t="shared" si="105"/>
        <v>-6.2583350534172572E-4</v>
      </c>
      <c r="I193" s="8">
        <f t="shared" si="106"/>
        <v>-6.8788137318742338E-6</v>
      </c>
      <c r="J193" s="15">
        <f t="shared" si="107"/>
        <v>-2.7515254927496935E-5</v>
      </c>
      <c r="K193" s="10">
        <f t="shared" si="113"/>
        <v>-1.8775005160251772E-6</v>
      </c>
      <c r="L193" s="21">
        <f t="shared" si="104"/>
        <v>237</v>
      </c>
      <c r="M193" s="10">
        <f t="shared" si="114"/>
        <v>-9.1656629975897157E-7</v>
      </c>
      <c r="N193" s="15"/>
      <c r="O193" s="8">
        <f t="shared" si="115"/>
        <v>-1.3757627463748467E-7</v>
      </c>
      <c r="P193" s="15"/>
      <c r="Q193" s="1">
        <f t="shared" si="102"/>
        <v>21.15290975537307</v>
      </c>
      <c r="R193" s="7">
        <f t="shared" si="112"/>
        <v>6.8234894460269993E-2</v>
      </c>
      <c r="S193" s="7"/>
      <c r="T193" s="7">
        <f t="shared" si="103"/>
        <v>3.3311205081477023E-2</v>
      </c>
      <c r="U193" s="49">
        <f t="shared" si="101"/>
        <v>237</v>
      </c>
      <c r="V193" s="8"/>
    </row>
    <row r="194" spans="1:22" x14ac:dyDescent="0.3">
      <c r="A194" s="21">
        <v>238</v>
      </c>
      <c r="B194" s="23">
        <v>44088</v>
      </c>
      <c r="C194" s="22" t="s">
        <v>6</v>
      </c>
      <c r="D194" s="22"/>
      <c r="E194" s="22"/>
      <c r="F194" s="8">
        <f t="shared" si="111"/>
        <v>-4.8709322972288353E-4</v>
      </c>
      <c r="G194" s="8"/>
      <c r="H194" s="15">
        <f t="shared" si="105"/>
        <v>-4.8709322972288353E-4</v>
      </c>
      <c r="I194" s="8">
        <f t="shared" si="106"/>
        <v>-5.3538578051860472E-6</v>
      </c>
      <c r="J194" s="15">
        <f t="shared" si="107"/>
        <v>-2.1415431220744189E-5</v>
      </c>
      <c r="K194" s="10">
        <f t="shared" si="113"/>
        <v>-1.4612796891686506E-6</v>
      </c>
      <c r="L194" s="21">
        <f t="shared" si="104"/>
        <v>238</v>
      </c>
      <c r="M194" s="10">
        <f t="shared" si="114"/>
        <v>-7.133738213024755E-7</v>
      </c>
      <c r="N194" s="15"/>
      <c r="O194" s="8">
        <f t="shared" si="115"/>
        <v>-1.0707715610372094E-7</v>
      </c>
      <c r="P194" s="15"/>
      <c r="Q194" s="1">
        <f t="shared" si="102"/>
        <v>21.15290975537307</v>
      </c>
      <c r="R194" s="7">
        <f t="shared" si="112"/>
        <v>6.8234894460269993E-2</v>
      </c>
      <c r="S194" s="7"/>
      <c r="T194" s="7">
        <f t="shared" si="103"/>
        <v>3.3311205081477023E-2</v>
      </c>
      <c r="U194" s="49">
        <f t="shared" si="101"/>
        <v>238</v>
      </c>
      <c r="V194" s="8"/>
    </row>
    <row r="195" spans="1:22" x14ac:dyDescent="0.3">
      <c r="A195" s="21">
        <v>239</v>
      </c>
      <c r="B195" s="23">
        <v>44089</v>
      </c>
      <c r="C195" s="22" t="s">
        <v>6</v>
      </c>
      <c r="D195" s="22"/>
      <c r="E195" s="22"/>
      <c r="F195" s="8">
        <f t="shared" si="111"/>
        <v>-3.7911011861264617E-4</v>
      </c>
      <c r="G195" s="8"/>
      <c r="H195" s="15">
        <f t="shared" si="105"/>
        <v>-3.7911011861264617E-4</v>
      </c>
      <c r="I195" s="8">
        <f t="shared" si="106"/>
        <v>-4.1669675201892238E-6</v>
      </c>
      <c r="J195" s="15">
        <f t="shared" si="107"/>
        <v>-1.6667870080756895E-5</v>
      </c>
      <c r="K195" s="10">
        <f t="shared" si="113"/>
        <v>-1.1373303558379386E-6</v>
      </c>
      <c r="L195" s="21">
        <f t="shared" si="104"/>
        <v>239</v>
      </c>
      <c r="M195" s="10">
        <f t="shared" si="114"/>
        <v>-5.5522683853150793E-7</v>
      </c>
      <c r="N195" s="15"/>
      <c r="O195" s="8">
        <f t="shared" si="115"/>
        <v>-8.3339350403784472E-8</v>
      </c>
      <c r="P195" s="15"/>
      <c r="Q195" s="1">
        <f t="shared" si="102"/>
        <v>21.15290975537307</v>
      </c>
      <c r="R195" s="7">
        <f t="shared" si="112"/>
        <v>6.8234894460269993E-2</v>
      </c>
      <c r="S195" s="7"/>
      <c r="T195" s="7">
        <f t="shared" si="103"/>
        <v>3.3311205081477023E-2</v>
      </c>
      <c r="U195" s="49">
        <f t="shared" si="101"/>
        <v>239</v>
      </c>
      <c r="V195" s="8"/>
    </row>
    <row r="196" spans="1:22" x14ac:dyDescent="0.3">
      <c r="A196" s="21">
        <v>240</v>
      </c>
      <c r="B196" s="23">
        <v>44090</v>
      </c>
      <c r="C196" s="22" t="s">
        <v>6</v>
      </c>
      <c r="D196" s="22"/>
      <c r="E196" s="22"/>
      <c r="F196" s="8">
        <f t="shared" si="111"/>
        <v>-2.9506565327599039E-4</v>
      </c>
      <c r="G196" s="8"/>
      <c r="H196" s="15">
        <f t="shared" si="105"/>
        <v>-2.9506565327599039E-4</v>
      </c>
      <c r="I196" s="8">
        <f t="shared" si="106"/>
        <v>-3.2431975121738489E-6</v>
      </c>
      <c r="J196" s="15">
        <f t="shared" si="107"/>
        <v>-1.2972790048695395E-5</v>
      </c>
      <c r="K196" s="10">
        <f t="shared" si="113"/>
        <v>-8.851969598279711E-7</v>
      </c>
      <c r="L196" s="21">
        <f t="shared" si="104"/>
        <v>240</v>
      </c>
      <c r="M196" s="10">
        <f t="shared" si="114"/>
        <v>-4.321392697910366E-7</v>
      </c>
      <c r="N196" s="15"/>
      <c r="O196" s="8">
        <f t="shared" si="115"/>
        <v>-6.4863950243476982E-8</v>
      </c>
      <c r="P196" s="15"/>
      <c r="Q196" s="1">
        <f t="shared" si="102"/>
        <v>21.15290975537307</v>
      </c>
      <c r="R196" s="7">
        <f t="shared" si="112"/>
        <v>6.8234894460269993E-2</v>
      </c>
      <c r="S196" s="7"/>
      <c r="T196" s="7">
        <f t="shared" si="103"/>
        <v>3.3311205081477023E-2</v>
      </c>
      <c r="U196" s="49">
        <f t="shared" si="101"/>
        <v>240</v>
      </c>
      <c r="V196" s="8"/>
    </row>
    <row r="197" spans="1:22" x14ac:dyDescent="0.3">
      <c r="A197" s="21">
        <v>241</v>
      </c>
      <c r="B197" s="23">
        <v>44091</v>
      </c>
      <c r="C197" s="22" t="s">
        <v>6</v>
      </c>
      <c r="D197" s="22"/>
      <c r="E197" s="22"/>
      <c r="F197" s="8">
        <f t="shared" si="111"/>
        <v>-2.2965290417938935E-4</v>
      </c>
      <c r="G197" s="8"/>
      <c r="H197" s="15">
        <f t="shared" si="105"/>
        <v>-2.2965290417938935E-4</v>
      </c>
      <c r="I197" s="8">
        <f t="shared" si="106"/>
        <v>-2.5242169640172765E-6</v>
      </c>
      <c r="J197" s="15">
        <f t="shared" si="107"/>
        <v>-1.0096867856069106E-5</v>
      </c>
      <c r="K197" s="10">
        <f t="shared" si="113"/>
        <v>-6.8895871253816803E-7</v>
      </c>
      <c r="L197" s="21">
        <f t="shared" si="104"/>
        <v>241</v>
      </c>
      <c r="M197" s="10">
        <f t="shared" si="114"/>
        <v>-3.363388358340912E-7</v>
      </c>
      <c r="N197" s="15"/>
      <c r="O197" s="8">
        <f t="shared" si="115"/>
        <v>-5.0484339280345535E-8</v>
      </c>
      <c r="P197" s="15"/>
      <c r="Q197" s="1">
        <f t="shared" si="102"/>
        <v>21.15290975537307</v>
      </c>
      <c r="R197" s="7">
        <f t="shared" si="112"/>
        <v>6.8234894460269993E-2</v>
      </c>
      <c r="S197" s="7"/>
      <c r="T197" s="7">
        <f t="shared" si="103"/>
        <v>3.3311205081477023E-2</v>
      </c>
      <c r="U197" s="49">
        <f t="shared" ref="U197:U260" si="116">+A197</f>
        <v>241</v>
      </c>
      <c r="V197" s="8"/>
    </row>
    <row r="198" spans="1:22" x14ac:dyDescent="0.3">
      <c r="A198" s="21">
        <v>242</v>
      </c>
      <c r="B198" s="23">
        <v>44092</v>
      </c>
      <c r="C198" s="22" t="s">
        <v>6</v>
      </c>
      <c r="D198" s="22"/>
      <c r="E198" s="22"/>
      <c r="F198" s="8">
        <f t="shared" si="111"/>
        <v>-1.7874142860232147E-4</v>
      </c>
      <c r="G198" s="8"/>
      <c r="H198" s="15">
        <f t="shared" si="105"/>
        <v>-1.7874142860232147E-4</v>
      </c>
      <c r="I198" s="8">
        <f t="shared" si="106"/>
        <v>-1.9646263471513938E-6</v>
      </c>
      <c r="J198" s="15">
        <f t="shared" si="107"/>
        <v>-7.8585053886055751E-6</v>
      </c>
      <c r="K198" s="10">
        <f t="shared" si="113"/>
        <v>-5.3622428580696442E-7</v>
      </c>
      <c r="L198" s="21">
        <f t="shared" si="104"/>
        <v>242</v>
      </c>
      <c r="M198" s="10">
        <f t="shared" si="114"/>
        <v>-2.6177628463373261E-7</v>
      </c>
      <c r="N198" s="15"/>
      <c r="O198" s="8">
        <f t="shared" si="115"/>
        <v>-3.9292526943027874E-8</v>
      </c>
      <c r="P198" s="15"/>
      <c r="Q198" s="1">
        <f t="shared" ref="Q198:Q261" si="117">LOG(2)/LOG(1+T198)</f>
        <v>21.15290975537307</v>
      </c>
      <c r="R198" s="7">
        <f t="shared" si="112"/>
        <v>6.8234894460269993E-2</v>
      </c>
      <c r="S198" s="7"/>
      <c r="T198" s="7">
        <f t="shared" ref="T198:T261" si="118">+M198/J198</f>
        <v>3.3311205081477023E-2</v>
      </c>
      <c r="U198" s="49">
        <f t="shared" si="116"/>
        <v>242</v>
      </c>
      <c r="V198" s="8"/>
    </row>
    <row r="199" spans="1:22" x14ac:dyDescent="0.3">
      <c r="A199" s="21">
        <v>243</v>
      </c>
      <c r="B199" s="23">
        <v>44093</v>
      </c>
      <c r="C199" s="22" t="s">
        <v>6</v>
      </c>
      <c r="D199" s="22"/>
      <c r="E199" s="22"/>
      <c r="F199" s="8">
        <f t="shared" si="111"/>
        <v>-1.391164566934576E-4</v>
      </c>
      <c r="G199" s="8"/>
      <c r="H199" s="15">
        <f t="shared" si="105"/>
        <v>-1.391164566934576E-4</v>
      </c>
      <c r="I199" s="8">
        <f t="shared" si="106"/>
        <v>-1.5290906997862214E-6</v>
      </c>
      <c r="J199" s="15">
        <f t="shared" si="107"/>
        <v>-6.1163627991448857E-6</v>
      </c>
      <c r="K199" s="10">
        <f t="shared" si="113"/>
        <v>-4.1734937008037284E-7</v>
      </c>
      <c r="L199" s="21">
        <f t="shared" si="104"/>
        <v>243</v>
      </c>
      <c r="M199" s="10">
        <f t="shared" si="114"/>
        <v>-2.0374341555503215E-7</v>
      </c>
      <c r="N199" s="15"/>
      <c r="O199" s="8">
        <f t="shared" si="115"/>
        <v>-3.0581813995724432E-8</v>
      </c>
      <c r="P199" s="15"/>
      <c r="Q199" s="1">
        <f t="shared" si="117"/>
        <v>21.15290975537307</v>
      </c>
      <c r="R199" s="7">
        <f t="shared" si="112"/>
        <v>6.8234894460269993E-2</v>
      </c>
      <c r="S199" s="7"/>
      <c r="T199" s="7">
        <f t="shared" si="118"/>
        <v>3.3311205081477023E-2</v>
      </c>
      <c r="U199" s="49">
        <f t="shared" si="116"/>
        <v>243</v>
      </c>
      <c r="V199" s="8"/>
    </row>
    <row r="200" spans="1:22" x14ac:dyDescent="0.3">
      <c r="A200" s="21">
        <v>244</v>
      </c>
      <c r="B200" s="23">
        <v>44094</v>
      </c>
      <c r="C200" s="22" t="s">
        <v>6</v>
      </c>
      <c r="D200" s="22"/>
      <c r="E200" s="22"/>
      <c r="F200" s="8">
        <f t="shared" si="111"/>
        <v>-1.0827589705575009E-4</v>
      </c>
      <c r="G200" s="8"/>
      <c r="H200" s="15">
        <f t="shared" si="105"/>
        <v>-1.0827589705575009E-4</v>
      </c>
      <c r="I200" s="8">
        <f t="shared" si="106"/>
        <v>-1.1901084252294928E-6</v>
      </c>
      <c r="J200" s="15">
        <f t="shared" si="107"/>
        <v>-4.7604337009179712E-6</v>
      </c>
      <c r="K200" s="10">
        <f t="shared" si="113"/>
        <v>-3.2482769116725027E-7</v>
      </c>
      <c r="L200" s="21">
        <f t="shared" ref="L200:L263" si="119">+L199+1</f>
        <v>244</v>
      </c>
      <c r="M200" s="10">
        <f t="shared" si="114"/>
        <v>-1.585757832880532E-7</v>
      </c>
      <c r="N200" s="15"/>
      <c r="O200" s="8">
        <f t="shared" si="115"/>
        <v>-2.3802168504589856E-8</v>
      </c>
      <c r="P200" s="15"/>
      <c r="Q200" s="1">
        <f t="shared" si="117"/>
        <v>21.15290975537307</v>
      </c>
      <c r="R200" s="7">
        <f t="shared" si="112"/>
        <v>6.8234894460269993E-2</v>
      </c>
      <c r="S200" s="7"/>
      <c r="T200" s="7">
        <f t="shared" si="118"/>
        <v>3.3311205081477023E-2</v>
      </c>
      <c r="U200" s="49">
        <f t="shared" si="116"/>
        <v>244</v>
      </c>
      <c r="V200" s="8"/>
    </row>
    <row r="201" spans="1:22" x14ac:dyDescent="0.3">
      <c r="A201" s="21">
        <v>245</v>
      </c>
      <c r="B201" s="23">
        <v>44095</v>
      </c>
      <c r="C201" s="22" t="s">
        <v>6</v>
      </c>
      <c r="D201" s="22"/>
      <c r="E201" s="22"/>
      <c r="F201" s="8">
        <f t="shared" si="111"/>
        <v>-8.4272343918738793E-5</v>
      </c>
      <c r="G201" s="8"/>
      <c r="H201" s="15">
        <f t="shared" si="105"/>
        <v>-8.4272343918738793E-5</v>
      </c>
      <c r="I201" s="8">
        <f t="shared" si="106"/>
        <v>-9.2627472261798542E-7</v>
      </c>
      <c r="J201" s="15">
        <f t="shared" si="107"/>
        <v>-3.7050988904719417E-6</v>
      </c>
      <c r="K201" s="10">
        <f t="shared" si="113"/>
        <v>-2.5281703175621639E-7</v>
      </c>
      <c r="L201" s="21">
        <f t="shared" si="119"/>
        <v>245</v>
      </c>
      <c r="M201" s="10">
        <f t="shared" si="114"/>
        <v>-1.2342130898766383E-7</v>
      </c>
      <c r="N201" s="15"/>
      <c r="O201" s="8">
        <f t="shared" si="115"/>
        <v>-1.852549445235971E-8</v>
      </c>
      <c r="P201" s="15"/>
      <c r="Q201" s="1">
        <f t="shared" si="117"/>
        <v>21.15290975537307</v>
      </c>
      <c r="R201" s="7">
        <f t="shared" si="112"/>
        <v>6.8234894460269993E-2</v>
      </c>
      <c r="S201" s="7"/>
      <c r="T201" s="7">
        <f t="shared" si="118"/>
        <v>3.3311205081477023E-2</v>
      </c>
      <c r="U201" s="49">
        <f t="shared" si="116"/>
        <v>245</v>
      </c>
      <c r="V201" s="8"/>
    </row>
    <row r="202" spans="1:22" x14ac:dyDescent="0.3">
      <c r="A202" s="21">
        <v>246</v>
      </c>
      <c r="B202" s="23">
        <v>44096</v>
      </c>
      <c r="C202" s="22" t="s">
        <v>6</v>
      </c>
      <c r="D202" s="22"/>
      <c r="E202" s="22"/>
      <c r="F202" s="8">
        <f t="shared" si="111"/>
        <v>-6.5590109550434263E-5</v>
      </c>
      <c r="G202" s="8"/>
      <c r="H202" s="15">
        <f t="shared" si="105"/>
        <v>-6.5590109550434263E-5</v>
      </c>
      <c r="I202" s="8">
        <f t="shared" si="106"/>
        <v>-7.2092999559731505E-7</v>
      </c>
      <c r="J202" s="15">
        <f t="shared" si="107"/>
        <v>-2.8837199823892602E-6</v>
      </c>
      <c r="K202" s="10">
        <f t="shared" si="113"/>
        <v>-1.967703286513028E-7</v>
      </c>
      <c r="L202" s="21">
        <f t="shared" si="119"/>
        <v>246</v>
      </c>
      <c r="M202" s="10">
        <f t="shared" si="114"/>
        <v>-9.6060187730921953E-8</v>
      </c>
      <c r="N202" s="15"/>
      <c r="O202" s="8">
        <f t="shared" si="115"/>
        <v>-1.4418599911946301E-8</v>
      </c>
      <c r="P202" s="15"/>
      <c r="Q202" s="1">
        <f t="shared" si="117"/>
        <v>21.15290975537307</v>
      </c>
      <c r="R202" s="7">
        <f t="shared" si="112"/>
        <v>6.8234894460269993E-2</v>
      </c>
      <c r="S202" s="7"/>
      <c r="T202" s="7">
        <f t="shared" si="118"/>
        <v>3.3311205081477023E-2</v>
      </c>
      <c r="U202" s="49">
        <f t="shared" si="116"/>
        <v>246</v>
      </c>
      <c r="V202" s="8"/>
    </row>
    <row r="203" spans="1:22" x14ac:dyDescent="0.3">
      <c r="A203" s="21">
        <v>247</v>
      </c>
      <c r="B203" s="23">
        <v>44097</v>
      </c>
      <c r="C203" s="22" t="s">
        <v>6</v>
      </c>
      <c r="D203" s="22"/>
      <c r="E203" s="22"/>
      <c r="F203" s="8">
        <f t="shared" si="111"/>
        <v>-5.1049517205624586E-5</v>
      </c>
      <c r="G203" s="8"/>
      <c r="H203" s="15">
        <f t="shared" si="105"/>
        <v>-5.1049517205624586E-5</v>
      </c>
      <c r="I203" s="8">
        <f t="shared" si="106"/>
        <v>-5.6110789365273021E-7</v>
      </c>
      <c r="J203" s="15">
        <f t="shared" si="107"/>
        <v>-2.2444315746109209E-6</v>
      </c>
      <c r="K203" s="10">
        <f t="shared" si="113"/>
        <v>-1.5314855161687377E-7</v>
      </c>
      <c r="L203" s="21">
        <f t="shared" si="119"/>
        <v>247</v>
      </c>
      <c r="M203" s="10">
        <f t="shared" si="114"/>
        <v>-7.4764720473206786E-8</v>
      </c>
      <c r="N203" s="15"/>
      <c r="O203" s="8">
        <f t="shared" si="115"/>
        <v>-1.1222157873054605E-8</v>
      </c>
      <c r="P203" s="15"/>
      <c r="Q203" s="1">
        <f t="shared" si="117"/>
        <v>21.15290975537307</v>
      </c>
      <c r="R203" s="7">
        <f t="shared" si="112"/>
        <v>6.8234894460269993E-2</v>
      </c>
      <c r="S203" s="7"/>
      <c r="T203" s="7">
        <f t="shared" si="118"/>
        <v>3.3311205081477023E-2</v>
      </c>
      <c r="U203" s="49">
        <f t="shared" si="116"/>
        <v>247</v>
      </c>
      <c r="V203" s="8"/>
    </row>
    <row r="204" spans="1:22" x14ac:dyDescent="0.3">
      <c r="A204" s="21">
        <v>248</v>
      </c>
      <c r="B204" s="23">
        <v>44098</v>
      </c>
      <c r="C204" s="22" t="s">
        <v>6</v>
      </c>
      <c r="D204" s="22"/>
      <c r="E204" s="22"/>
      <c r="F204" s="8">
        <f t="shared" si="111"/>
        <v>-3.9732411255137277E-5</v>
      </c>
      <c r="G204" s="8"/>
      <c r="H204" s="15">
        <f t="shared" si="105"/>
        <v>-3.9732411255137277E-5</v>
      </c>
      <c r="I204" s="8">
        <f t="shared" si="106"/>
        <v>-4.3671656088958574E-7</v>
      </c>
      <c r="J204" s="15">
        <f t="shared" si="107"/>
        <v>-1.7468662435583429E-6</v>
      </c>
      <c r="K204" s="10">
        <f t="shared" si="113"/>
        <v>-1.1919723376541182E-7</v>
      </c>
      <c r="L204" s="21">
        <f t="shared" si="119"/>
        <v>248</v>
      </c>
      <c r="M204" s="10">
        <f t="shared" si="114"/>
        <v>-5.8190219689081354E-8</v>
      </c>
      <c r="N204" s="15"/>
      <c r="O204" s="8">
        <f t="shared" si="115"/>
        <v>-8.7343312177917156E-9</v>
      </c>
      <c r="P204" s="15"/>
      <c r="Q204" s="1">
        <f t="shared" si="117"/>
        <v>21.15290975537307</v>
      </c>
      <c r="R204" s="7">
        <f t="shared" si="112"/>
        <v>6.8234894460269993E-2</v>
      </c>
      <c r="S204" s="7"/>
      <c r="T204" s="7">
        <f t="shared" si="118"/>
        <v>3.3311205081477023E-2</v>
      </c>
      <c r="U204" s="49">
        <f t="shared" si="116"/>
        <v>248</v>
      </c>
      <c r="V204" s="8"/>
    </row>
    <row r="205" spans="1:22" x14ac:dyDescent="0.3">
      <c r="A205" s="21">
        <v>249</v>
      </c>
      <c r="B205" s="23">
        <v>44099</v>
      </c>
      <c r="C205" s="22" t="s">
        <v>6</v>
      </c>
      <c r="D205" s="22"/>
      <c r="E205" s="22"/>
      <c r="F205" s="8">
        <f t="shared" si="111"/>
        <v>-3.0924180884778731E-5</v>
      </c>
      <c r="G205" s="8"/>
      <c r="H205" s="15">
        <f t="shared" si="105"/>
        <v>-3.0924180884778731E-5</v>
      </c>
      <c r="I205" s="8">
        <f t="shared" si="106"/>
        <v>-3.399013927850117E-7</v>
      </c>
      <c r="J205" s="15">
        <f t="shared" si="107"/>
        <v>-1.3596055711400468E-6</v>
      </c>
      <c r="K205" s="10">
        <f t="shared" si="113"/>
        <v>-9.2772542654336194E-8</v>
      </c>
      <c r="L205" s="21">
        <f t="shared" si="119"/>
        <v>249</v>
      </c>
      <c r="M205" s="10">
        <f t="shared" si="114"/>
        <v>-4.5290100010164795E-8</v>
      </c>
      <c r="N205" s="15"/>
      <c r="O205" s="8">
        <f t="shared" si="115"/>
        <v>-6.7980278557002344E-9</v>
      </c>
      <c r="P205" s="15"/>
      <c r="Q205" s="1">
        <f t="shared" si="117"/>
        <v>21.15290975537307</v>
      </c>
      <c r="R205" s="7">
        <f t="shared" si="112"/>
        <v>6.8234894460269993E-2</v>
      </c>
      <c r="S205" s="7"/>
      <c r="T205" s="7">
        <f t="shared" si="118"/>
        <v>3.3311205081477023E-2</v>
      </c>
      <c r="U205" s="49">
        <f t="shared" si="116"/>
        <v>249</v>
      </c>
      <c r="V205" s="8"/>
    </row>
    <row r="206" spans="1:22" x14ac:dyDescent="0.3">
      <c r="A206" s="21">
        <v>250</v>
      </c>
      <c r="B206" s="23">
        <v>44100</v>
      </c>
      <c r="C206" s="22" t="s">
        <v>6</v>
      </c>
      <c r="D206" s="22"/>
      <c r="E206" s="22"/>
      <c r="F206" s="8">
        <f t="shared" si="111"/>
        <v>-2.406863649058971E-5</v>
      </c>
      <c r="G206" s="8"/>
      <c r="H206" s="15">
        <f t="shared" si="105"/>
        <v>-2.406863649058971E-5</v>
      </c>
      <c r="I206" s="8">
        <f t="shared" si="106"/>
        <v>-2.6454906262737487E-7</v>
      </c>
      <c r="J206" s="15">
        <f t="shared" si="107"/>
        <v>-1.0581962505094995E-6</v>
      </c>
      <c r="K206" s="10">
        <f t="shared" si="113"/>
        <v>-7.2205909471769127E-8</v>
      </c>
      <c r="L206" s="21">
        <f t="shared" si="119"/>
        <v>250</v>
      </c>
      <c r="M206" s="10">
        <f t="shared" si="114"/>
        <v>-3.5249792317171971E-8</v>
      </c>
      <c r="N206" s="15"/>
      <c r="O206" s="8">
        <f t="shared" si="115"/>
        <v>-5.2909812525474978E-9</v>
      </c>
      <c r="P206" s="15"/>
      <c r="Q206" s="1">
        <f t="shared" si="117"/>
        <v>21.15290975537307</v>
      </c>
      <c r="R206" s="7">
        <f t="shared" si="112"/>
        <v>6.8234894460269993E-2</v>
      </c>
      <c r="S206" s="7"/>
      <c r="T206" s="7">
        <f t="shared" si="118"/>
        <v>3.3311205081477023E-2</v>
      </c>
      <c r="U206" s="49">
        <f t="shared" si="116"/>
        <v>250</v>
      </c>
      <c r="V206" s="8"/>
    </row>
    <row r="207" spans="1:22" x14ac:dyDescent="0.3">
      <c r="A207" s="21">
        <v>251</v>
      </c>
      <c r="B207" s="23">
        <v>44101</v>
      </c>
      <c r="C207" s="22" t="s">
        <v>6</v>
      </c>
      <c r="D207" s="22"/>
      <c r="E207" s="22"/>
      <c r="F207" s="8">
        <f t="shared" si="111"/>
        <v>-1.8732889471658887E-5</v>
      </c>
      <c r="G207" s="8"/>
      <c r="H207" s="15">
        <f t="shared" si="105"/>
        <v>-1.8732889471658887E-5</v>
      </c>
      <c r="I207" s="8">
        <f t="shared" si="106"/>
        <v>-2.0590149973668726E-7</v>
      </c>
      <c r="J207" s="15">
        <f t="shared" si="107"/>
        <v>-8.2360599894674904E-7</v>
      </c>
      <c r="K207" s="10">
        <f t="shared" si="113"/>
        <v>-5.619866841497666E-8</v>
      </c>
      <c r="L207" s="21">
        <f t="shared" si="119"/>
        <v>251</v>
      </c>
      <c r="M207" s="10">
        <f t="shared" si="114"/>
        <v>-2.7435308337249906E-8</v>
      </c>
      <c r="N207" s="15"/>
      <c r="O207" s="8">
        <f t="shared" si="115"/>
        <v>-4.1180299947337452E-9</v>
      </c>
      <c r="P207" s="15"/>
      <c r="Q207" s="1">
        <f t="shared" si="117"/>
        <v>21.15290975537307</v>
      </c>
      <c r="R207" s="7">
        <f t="shared" si="112"/>
        <v>6.8234894460269993E-2</v>
      </c>
      <c r="S207" s="7"/>
      <c r="T207" s="7">
        <f t="shared" si="118"/>
        <v>3.3311205081477023E-2</v>
      </c>
      <c r="U207" s="49">
        <f t="shared" si="116"/>
        <v>251</v>
      </c>
      <c r="V207" s="8"/>
    </row>
    <row r="208" spans="1:22" x14ac:dyDescent="0.3">
      <c r="A208" s="21">
        <v>252</v>
      </c>
      <c r="B208" s="23">
        <v>44102</v>
      </c>
      <c r="C208" s="22" t="s">
        <v>6</v>
      </c>
      <c r="D208" s="22"/>
      <c r="E208" s="22"/>
      <c r="F208" s="8">
        <f t="shared" si="111"/>
        <v>-1.4580017779344941E-5</v>
      </c>
      <c r="G208" s="8"/>
      <c r="H208" s="15">
        <f t="shared" si="105"/>
        <v>-1.4580017779344941E-5</v>
      </c>
      <c r="I208" s="8">
        <f t="shared" si="106"/>
        <v>-1.6025544438814448E-7</v>
      </c>
      <c r="J208" s="15">
        <f t="shared" si="107"/>
        <v>-6.4102177755257792E-7</v>
      </c>
      <c r="K208" s="10">
        <f t="shared" si="113"/>
        <v>-4.3740053338034822E-8</v>
      </c>
      <c r="L208" s="21">
        <f t="shared" si="119"/>
        <v>252</v>
      </c>
      <c r="M208" s="10">
        <f t="shared" si="114"/>
        <v>-2.1353207893746866E-8</v>
      </c>
      <c r="N208" s="15"/>
      <c r="O208" s="8">
        <f t="shared" si="115"/>
        <v>-3.2051088877628898E-9</v>
      </c>
      <c r="P208" s="15"/>
      <c r="Q208" s="1">
        <f t="shared" si="117"/>
        <v>21.15290975537307</v>
      </c>
      <c r="R208" s="7">
        <f t="shared" si="112"/>
        <v>6.8234894460269993E-2</v>
      </c>
      <c r="S208" s="7"/>
      <c r="T208" s="7">
        <f t="shared" si="118"/>
        <v>3.3311205081477023E-2</v>
      </c>
      <c r="U208" s="49">
        <f t="shared" si="116"/>
        <v>252</v>
      </c>
      <c r="V208" s="8"/>
    </row>
    <row r="209" spans="1:22" x14ac:dyDescent="0.3">
      <c r="A209" s="21">
        <v>253</v>
      </c>
      <c r="B209" s="23">
        <v>44103</v>
      </c>
      <c r="C209" s="22" t="s">
        <v>6</v>
      </c>
      <c r="D209" s="22"/>
      <c r="E209" s="22"/>
      <c r="F209" s="8">
        <f t="shared" si="111"/>
        <v>-1.1347791207951319E-5</v>
      </c>
      <c r="G209" s="8"/>
      <c r="H209" s="15">
        <f t="shared" si="105"/>
        <v>-1.1347791207951319E-5</v>
      </c>
      <c r="I209" s="8">
        <f t="shared" si="106"/>
        <v>-1.2472860804260434E-7</v>
      </c>
      <c r="J209" s="15">
        <f t="shared" si="107"/>
        <v>-4.9891443217041736E-7</v>
      </c>
      <c r="K209" s="10">
        <f t="shared" si="113"/>
        <v>-3.4043373623853959E-8</v>
      </c>
      <c r="L209" s="21">
        <f t="shared" si="119"/>
        <v>253</v>
      </c>
      <c r="M209" s="10">
        <f t="shared" si="114"/>
        <v>-1.6619440968137429E-8</v>
      </c>
      <c r="N209" s="15"/>
      <c r="O209" s="8">
        <f t="shared" si="115"/>
        <v>-2.4945721608520867E-9</v>
      </c>
      <c r="P209" s="15"/>
      <c r="Q209" s="1">
        <f t="shared" si="117"/>
        <v>21.15290975537307</v>
      </c>
      <c r="R209" s="7">
        <f t="shared" si="112"/>
        <v>6.8234894460269993E-2</v>
      </c>
      <c r="S209" s="7"/>
      <c r="T209" s="7">
        <f t="shared" si="118"/>
        <v>3.3311205081477023E-2</v>
      </c>
      <c r="U209" s="49">
        <f t="shared" si="116"/>
        <v>253</v>
      </c>
      <c r="V209" s="8"/>
    </row>
    <row r="210" spans="1:22" x14ac:dyDescent="0.3">
      <c r="A210" s="21">
        <v>254</v>
      </c>
      <c r="B210" s="23">
        <v>44104</v>
      </c>
      <c r="C210" s="22" t="s">
        <v>6</v>
      </c>
      <c r="D210" s="22"/>
      <c r="E210" s="22"/>
      <c r="F210" s="8">
        <f t="shared" si="111"/>
        <v>-8.8321130500735828E-6</v>
      </c>
      <c r="G210" s="8"/>
      <c r="H210" s="15">
        <f t="shared" si="105"/>
        <v>-8.8321130500735828E-6</v>
      </c>
      <c r="I210" s="8">
        <f t="shared" si="106"/>
        <v>-9.7077673233774591E-8</v>
      </c>
      <c r="J210" s="15">
        <f t="shared" si="107"/>
        <v>-3.8831069293509836E-7</v>
      </c>
      <c r="K210" s="10">
        <f t="shared" si="113"/>
        <v>-2.6496339150220747E-8</v>
      </c>
      <c r="L210" s="21">
        <f t="shared" si="119"/>
        <v>254</v>
      </c>
      <c r="M210" s="10">
        <f t="shared" si="114"/>
        <v>-1.2935097127691513E-8</v>
      </c>
      <c r="N210" s="15"/>
      <c r="O210" s="8">
        <f t="shared" si="115"/>
        <v>-1.9415534646754919E-9</v>
      </c>
      <c r="P210" s="15"/>
      <c r="Q210" s="1">
        <f t="shared" si="117"/>
        <v>21.15290975537307</v>
      </c>
      <c r="R210" s="7">
        <f t="shared" si="112"/>
        <v>6.8234894460269993E-2</v>
      </c>
      <c r="S210" s="7"/>
      <c r="T210" s="7">
        <f t="shared" si="118"/>
        <v>3.3311205081477023E-2</v>
      </c>
      <c r="U210" s="49">
        <f t="shared" si="116"/>
        <v>254</v>
      </c>
      <c r="V210" s="8"/>
    </row>
    <row r="211" spans="1:22" x14ac:dyDescent="0.3">
      <c r="A211" s="21">
        <v>255</v>
      </c>
      <c r="B211" s="23">
        <v>44105</v>
      </c>
      <c r="C211" s="22" t="s">
        <v>6</v>
      </c>
      <c r="D211" s="22"/>
      <c r="E211" s="22"/>
      <c r="F211" s="8">
        <f t="shared" si="111"/>
        <v>-6.8741325514186088E-6</v>
      </c>
      <c r="G211" s="8"/>
      <c r="H211" s="15">
        <f t="shared" si="105"/>
        <v>-6.8741325514186088E-6</v>
      </c>
      <c r="I211" s="8">
        <f t="shared" si="106"/>
        <v>-7.5556640841084947E-8</v>
      </c>
      <c r="J211" s="15">
        <f t="shared" si="107"/>
        <v>-3.0222656336433979E-7</v>
      </c>
      <c r="K211" s="10">
        <f t="shared" si="113"/>
        <v>-2.0622397654255827E-8</v>
      </c>
      <c r="L211" s="21">
        <f t="shared" si="119"/>
        <v>255</v>
      </c>
      <c r="M211" s="10">
        <f t="shared" si="114"/>
        <v>-1.0067531033299533E-8</v>
      </c>
      <c r="N211" s="15"/>
      <c r="O211" s="8">
        <f t="shared" si="115"/>
        <v>-1.511132816821699E-9</v>
      </c>
      <c r="P211" s="15"/>
      <c r="Q211" s="1">
        <f t="shared" si="117"/>
        <v>21.15290975537307</v>
      </c>
      <c r="R211" s="7">
        <f t="shared" si="112"/>
        <v>6.8234894460269993E-2</v>
      </c>
      <c r="S211" s="7"/>
      <c r="T211" s="7">
        <f t="shared" si="118"/>
        <v>3.3311205081477023E-2</v>
      </c>
      <c r="U211" s="49">
        <f t="shared" si="116"/>
        <v>255</v>
      </c>
      <c r="V211" s="8"/>
    </row>
    <row r="212" spans="1:22" x14ac:dyDescent="0.3">
      <c r="A212" s="21">
        <v>256</v>
      </c>
      <c r="B212" s="23">
        <v>44106</v>
      </c>
      <c r="C212" s="22" t="s">
        <v>6</v>
      </c>
      <c r="D212" s="22"/>
      <c r="E212" s="22"/>
      <c r="F212" s="8">
        <f t="shared" si="111"/>
        <v>-5.3502143899844272E-6</v>
      </c>
      <c r="G212" s="8"/>
      <c r="H212" s="15">
        <f t="shared" si="105"/>
        <v>-5.3502143899844272E-6</v>
      </c>
      <c r="I212" s="8">
        <f t="shared" si="106"/>
        <v>-5.8806580184933177E-8</v>
      </c>
      <c r="J212" s="15">
        <f t="shared" si="107"/>
        <v>-2.3522632073973271E-7</v>
      </c>
      <c r="K212" s="10">
        <f t="shared" si="113"/>
        <v>-1.6050643169953281E-8</v>
      </c>
      <c r="L212" s="21">
        <f t="shared" si="119"/>
        <v>256</v>
      </c>
      <c r="M212" s="10">
        <f t="shared" si="114"/>
        <v>-7.8356722107225284E-9</v>
      </c>
      <c r="N212" s="15"/>
      <c r="O212" s="8">
        <f t="shared" si="115"/>
        <v>-1.1761316036986635E-9</v>
      </c>
      <c r="P212" s="15"/>
      <c r="Q212" s="1">
        <f t="shared" si="117"/>
        <v>21.15290975537307</v>
      </c>
      <c r="R212" s="7">
        <f t="shared" si="112"/>
        <v>6.8234894460269993E-2</v>
      </c>
      <c r="S212" s="7"/>
      <c r="T212" s="7">
        <f t="shared" si="118"/>
        <v>3.3311205081477023E-2</v>
      </c>
      <c r="U212" s="49">
        <f t="shared" si="116"/>
        <v>256</v>
      </c>
      <c r="V212" s="8"/>
    </row>
    <row r="213" spans="1:22" x14ac:dyDescent="0.3">
      <c r="A213" s="21">
        <v>257</v>
      </c>
      <c r="B213" s="23">
        <v>44107</v>
      </c>
      <c r="C213" s="22" t="s">
        <v>6</v>
      </c>
      <c r="D213" s="22"/>
      <c r="E213" s="22"/>
      <c r="F213" s="8">
        <f t="shared" si="111"/>
        <v>-4.164131809313039E-6</v>
      </c>
      <c r="G213" s="8"/>
      <c r="H213" s="15">
        <f t="shared" si="105"/>
        <v>-4.164131809313039E-6</v>
      </c>
      <c r="I213" s="8">
        <f t="shared" si="106"/>
        <v>-4.5769820290455851E-8</v>
      </c>
      <c r="J213" s="15">
        <f t="shared" si="107"/>
        <v>-1.830792811618234E-7</v>
      </c>
      <c r="K213" s="10">
        <f t="shared" si="113"/>
        <v>-1.2492395427939116E-8</v>
      </c>
      <c r="L213" s="21">
        <f t="shared" si="119"/>
        <v>257</v>
      </c>
      <c r="M213" s="10">
        <f t="shared" si="114"/>
        <v>-6.0985914809508926E-9</v>
      </c>
      <c r="N213" s="15"/>
      <c r="O213" s="8">
        <f t="shared" si="115"/>
        <v>-9.1539640580911703E-10</v>
      </c>
      <c r="P213" s="15"/>
      <c r="Q213" s="1">
        <f t="shared" si="117"/>
        <v>21.15290975537307</v>
      </c>
      <c r="R213" s="7">
        <f t="shared" si="112"/>
        <v>6.8234894460269993E-2</v>
      </c>
      <c r="S213" s="7"/>
      <c r="T213" s="7">
        <f t="shared" si="118"/>
        <v>3.3311205081477023E-2</v>
      </c>
      <c r="U213" s="49">
        <f t="shared" si="116"/>
        <v>257</v>
      </c>
      <c r="V213" s="8"/>
    </row>
    <row r="214" spans="1:22" x14ac:dyDescent="0.3">
      <c r="A214" s="21">
        <v>258</v>
      </c>
      <c r="B214" s="23">
        <v>44108</v>
      </c>
      <c r="C214" s="22" t="s">
        <v>6</v>
      </c>
      <c r="D214" s="22"/>
      <c r="E214" s="22"/>
      <c r="F214" s="8">
        <f t="shared" si="111"/>
        <v>-3.2409904466245422E-6</v>
      </c>
      <c r="G214" s="8"/>
      <c r="H214" s="15">
        <f t="shared" si="105"/>
        <v>-3.2409904466245422E-6</v>
      </c>
      <c r="I214" s="8">
        <f t="shared" si="106"/>
        <v>-3.5623163986627328E-8</v>
      </c>
      <c r="J214" s="15">
        <f t="shared" si="107"/>
        <v>-1.4249265594650931E-7</v>
      </c>
      <c r="K214" s="10">
        <f t="shared" si="113"/>
        <v>-9.7229713398736272E-9</v>
      </c>
      <c r="L214" s="21">
        <f t="shared" si="119"/>
        <v>258</v>
      </c>
      <c r="M214" s="10">
        <f t="shared" si="114"/>
        <v>-4.746602084838518E-9</v>
      </c>
      <c r="N214" s="15"/>
      <c r="O214" s="8">
        <f t="shared" si="115"/>
        <v>-7.1246327973254663E-10</v>
      </c>
      <c r="P214" s="15"/>
      <c r="Q214" s="1">
        <f t="shared" si="117"/>
        <v>21.15290975537307</v>
      </c>
      <c r="R214" s="7">
        <f t="shared" si="112"/>
        <v>6.8234894460269993E-2</v>
      </c>
      <c r="S214" s="7"/>
      <c r="T214" s="7">
        <f t="shared" si="118"/>
        <v>3.3311205081477023E-2</v>
      </c>
      <c r="U214" s="49">
        <f t="shared" si="116"/>
        <v>258</v>
      </c>
      <c r="V214" s="8"/>
    </row>
    <row r="215" spans="1:22" x14ac:dyDescent="0.3">
      <c r="A215" s="21">
        <v>259</v>
      </c>
      <c r="B215" s="23">
        <v>44109</v>
      </c>
      <c r="C215" s="22" t="s">
        <v>6</v>
      </c>
      <c r="D215" s="22"/>
      <c r="E215" s="22"/>
      <c r="F215" s="8">
        <f t="shared" si="111"/>
        <v>-2.5224991801699017E-6</v>
      </c>
      <c r="G215" s="8"/>
      <c r="H215" s="15">
        <f t="shared" si="105"/>
        <v>-2.5224991801699017E-6</v>
      </c>
      <c r="I215" s="8">
        <f t="shared" si="106"/>
        <v>-2.7725907691246991E-8</v>
      </c>
      <c r="J215" s="15">
        <f t="shared" si="107"/>
        <v>-1.1090363076498797E-7</v>
      </c>
      <c r="K215" s="10">
        <f t="shared" si="113"/>
        <v>-7.5674975405097054E-9</v>
      </c>
      <c r="L215" s="21">
        <f t="shared" si="119"/>
        <v>259</v>
      </c>
      <c r="M215" s="10">
        <f t="shared" si="114"/>
        <v>-3.6943335886929186E-9</v>
      </c>
      <c r="N215" s="15"/>
      <c r="O215" s="8">
        <f t="shared" si="115"/>
        <v>-5.5451815382493981E-10</v>
      </c>
      <c r="P215" s="15"/>
      <c r="Q215" s="1">
        <f t="shared" si="117"/>
        <v>21.15290975537307</v>
      </c>
      <c r="R215" s="7">
        <f t="shared" si="112"/>
        <v>6.8234894460269993E-2</v>
      </c>
      <c r="S215" s="7"/>
      <c r="T215" s="7">
        <f t="shared" si="118"/>
        <v>3.3311205081477023E-2</v>
      </c>
      <c r="U215" s="49">
        <f t="shared" si="116"/>
        <v>259</v>
      </c>
      <c r="V215" s="8"/>
    </row>
    <row r="216" spans="1:22" x14ac:dyDescent="0.3">
      <c r="A216" s="21">
        <v>260</v>
      </c>
      <c r="B216" s="23">
        <v>44110</v>
      </c>
      <c r="C216" s="22" t="s">
        <v>6</v>
      </c>
      <c r="D216" s="22"/>
      <c r="E216" s="22"/>
      <c r="F216" s="8">
        <f t="shared" si="111"/>
        <v>-1.9632893767350746E-6</v>
      </c>
      <c r="G216" s="8"/>
      <c r="H216" s="15">
        <f t="shared" ref="H216:H279" si="120">+F216-G216</f>
        <v>-1.9632893767350746E-6</v>
      </c>
      <c r="I216" s="8">
        <f t="shared" si="106"/>
        <v>-2.1579384627152241E-8</v>
      </c>
      <c r="J216" s="15">
        <f t="shared" si="107"/>
        <v>-8.6317538508608964E-8</v>
      </c>
      <c r="K216" s="10">
        <f t="shared" si="113"/>
        <v>-5.8898681302052233E-9</v>
      </c>
      <c r="L216" s="21">
        <f t="shared" si="119"/>
        <v>260</v>
      </c>
      <c r="M216" s="10">
        <f t="shared" si="114"/>
        <v>-2.8753412273885635E-9</v>
      </c>
      <c r="N216" s="15"/>
      <c r="O216" s="8">
        <f t="shared" si="115"/>
        <v>-4.3158769254304484E-10</v>
      </c>
      <c r="P216" s="15"/>
      <c r="Q216" s="1">
        <f t="shared" si="117"/>
        <v>21.15290975537307</v>
      </c>
      <c r="R216" s="7">
        <f t="shared" si="112"/>
        <v>6.8234894460269993E-2</v>
      </c>
      <c r="S216" s="7"/>
      <c r="T216" s="7">
        <f t="shared" si="118"/>
        <v>3.3311205081477023E-2</v>
      </c>
      <c r="U216" s="49">
        <f t="shared" si="116"/>
        <v>260</v>
      </c>
      <c r="V216" s="8"/>
    </row>
    <row r="217" spans="1:22" x14ac:dyDescent="0.3">
      <c r="A217" s="21">
        <v>261</v>
      </c>
      <c r="B217" s="23">
        <v>44111</v>
      </c>
      <c r="C217" s="22" t="s">
        <v>6</v>
      </c>
      <c r="D217" s="22"/>
      <c r="E217" s="22"/>
      <c r="F217" s="8">
        <f t="shared" si="111"/>
        <v>-1.5280501207303376E-6</v>
      </c>
      <c r="G217" s="8"/>
      <c r="H217" s="15">
        <f t="shared" si="120"/>
        <v>-1.5280501207303376E-6</v>
      </c>
      <c r="I217" s="8">
        <f t="shared" ref="I217:I280" si="121">+J217*$I$3</f>
        <v>-1.6795476854075558E-8</v>
      </c>
      <c r="J217" s="15">
        <f t="shared" ref="J217:J280" si="122">+J216-I216-O216+M216</f>
        <v>-6.7181907416302234E-8</v>
      </c>
      <c r="K217" s="10">
        <f t="shared" ref="K217:K248" si="123">+J217*$R$3</f>
        <v>-4.5841503621910125E-9</v>
      </c>
      <c r="L217" s="21">
        <f t="shared" si="119"/>
        <v>261</v>
      </c>
      <c r="M217" s="10">
        <f t="shared" ref="M217:M248" si="124">+$T$3*J217</f>
        <v>-2.2379102957092457E-9</v>
      </c>
      <c r="N217" s="15"/>
      <c r="O217" s="8">
        <f t="shared" ref="O217:O248" si="125">+J217*$O$3</f>
        <v>-3.3590953708151117E-10</v>
      </c>
      <c r="P217" s="15"/>
      <c r="Q217" s="1">
        <f t="shared" si="117"/>
        <v>21.15290975537307</v>
      </c>
      <c r="R217" s="7">
        <f t="shared" si="112"/>
        <v>6.8234894460269993E-2</v>
      </c>
      <c r="S217" s="7"/>
      <c r="T217" s="7">
        <f t="shared" si="118"/>
        <v>3.3311205081477023E-2</v>
      </c>
      <c r="U217" s="49">
        <f t="shared" si="116"/>
        <v>261</v>
      </c>
      <c r="V217" s="8"/>
    </row>
    <row r="218" spans="1:22" x14ac:dyDescent="0.3">
      <c r="A218" s="21">
        <v>262</v>
      </c>
      <c r="B218" s="23">
        <v>44112</v>
      </c>
      <c r="C218" s="22" t="s">
        <v>6</v>
      </c>
      <c r="D218" s="22"/>
      <c r="E218" s="22"/>
      <c r="F218" s="8">
        <f t="shared" si="111"/>
        <v>-1.1892985308905255E-6</v>
      </c>
      <c r="G218" s="8"/>
      <c r="H218" s="15">
        <f t="shared" si="120"/>
        <v>-1.1892985308905255E-6</v>
      </c>
      <c r="I218" s="8">
        <f t="shared" si="121"/>
        <v>-1.3072107830213603E-8</v>
      </c>
      <c r="J218" s="15">
        <f t="shared" si="122"/>
        <v>-5.2288431320854413E-8</v>
      </c>
      <c r="K218" s="10">
        <f t="shared" si="123"/>
        <v>-3.5678955926715767E-9</v>
      </c>
      <c r="L218" s="21">
        <f t="shared" si="119"/>
        <v>262</v>
      </c>
      <c r="M218" s="10">
        <f t="shared" si="124"/>
        <v>-1.7417906591177077E-9</v>
      </c>
      <c r="N218" s="15"/>
      <c r="O218" s="8">
        <f t="shared" si="125"/>
        <v>-2.6144215660427209E-10</v>
      </c>
      <c r="P218" s="15"/>
      <c r="Q218" s="1">
        <f t="shared" si="117"/>
        <v>21.15290975537307</v>
      </c>
      <c r="R218" s="7">
        <f t="shared" si="112"/>
        <v>6.8234894460269993E-2</v>
      </c>
      <c r="S218" s="7"/>
      <c r="T218" s="7">
        <f t="shared" si="118"/>
        <v>3.3311205081477023E-2</v>
      </c>
      <c r="U218" s="49">
        <f t="shared" si="116"/>
        <v>262</v>
      </c>
      <c r="V218" s="8"/>
    </row>
    <row r="219" spans="1:22" x14ac:dyDescent="0.3">
      <c r="A219" s="21">
        <v>263</v>
      </c>
      <c r="B219" s="23">
        <v>44113</v>
      </c>
      <c r="C219" s="22" t="s">
        <v>6</v>
      </c>
      <c r="D219" s="22"/>
      <c r="E219" s="22"/>
      <c r="F219" s="8">
        <f t="shared" si="111"/>
        <v>-9.2564437277903537E-7</v>
      </c>
      <c r="G219" s="8"/>
      <c r="H219" s="15">
        <f t="shared" si="120"/>
        <v>-9.2564437277903537E-7</v>
      </c>
      <c r="I219" s="8">
        <f t="shared" si="121"/>
        <v>-1.0174167998288563E-8</v>
      </c>
      <c r="J219" s="15">
        <f t="shared" si="122"/>
        <v>-4.0696671993154252E-8</v>
      </c>
      <c r="K219" s="10">
        <f t="shared" si="123"/>
        <v>-2.7769331183371061E-9</v>
      </c>
      <c r="L219" s="21">
        <f t="shared" si="119"/>
        <v>263</v>
      </c>
      <c r="M219" s="10">
        <f t="shared" si="124"/>
        <v>-1.3556551868975635E-9</v>
      </c>
      <c r="N219" s="15"/>
      <c r="O219" s="8">
        <f t="shared" si="125"/>
        <v>-2.0348335996577127E-10</v>
      </c>
      <c r="P219" s="15"/>
      <c r="Q219" s="1">
        <f t="shared" si="117"/>
        <v>21.15290975537307</v>
      </c>
      <c r="R219" s="7">
        <f t="shared" si="112"/>
        <v>6.8234894460269993E-2</v>
      </c>
      <c r="S219" s="7"/>
      <c r="T219" s="7">
        <f t="shared" si="118"/>
        <v>3.3311205081477023E-2</v>
      </c>
      <c r="U219" s="49">
        <f t="shared" si="116"/>
        <v>263</v>
      </c>
      <c r="V219" s="8"/>
    </row>
    <row r="220" spans="1:22" x14ac:dyDescent="0.3">
      <c r="A220" s="21">
        <v>264</v>
      </c>
      <c r="B220" s="23">
        <v>44114</v>
      </c>
      <c r="C220" s="22" t="s">
        <v>6</v>
      </c>
      <c r="D220" s="22"/>
      <c r="E220" s="22"/>
      <c r="F220" s="8">
        <f t="shared" si="111"/>
        <v>-7.2043938725453886E-7</v>
      </c>
      <c r="G220" s="8"/>
      <c r="H220" s="15">
        <f t="shared" si="120"/>
        <v>-7.2043938725453886E-7</v>
      </c>
      <c r="I220" s="8">
        <f t="shared" si="121"/>
        <v>-7.9186689554493691E-9</v>
      </c>
      <c r="J220" s="15">
        <f t="shared" si="122"/>
        <v>-3.1674675821797476E-8</v>
      </c>
      <c r="K220" s="10">
        <f t="shared" si="123"/>
        <v>-2.1613181617636167E-9</v>
      </c>
      <c r="L220" s="21">
        <f t="shared" si="119"/>
        <v>264</v>
      </c>
      <c r="M220" s="10">
        <f t="shared" si="124"/>
        <v>-1.0551216221891975E-9</v>
      </c>
      <c r="N220" s="15"/>
      <c r="O220" s="8">
        <f t="shared" si="125"/>
        <v>-1.5837337910898739E-10</v>
      </c>
      <c r="P220" s="15"/>
      <c r="Q220" s="1">
        <f t="shared" si="117"/>
        <v>21.15290975537307</v>
      </c>
      <c r="R220" s="7">
        <f t="shared" si="112"/>
        <v>6.8234894460269993E-2</v>
      </c>
      <c r="S220" s="7"/>
      <c r="T220" s="7">
        <f t="shared" si="118"/>
        <v>3.3311205081477023E-2</v>
      </c>
      <c r="U220" s="49">
        <f t="shared" si="116"/>
        <v>264</v>
      </c>
      <c r="V220" s="8"/>
    </row>
    <row r="221" spans="1:22" x14ac:dyDescent="0.3">
      <c r="A221" s="21">
        <v>265</v>
      </c>
      <c r="B221" s="23">
        <v>44115</v>
      </c>
      <c r="C221" s="22" t="s">
        <v>6</v>
      </c>
      <c r="D221" s="22"/>
      <c r="E221" s="22"/>
      <c r="F221" s="8">
        <f t="shared" si="111"/>
        <v>-5.6072604768224102E-7</v>
      </c>
      <c r="G221" s="8"/>
      <c r="H221" s="15">
        <f t="shared" si="120"/>
        <v>-5.6072604768224102E-7</v>
      </c>
      <c r="I221" s="8">
        <f t="shared" si="121"/>
        <v>-6.163188777357079E-9</v>
      </c>
      <c r="J221" s="15">
        <f t="shared" si="122"/>
        <v>-2.4652755109428316E-8</v>
      </c>
      <c r="K221" s="10">
        <f t="shared" si="123"/>
        <v>-1.682178143046723E-9</v>
      </c>
      <c r="L221" s="21">
        <f t="shared" si="119"/>
        <v>265</v>
      </c>
      <c r="M221" s="10">
        <f t="shared" si="124"/>
        <v>-8.2121298127359721E-10</v>
      </c>
      <c r="N221" s="15"/>
      <c r="O221" s="8">
        <f t="shared" si="125"/>
        <v>-1.2326377554714157E-10</v>
      </c>
      <c r="P221" s="15"/>
      <c r="Q221" s="1">
        <f t="shared" si="117"/>
        <v>21.15290975537307</v>
      </c>
      <c r="R221" s="7">
        <f t="shared" si="112"/>
        <v>6.8234894460269993E-2</v>
      </c>
      <c r="S221" s="7"/>
      <c r="T221" s="7">
        <f t="shared" si="118"/>
        <v>3.3311205081477023E-2</v>
      </c>
      <c r="U221" s="49">
        <f t="shared" si="116"/>
        <v>265</v>
      </c>
      <c r="V221" s="8"/>
    </row>
    <row r="222" spans="1:22" x14ac:dyDescent="0.3">
      <c r="A222" s="21">
        <v>266</v>
      </c>
      <c r="B222" s="23">
        <v>44116</v>
      </c>
      <c r="C222" s="22" t="s">
        <v>6</v>
      </c>
      <c r="D222" s="22"/>
      <c r="E222" s="22"/>
      <c r="F222" s="8">
        <f t="shared" si="111"/>
        <v>-4.3641936589213873E-7</v>
      </c>
      <c r="G222" s="8"/>
      <c r="H222" s="15">
        <f t="shared" si="120"/>
        <v>-4.3641936589213873E-7</v>
      </c>
      <c r="I222" s="8">
        <f t="shared" si="121"/>
        <v>-4.7968788844494232E-9</v>
      </c>
      <c r="J222" s="15">
        <f t="shared" si="122"/>
        <v>-1.9187515537797693E-8</v>
      </c>
      <c r="K222" s="10">
        <f t="shared" si="123"/>
        <v>-1.3092580976764163E-9</v>
      </c>
      <c r="L222" s="21">
        <f t="shared" si="119"/>
        <v>266</v>
      </c>
      <c r="M222" s="10">
        <f t="shared" si="124"/>
        <v>-6.3915926508360586E-10</v>
      </c>
      <c r="N222" s="15"/>
      <c r="O222" s="8">
        <f t="shared" si="125"/>
        <v>-9.5937577688988469E-11</v>
      </c>
      <c r="P222" s="15"/>
      <c r="Q222" s="1">
        <f t="shared" si="117"/>
        <v>21.15290975537307</v>
      </c>
      <c r="R222" s="7">
        <f t="shared" si="112"/>
        <v>6.8234894460269993E-2</v>
      </c>
      <c r="S222" s="7"/>
      <c r="T222" s="7">
        <f t="shared" si="118"/>
        <v>3.3311205081477023E-2</v>
      </c>
      <c r="U222" s="49">
        <f t="shared" si="116"/>
        <v>266</v>
      </c>
      <c r="V222" s="8"/>
    </row>
    <row r="223" spans="1:22" x14ac:dyDescent="0.3">
      <c r="A223" s="21">
        <v>267</v>
      </c>
      <c r="B223" s="23">
        <v>44117</v>
      </c>
      <c r="C223" s="22" t="s">
        <v>6</v>
      </c>
      <c r="D223" s="22"/>
      <c r="E223" s="22"/>
      <c r="F223" s="8">
        <f t="shared" si="111"/>
        <v>-3.3967008258840452E-7</v>
      </c>
      <c r="G223" s="8"/>
      <c r="H223" s="15">
        <f t="shared" si="120"/>
        <v>-3.3967008258840452E-7</v>
      </c>
      <c r="I223" s="8">
        <f t="shared" si="121"/>
        <v>-3.7334645851857216E-9</v>
      </c>
      <c r="J223" s="15">
        <f t="shared" si="122"/>
        <v>-1.4933858340742886E-8</v>
      </c>
      <c r="K223" s="10">
        <f t="shared" si="123"/>
        <v>-1.0190102477652136E-9</v>
      </c>
      <c r="L223" s="21">
        <f t="shared" si="119"/>
        <v>267</v>
      </c>
      <c r="M223" s="10">
        <f t="shared" si="124"/>
        <v>-4.9746481784621248E-10</v>
      </c>
      <c r="N223" s="15"/>
      <c r="O223" s="8">
        <f t="shared" si="125"/>
        <v>-7.4669291703714429E-11</v>
      </c>
      <c r="P223" s="15"/>
      <c r="Q223" s="1">
        <f t="shared" si="117"/>
        <v>21.15290975537307</v>
      </c>
      <c r="R223" s="7">
        <f t="shared" si="112"/>
        <v>6.8234894460269993E-2</v>
      </c>
      <c r="S223" s="7"/>
      <c r="T223" s="7">
        <f t="shared" si="118"/>
        <v>3.3311205081477023E-2</v>
      </c>
      <c r="U223" s="49">
        <f t="shared" si="116"/>
        <v>267</v>
      </c>
      <c r="V223" s="8"/>
    </row>
    <row r="224" spans="1:22" x14ac:dyDescent="0.3">
      <c r="A224" s="21">
        <v>268</v>
      </c>
      <c r="B224" s="23">
        <v>44118</v>
      </c>
      <c r="C224" s="22" t="s">
        <v>6</v>
      </c>
      <c r="D224" s="22"/>
      <c r="E224" s="22"/>
      <c r="F224" s="8">
        <f t="shared" si="111"/>
        <v>-2.6436903130950595E-7</v>
      </c>
      <c r="G224" s="8"/>
      <c r="H224" s="15">
        <f t="shared" si="120"/>
        <v>-2.6436903130950595E-7</v>
      </c>
      <c r="I224" s="8">
        <f t="shared" si="121"/>
        <v>-2.9057973204249157E-9</v>
      </c>
      <c r="J224" s="15">
        <f t="shared" si="122"/>
        <v>-1.1623189281699663E-8</v>
      </c>
      <c r="K224" s="10">
        <f t="shared" si="123"/>
        <v>-7.9310709392851785E-10</v>
      </c>
      <c r="L224" s="21">
        <f t="shared" si="119"/>
        <v>268</v>
      </c>
      <c r="M224" s="10">
        <f t="shared" si="124"/>
        <v>-3.8718244186352306E-10</v>
      </c>
      <c r="N224" s="15"/>
      <c r="O224" s="8">
        <f t="shared" si="125"/>
        <v>-5.8115946408498319E-11</v>
      </c>
      <c r="P224" s="15"/>
      <c r="Q224" s="1">
        <f t="shared" si="117"/>
        <v>21.15290975537307</v>
      </c>
      <c r="R224" s="7">
        <f t="shared" si="112"/>
        <v>6.8234894460269993E-2</v>
      </c>
      <c r="S224" s="7"/>
      <c r="T224" s="7">
        <f t="shared" si="118"/>
        <v>3.3311205081477023E-2</v>
      </c>
      <c r="U224" s="49">
        <f t="shared" si="116"/>
        <v>268</v>
      </c>
      <c r="V224" s="8"/>
    </row>
    <row r="225" spans="1:22" x14ac:dyDescent="0.3">
      <c r="A225" s="21">
        <v>269</v>
      </c>
      <c r="B225" s="23">
        <v>44119</v>
      </c>
      <c r="C225" s="22" t="s">
        <v>6</v>
      </c>
      <c r="D225" s="22"/>
      <c r="E225" s="22"/>
      <c r="F225" s="8">
        <f t="shared" si="111"/>
        <v>-2.0576137934472434E-7</v>
      </c>
      <c r="G225" s="8"/>
      <c r="H225" s="15">
        <f t="shared" si="120"/>
        <v>-2.0576137934472434E-7</v>
      </c>
      <c r="I225" s="8">
        <f t="shared" si="121"/>
        <v>-2.2616146141824432E-9</v>
      </c>
      <c r="J225" s="15">
        <f t="shared" si="122"/>
        <v>-9.0464584567297729E-9</v>
      </c>
      <c r="K225" s="10">
        <f t="shared" si="123"/>
        <v>-6.1728413803417301E-10</v>
      </c>
      <c r="L225" s="21">
        <f t="shared" si="119"/>
        <v>269</v>
      </c>
      <c r="M225" s="10">
        <f t="shared" si="124"/>
        <v>-3.0134843291318762E-10</v>
      </c>
      <c r="N225" s="15"/>
      <c r="O225" s="8">
        <f t="shared" si="125"/>
        <v>-4.5232292283648866E-11</v>
      </c>
      <c r="P225" s="15"/>
      <c r="Q225" s="1">
        <f t="shared" si="117"/>
        <v>21.15290975537307</v>
      </c>
      <c r="R225" s="7">
        <f t="shared" si="112"/>
        <v>6.8234894460269993E-2</v>
      </c>
      <c r="S225" s="7"/>
      <c r="T225" s="7">
        <f t="shared" si="118"/>
        <v>3.3311205081477023E-2</v>
      </c>
      <c r="U225" s="49">
        <f t="shared" si="116"/>
        <v>269</v>
      </c>
      <c r="V225" s="8"/>
    </row>
    <row r="226" spans="1:22" x14ac:dyDescent="0.3">
      <c r="A226" s="21">
        <v>270</v>
      </c>
      <c r="B226" s="23">
        <v>44120</v>
      </c>
      <c r="C226" s="22" t="s">
        <v>6</v>
      </c>
      <c r="D226" s="22"/>
      <c r="E226" s="22"/>
      <c r="F226" s="8">
        <f t="shared" si="111"/>
        <v>-1.6014638711701931E-7</v>
      </c>
      <c r="G226" s="8"/>
      <c r="H226" s="15">
        <f t="shared" si="120"/>
        <v>-1.6014638711701931E-7</v>
      </c>
      <c r="I226" s="8">
        <f t="shared" si="121"/>
        <v>-1.7602399957942168E-9</v>
      </c>
      <c r="J226" s="15">
        <f t="shared" si="122"/>
        <v>-7.0409599831768673E-9</v>
      </c>
      <c r="K226" s="10">
        <f t="shared" si="123"/>
        <v>-4.8043916135105791E-10</v>
      </c>
      <c r="L226" s="21">
        <f t="shared" si="119"/>
        <v>270</v>
      </c>
      <c r="M226" s="10">
        <f t="shared" si="124"/>
        <v>-2.3454286197007763E-10</v>
      </c>
      <c r="N226" s="15"/>
      <c r="O226" s="8">
        <f t="shared" si="125"/>
        <v>-3.5204799915884337E-11</v>
      </c>
      <c r="P226" s="15"/>
      <c r="Q226" s="1">
        <f t="shared" si="117"/>
        <v>21.15290975537307</v>
      </c>
      <c r="R226" s="7">
        <f t="shared" si="112"/>
        <v>6.8234894460269993E-2</v>
      </c>
      <c r="S226" s="7"/>
      <c r="T226" s="7">
        <f t="shared" si="118"/>
        <v>3.3311205081477023E-2</v>
      </c>
      <c r="U226" s="49">
        <f t="shared" si="116"/>
        <v>270</v>
      </c>
      <c r="V226" s="8"/>
    </row>
    <row r="227" spans="1:22" x14ac:dyDescent="0.3">
      <c r="A227" s="21">
        <v>271</v>
      </c>
      <c r="B227" s="23">
        <v>44121</v>
      </c>
      <c r="C227" s="22" t="s">
        <v>6</v>
      </c>
      <c r="D227" s="22"/>
      <c r="E227" s="22"/>
      <c r="F227" s="8">
        <f t="shared" si="111"/>
        <v>-1.2464372754649203E-7</v>
      </c>
      <c r="G227" s="8"/>
      <c r="H227" s="15">
        <f t="shared" si="120"/>
        <v>-1.2464372754649203E-7</v>
      </c>
      <c r="I227" s="8">
        <f t="shared" si="121"/>
        <v>-1.3700145123592111E-9</v>
      </c>
      <c r="J227" s="15">
        <f t="shared" si="122"/>
        <v>-5.4800580494368443E-9</v>
      </c>
      <c r="K227" s="10">
        <f t="shared" si="123"/>
        <v>-3.7393118263947611E-10</v>
      </c>
      <c r="L227" s="21">
        <f t="shared" si="119"/>
        <v>271</v>
      </c>
      <c r="M227" s="10">
        <f t="shared" si="124"/>
        <v>-1.8254733754318967E-10</v>
      </c>
      <c r="N227" s="15"/>
      <c r="O227" s="8">
        <f t="shared" si="125"/>
        <v>-2.7400290247184221E-11</v>
      </c>
      <c r="P227" s="15"/>
      <c r="Q227" s="1">
        <f t="shared" si="117"/>
        <v>21.15290975537307</v>
      </c>
      <c r="R227" s="7">
        <f t="shared" si="112"/>
        <v>6.8234894460269993E-2</v>
      </c>
      <c r="S227" s="7"/>
      <c r="T227" s="7">
        <f t="shared" si="118"/>
        <v>3.3311205081477023E-2</v>
      </c>
      <c r="U227" s="49">
        <f t="shared" si="116"/>
        <v>271</v>
      </c>
      <c r="V227" s="8"/>
    </row>
    <row r="228" spans="1:22" x14ac:dyDescent="0.3">
      <c r="A228" s="21">
        <v>272</v>
      </c>
      <c r="B228" s="23">
        <v>44122</v>
      </c>
      <c r="C228" s="22" t="s">
        <v>6</v>
      </c>
      <c r="D228" s="22"/>
      <c r="E228" s="22"/>
      <c r="F228" s="8">
        <f t="shared" si="111"/>
        <v>-9.7011609792557499E-8</v>
      </c>
      <c r="G228" s="8"/>
      <c r="H228" s="15">
        <f t="shared" si="120"/>
        <v>-9.7011609792557499E-8</v>
      </c>
      <c r="I228" s="8">
        <f t="shared" si="121"/>
        <v>-1.0662976460934096E-9</v>
      </c>
      <c r="J228" s="15">
        <f t="shared" si="122"/>
        <v>-4.2651905843736384E-9</v>
      </c>
      <c r="K228" s="10">
        <f t="shared" si="123"/>
        <v>-2.9103482937767251E-10</v>
      </c>
      <c r="L228" s="21">
        <f t="shared" si="119"/>
        <v>272</v>
      </c>
      <c r="M228" s="10">
        <f t="shared" si="124"/>
        <v>-1.4207863826765509E-10</v>
      </c>
      <c r="N228" s="15"/>
      <c r="O228" s="8">
        <f t="shared" si="125"/>
        <v>-2.1325952921868192E-11</v>
      </c>
      <c r="P228" s="15"/>
      <c r="Q228" s="1">
        <f t="shared" si="117"/>
        <v>21.15290975537307</v>
      </c>
      <c r="R228" s="7">
        <f t="shared" si="112"/>
        <v>6.8234894460269993E-2</v>
      </c>
      <c r="S228" s="7"/>
      <c r="T228" s="7">
        <f t="shared" si="118"/>
        <v>3.3311205081477023E-2</v>
      </c>
      <c r="U228" s="49">
        <f t="shared" si="116"/>
        <v>272</v>
      </c>
      <c r="V228" s="8"/>
    </row>
    <row r="229" spans="1:22" x14ac:dyDescent="0.3">
      <c r="A229" s="21">
        <v>273</v>
      </c>
      <c r="B229" s="23">
        <v>44123</v>
      </c>
      <c r="C229" s="22" t="s">
        <v>6</v>
      </c>
      <c r="D229" s="22"/>
      <c r="E229" s="22"/>
      <c r="F229" s="8">
        <f t="shared" si="111"/>
        <v>-7.5505222924539451E-8</v>
      </c>
      <c r="G229" s="8"/>
      <c r="H229" s="15">
        <f t="shared" si="120"/>
        <v>-7.5505222924539451E-8</v>
      </c>
      <c r="I229" s="8">
        <f t="shared" si="121"/>
        <v>-8.2991140590650396E-10</v>
      </c>
      <c r="J229" s="15">
        <f t="shared" si="122"/>
        <v>-3.3196456236260158E-9</v>
      </c>
      <c r="K229" s="10">
        <f t="shared" si="123"/>
        <v>-2.2651566877361836E-10</v>
      </c>
      <c r="L229" s="21">
        <f t="shared" si="119"/>
        <v>273</v>
      </c>
      <c r="M229" s="10">
        <f t="shared" si="124"/>
        <v>-1.105813961664339E-10</v>
      </c>
      <c r="N229" s="15"/>
      <c r="O229" s="8">
        <f t="shared" si="125"/>
        <v>-1.6598228118130081E-11</v>
      </c>
      <c r="P229" s="15"/>
      <c r="Q229" s="1">
        <f t="shared" si="117"/>
        <v>21.15290975537307</v>
      </c>
      <c r="R229" s="7">
        <f t="shared" si="112"/>
        <v>6.8234894460269993E-2</v>
      </c>
      <c r="S229" s="7"/>
      <c r="T229" s="7">
        <f t="shared" si="118"/>
        <v>3.3311205081477023E-2</v>
      </c>
      <c r="U229" s="49">
        <f t="shared" si="116"/>
        <v>273</v>
      </c>
      <c r="V229" s="8"/>
    </row>
    <row r="230" spans="1:22" x14ac:dyDescent="0.3">
      <c r="A230" s="21">
        <v>274</v>
      </c>
      <c r="B230" s="23">
        <v>44124</v>
      </c>
      <c r="C230" s="22" t="s">
        <v>6</v>
      </c>
      <c r="D230" s="22"/>
      <c r="E230" s="22"/>
      <c r="F230" s="8">
        <f t="shared" si="111"/>
        <v>-5.8766561044343864E-8</v>
      </c>
      <c r="G230" s="8"/>
      <c r="H230" s="15">
        <f t="shared" si="120"/>
        <v>-5.8766561044343864E-8</v>
      </c>
      <c r="I230" s="8">
        <f t="shared" si="121"/>
        <v>-6.459293464419539E-10</v>
      </c>
      <c r="J230" s="15">
        <f t="shared" si="122"/>
        <v>-2.5837173857678156E-9</v>
      </c>
      <c r="K230" s="10">
        <f t="shared" si="123"/>
        <v>-1.7629968313303159E-10</v>
      </c>
      <c r="L230" s="21">
        <f t="shared" si="119"/>
        <v>274</v>
      </c>
      <c r="M230" s="10">
        <f t="shared" si="124"/>
        <v>-8.6066739709889392E-11</v>
      </c>
      <c r="N230" s="15"/>
      <c r="O230" s="8">
        <f t="shared" si="125"/>
        <v>-1.2918586928839078E-11</v>
      </c>
      <c r="P230" s="15"/>
      <c r="Q230" s="1">
        <f t="shared" si="117"/>
        <v>21.15290975537307</v>
      </c>
      <c r="R230" s="7">
        <f t="shared" si="112"/>
        <v>6.8234894460269993E-2</v>
      </c>
      <c r="S230" s="7"/>
      <c r="T230" s="7">
        <f t="shared" si="118"/>
        <v>3.3311205081477023E-2</v>
      </c>
      <c r="U230" s="49">
        <f t="shared" si="116"/>
        <v>274</v>
      </c>
      <c r="V230" s="8"/>
    </row>
    <row r="231" spans="1:22" x14ac:dyDescent="0.3">
      <c r="A231" s="21">
        <v>275</v>
      </c>
      <c r="B231" s="23">
        <v>44125</v>
      </c>
      <c r="C231" s="22" t="s">
        <v>6</v>
      </c>
      <c r="D231" s="22"/>
      <c r="E231" s="22"/>
      <c r="F231" s="8">
        <f t="shared" si="111"/>
        <v>-4.5738672944917456E-8</v>
      </c>
      <c r="G231" s="8"/>
      <c r="H231" s="15">
        <f t="shared" si="120"/>
        <v>-4.5738672944917456E-8</v>
      </c>
      <c r="I231" s="8">
        <f t="shared" si="121"/>
        <v>-5.02734048026728E-10</v>
      </c>
      <c r="J231" s="15">
        <f t="shared" si="122"/>
        <v>-2.010936192106912E-9</v>
      </c>
      <c r="K231" s="10">
        <f t="shared" si="123"/>
        <v>-1.3721601883475237E-10</v>
      </c>
      <c r="L231" s="21">
        <f t="shared" si="119"/>
        <v>275</v>
      </c>
      <c r="M231" s="10">
        <f t="shared" si="124"/>
        <v>-6.6986707901037823E-11</v>
      </c>
      <c r="N231" s="15"/>
      <c r="O231" s="8">
        <f t="shared" si="125"/>
        <v>-1.005468096053456E-11</v>
      </c>
      <c r="P231" s="15"/>
      <c r="Q231" s="1">
        <f t="shared" si="117"/>
        <v>21.15290975537307</v>
      </c>
      <c r="R231" s="7">
        <f t="shared" si="112"/>
        <v>6.8234894460269993E-2</v>
      </c>
      <c r="S231" s="7"/>
      <c r="T231" s="7">
        <f t="shared" si="118"/>
        <v>3.3311205081477023E-2</v>
      </c>
      <c r="U231" s="49">
        <f t="shared" si="116"/>
        <v>275</v>
      </c>
      <c r="V231" s="8"/>
    </row>
    <row r="232" spans="1:22" x14ac:dyDescent="0.3">
      <c r="A232" s="21">
        <v>276</v>
      </c>
      <c r="B232" s="23">
        <v>44126</v>
      </c>
      <c r="C232" s="22" t="s">
        <v>6</v>
      </c>
      <c r="D232" s="22"/>
      <c r="E232" s="22"/>
      <c r="F232" s="8">
        <f t="shared" si="111"/>
        <v>-3.5598921658586253E-8</v>
      </c>
      <c r="G232" s="8"/>
      <c r="H232" s="15">
        <f t="shared" si="120"/>
        <v>-3.5598921658586253E-8</v>
      </c>
      <c r="I232" s="8">
        <f t="shared" si="121"/>
        <v>-3.9128354275517186E-10</v>
      </c>
      <c r="J232" s="15">
        <f t="shared" si="122"/>
        <v>-1.5651341710206874E-9</v>
      </c>
      <c r="K232" s="10">
        <f t="shared" si="123"/>
        <v>-1.0679676497575877E-10</v>
      </c>
      <c r="L232" s="21">
        <f t="shared" si="119"/>
        <v>276</v>
      </c>
      <c r="M232" s="10">
        <f t="shared" si="124"/>
        <v>-5.2136505350897653E-11</v>
      </c>
      <c r="N232" s="15"/>
      <c r="O232" s="8">
        <f t="shared" si="125"/>
        <v>-7.8256708551034368E-12</v>
      </c>
      <c r="P232" s="15"/>
      <c r="Q232" s="1">
        <f t="shared" si="117"/>
        <v>21.15290975537307</v>
      </c>
      <c r="R232" s="7">
        <f t="shared" si="112"/>
        <v>6.8234894460269993E-2</v>
      </c>
      <c r="S232" s="7"/>
      <c r="T232" s="7">
        <f t="shared" si="118"/>
        <v>3.3311205081477023E-2</v>
      </c>
      <c r="U232" s="49">
        <f t="shared" si="116"/>
        <v>276</v>
      </c>
      <c r="V232" s="8"/>
    </row>
    <row r="233" spans="1:22" x14ac:dyDescent="0.3">
      <c r="A233" s="21">
        <v>277</v>
      </c>
      <c r="B233" s="23">
        <v>44127</v>
      </c>
      <c r="C233" s="22" t="s">
        <v>6</v>
      </c>
      <c r="D233" s="22"/>
      <c r="E233" s="22"/>
      <c r="F233" s="8">
        <f t="shared" si="111"/>
        <v>-2.7707039615695362E-8</v>
      </c>
      <c r="G233" s="8"/>
      <c r="H233" s="15">
        <f t="shared" si="120"/>
        <v>-2.7707039615695362E-8</v>
      </c>
      <c r="I233" s="8">
        <f t="shared" si="121"/>
        <v>-3.0454036569032744E-10</v>
      </c>
      <c r="J233" s="15">
        <f t="shared" si="122"/>
        <v>-1.2181614627613098E-9</v>
      </c>
      <c r="K233" s="10">
        <f t="shared" si="123"/>
        <v>-8.3121118847086086E-11</v>
      </c>
      <c r="L233" s="21">
        <f t="shared" si="119"/>
        <v>277</v>
      </c>
      <c r="M233" s="10">
        <f t="shared" si="124"/>
        <v>-4.0578426308394025E-11</v>
      </c>
      <c r="N233" s="15"/>
      <c r="O233" s="8">
        <f t="shared" si="125"/>
        <v>-6.0908073138065492E-12</v>
      </c>
      <c r="P233" s="15"/>
      <c r="Q233" s="1">
        <f t="shared" si="117"/>
        <v>21.15290975537307</v>
      </c>
      <c r="R233" s="7">
        <f t="shared" si="112"/>
        <v>6.8234894460269993E-2</v>
      </c>
      <c r="S233" s="7"/>
      <c r="T233" s="7">
        <f t="shared" si="118"/>
        <v>3.3311205081477023E-2</v>
      </c>
      <c r="U233" s="49">
        <f t="shared" si="116"/>
        <v>277</v>
      </c>
      <c r="V233" s="8"/>
    </row>
    <row r="234" spans="1:22" x14ac:dyDescent="0.3">
      <c r="A234" s="21">
        <v>278</v>
      </c>
      <c r="B234" s="23">
        <v>44128</v>
      </c>
      <c r="C234" s="22" t="s">
        <v>6</v>
      </c>
      <c r="D234" s="22"/>
      <c r="E234" s="22"/>
      <c r="F234" s="8">
        <f t="shared" si="111"/>
        <v>-2.1564699392532083E-8</v>
      </c>
      <c r="G234" s="8"/>
      <c r="H234" s="15">
        <f t="shared" si="120"/>
        <v>-2.1564699392532083E-8</v>
      </c>
      <c r="I234" s="8">
        <f t="shared" si="121"/>
        <v>-2.3702717901639246E-10</v>
      </c>
      <c r="J234" s="15">
        <f t="shared" si="122"/>
        <v>-9.4810871606556984E-10</v>
      </c>
      <c r="K234" s="10">
        <f t="shared" si="123"/>
        <v>-6.4694098177596245E-11</v>
      </c>
      <c r="L234" s="21">
        <f t="shared" si="119"/>
        <v>278</v>
      </c>
      <c r="M234" s="10">
        <f t="shared" si="124"/>
        <v>-3.1582643880396065E-11</v>
      </c>
      <c r="N234" s="15"/>
      <c r="O234" s="8">
        <f t="shared" si="125"/>
        <v>-4.7405435803278493E-12</v>
      </c>
      <c r="P234" s="15"/>
      <c r="Q234" s="1">
        <f t="shared" si="117"/>
        <v>21.15290975537307</v>
      </c>
      <c r="R234" s="7">
        <f t="shared" si="112"/>
        <v>6.8234894460269993E-2</v>
      </c>
      <c r="S234" s="7"/>
      <c r="T234" s="7">
        <f t="shared" si="118"/>
        <v>3.3311205081477023E-2</v>
      </c>
      <c r="U234" s="49">
        <f t="shared" si="116"/>
        <v>278</v>
      </c>
      <c r="V234" s="8"/>
    </row>
    <row r="235" spans="1:22" x14ac:dyDescent="0.3">
      <c r="A235" s="21">
        <v>279</v>
      </c>
      <c r="B235" s="23">
        <v>44129</v>
      </c>
      <c r="C235" s="22" t="s">
        <v>6</v>
      </c>
      <c r="D235" s="22"/>
      <c r="E235" s="22"/>
      <c r="F235" s="8">
        <f t="shared" ref="F235:F298" si="126">+K235/$F$3</f>
        <v>-1.6784047171421438E-8</v>
      </c>
      <c r="G235" s="8"/>
      <c r="H235" s="15">
        <f t="shared" si="120"/>
        <v>-1.6784047171421438E-8</v>
      </c>
      <c r="I235" s="8">
        <f t="shared" si="121"/>
        <v>-1.8448090933731137E-10</v>
      </c>
      <c r="J235" s="15">
        <f t="shared" si="122"/>
        <v>-7.379236373492455E-10</v>
      </c>
      <c r="K235" s="10">
        <f t="shared" si="123"/>
        <v>-5.0352141514264314E-11</v>
      </c>
      <c r="L235" s="21">
        <f t="shared" si="119"/>
        <v>279</v>
      </c>
      <c r="M235" s="10">
        <f t="shared" si="124"/>
        <v>-2.4581125618210195E-11</v>
      </c>
      <c r="N235" s="15"/>
      <c r="O235" s="8">
        <f t="shared" si="125"/>
        <v>-3.6896181867462272E-12</v>
      </c>
      <c r="P235" s="15"/>
      <c r="Q235" s="1">
        <f t="shared" si="117"/>
        <v>21.15290975537307</v>
      </c>
      <c r="R235" s="7">
        <f t="shared" si="112"/>
        <v>6.8234894460269993E-2</v>
      </c>
      <c r="S235" s="7"/>
      <c r="T235" s="7">
        <f t="shared" si="118"/>
        <v>3.3311205081477023E-2</v>
      </c>
      <c r="U235" s="49">
        <f t="shared" si="116"/>
        <v>279</v>
      </c>
      <c r="V235" s="8"/>
    </row>
    <row r="236" spans="1:22" x14ac:dyDescent="0.3">
      <c r="A236" s="21">
        <v>280</v>
      </c>
      <c r="B236" s="23">
        <v>44130</v>
      </c>
      <c r="C236" s="22" t="s">
        <v>6</v>
      </c>
      <c r="D236" s="22"/>
      <c r="E236" s="22"/>
      <c r="F236" s="8">
        <f t="shared" si="126"/>
        <v>-1.3063211980133374E-8</v>
      </c>
      <c r="G236" s="8"/>
      <c r="H236" s="15">
        <f t="shared" si="120"/>
        <v>-1.3063211980133374E-8</v>
      </c>
      <c r="I236" s="8">
        <f t="shared" si="121"/>
        <v>-1.4358355886084951E-10</v>
      </c>
      <c r="J236" s="15">
        <f t="shared" si="122"/>
        <v>-5.7433423544339804E-10</v>
      </c>
      <c r="K236" s="10">
        <f t="shared" si="123"/>
        <v>-3.9189635940400124E-11</v>
      </c>
      <c r="L236" s="21">
        <f t="shared" si="119"/>
        <v>280</v>
      </c>
      <c r="M236" s="10">
        <f t="shared" si="124"/>
        <v>-1.9131765502168342E-11</v>
      </c>
      <c r="N236" s="15"/>
      <c r="O236" s="8">
        <f t="shared" si="125"/>
        <v>-2.8716711772169901E-12</v>
      </c>
      <c r="P236" s="15"/>
      <c r="Q236" s="1">
        <f t="shared" si="117"/>
        <v>21.15290975537307</v>
      </c>
      <c r="R236" s="7">
        <f t="shared" si="112"/>
        <v>6.8234894460269993E-2</v>
      </c>
      <c r="S236" s="7"/>
      <c r="T236" s="7">
        <f t="shared" si="118"/>
        <v>3.3311205081477023E-2</v>
      </c>
      <c r="U236" s="49">
        <f t="shared" si="116"/>
        <v>280</v>
      </c>
      <c r="V236" s="8"/>
    </row>
    <row r="237" spans="1:22" x14ac:dyDescent="0.3">
      <c r="A237" s="21">
        <v>281</v>
      </c>
      <c r="B237" s="23">
        <v>44131</v>
      </c>
      <c r="C237" s="22" t="s">
        <v>6</v>
      </c>
      <c r="D237" s="22"/>
      <c r="E237" s="22"/>
      <c r="F237" s="8">
        <f t="shared" si="126"/>
        <v>-1.0167244258492394E-8</v>
      </c>
      <c r="G237" s="8"/>
      <c r="H237" s="15">
        <f t="shared" si="120"/>
        <v>-1.0167244258492394E-8</v>
      </c>
      <c r="I237" s="8">
        <f t="shared" si="121"/>
        <v>-1.1175269272687496E-10</v>
      </c>
      <c r="J237" s="15">
        <f t="shared" si="122"/>
        <v>-4.4701077090749986E-10</v>
      </c>
      <c r="K237" s="10">
        <f t="shared" si="123"/>
        <v>-3.0501732775477181E-11</v>
      </c>
      <c r="L237" s="21">
        <f t="shared" si="119"/>
        <v>281</v>
      </c>
      <c r="M237" s="10">
        <f t="shared" si="124"/>
        <v>-1.4890467463328872E-11</v>
      </c>
      <c r="N237" s="15"/>
      <c r="O237" s="8">
        <f t="shared" si="125"/>
        <v>-2.2350538545374993E-12</v>
      </c>
      <c r="P237" s="15"/>
      <c r="Q237" s="1">
        <f t="shared" si="117"/>
        <v>21.15290975537307</v>
      </c>
      <c r="R237" s="7">
        <f t="shared" si="112"/>
        <v>6.8234894460269993E-2</v>
      </c>
      <c r="S237" s="7"/>
      <c r="T237" s="7">
        <f t="shared" si="118"/>
        <v>3.3311205081477023E-2</v>
      </c>
      <c r="U237" s="49">
        <f t="shared" si="116"/>
        <v>281</v>
      </c>
      <c r="V237" s="8"/>
    </row>
    <row r="238" spans="1:22" x14ac:dyDescent="0.3">
      <c r="A238" s="21">
        <v>282</v>
      </c>
      <c r="B238" s="23">
        <v>44132</v>
      </c>
      <c r="C238" s="22" t="s">
        <v>6</v>
      </c>
      <c r="D238" s="22"/>
      <c r="E238" s="22"/>
      <c r="F238" s="8">
        <f t="shared" si="126"/>
        <v>-7.9132801311849434E-9</v>
      </c>
      <c r="G238" s="8"/>
      <c r="H238" s="15">
        <f t="shared" si="120"/>
        <v>-7.9132801311849434E-9</v>
      </c>
      <c r="I238" s="8">
        <f t="shared" si="121"/>
        <v>-8.6978372947354068E-11</v>
      </c>
      <c r="J238" s="15">
        <f t="shared" si="122"/>
        <v>-3.4791349178941627E-10</v>
      </c>
      <c r="K238" s="10">
        <f t="shared" si="123"/>
        <v>-2.373984039355483E-11</v>
      </c>
      <c r="L238" s="21">
        <f t="shared" si="119"/>
        <v>282</v>
      </c>
      <c r="M238" s="10">
        <f t="shared" si="124"/>
        <v>-1.1589417675610018E-11</v>
      </c>
      <c r="N238" s="15"/>
      <c r="O238" s="8">
        <f t="shared" si="125"/>
        <v>-1.7395674589470813E-12</v>
      </c>
      <c r="P238" s="15"/>
      <c r="Q238" s="1">
        <f t="shared" si="117"/>
        <v>21.15290975537307</v>
      </c>
      <c r="R238" s="7">
        <f t="shared" si="112"/>
        <v>6.8234894460269993E-2</v>
      </c>
      <c r="S238" s="7"/>
      <c r="T238" s="7">
        <f t="shared" si="118"/>
        <v>3.3311205081477023E-2</v>
      </c>
      <c r="U238" s="49">
        <f t="shared" si="116"/>
        <v>282</v>
      </c>
      <c r="V238" s="8"/>
    </row>
    <row r="239" spans="1:22" x14ac:dyDescent="0.3">
      <c r="A239" s="21">
        <v>283</v>
      </c>
      <c r="B239" s="23">
        <v>44133</v>
      </c>
      <c r="C239" s="22" t="s">
        <v>6</v>
      </c>
      <c r="D239" s="22"/>
      <c r="E239" s="22"/>
      <c r="F239" s="8">
        <f t="shared" si="126"/>
        <v>-6.1589945950498616E-9</v>
      </c>
      <c r="G239" s="8"/>
      <c r="H239" s="15">
        <f t="shared" si="120"/>
        <v>-6.1589945950498616E-9</v>
      </c>
      <c r="I239" s="8">
        <f t="shared" si="121"/>
        <v>-6.7696242264681289E-11</v>
      </c>
      <c r="J239" s="15">
        <f t="shared" si="122"/>
        <v>-2.7078496905872516E-10</v>
      </c>
      <c r="K239" s="10">
        <f t="shared" si="123"/>
        <v>-1.8476983785149585E-11</v>
      </c>
      <c r="L239" s="21">
        <f t="shared" si="119"/>
        <v>283</v>
      </c>
      <c r="M239" s="10">
        <f t="shared" si="124"/>
        <v>-9.0201736372966045E-12</v>
      </c>
      <c r="N239" s="15"/>
      <c r="O239" s="8">
        <f t="shared" si="125"/>
        <v>-1.3539248452936258E-12</v>
      </c>
      <c r="P239" s="15"/>
      <c r="Q239" s="1">
        <f t="shared" si="117"/>
        <v>21.15290975537307</v>
      </c>
      <c r="R239" s="7">
        <f t="shared" si="112"/>
        <v>6.8234894460269993E-2</v>
      </c>
      <c r="S239" s="7"/>
      <c r="T239" s="7">
        <f t="shared" si="118"/>
        <v>3.3311205081477023E-2</v>
      </c>
      <c r="U239" s="49">
        <f t="shared" si="116"/>
        <v>283</v>
      </c>
      <c r="V239" s="8"/>
    </row>
    <row r="240" spans="1:22" x14ac:dyDescent="0.3">
      <c r="A240" s="21">
        <v>284</v>
      </c>
      <c r="B240" s="23">
        <v>44134</v>
      </c>
      <c r="C240" s="22" t="s">
        <v>6</v>
      </c>
      <c r="D240" s="22"/>
      <c r="E240" s="22"/>
      <c r="F240" s="8">
        <f t="shared" si="126"/>
        <v>-4.7936145053635617E-9</v>
      </c>
      <c r="G240" s="8"/>
      <c r="H240" s="15">
        <f t="shared" si="120"/>
        <v>-4.7936145053635617E-9</v>
      </c>
      <c r="I240" s="8">
        <f t="shared" si="121"/>
        <v>-5.2688743896511711E-11</v>
      </c>
      <c r="J240" s="15">
        <f t="shared" si="122"/>
        <v>-2.1075497558604684E-10</v>
      </c>
      <c r="K240" s="10">
        <f t="shared" si="123"/>
        <v>-1.4380843516090686E-11</v>
      </c>
      <c r="L240" s="21">
        <f t="shared" si="119"/>
        <v>284</v>
      </c>
      <c r="M240" s="10">
        <f t="shared" si="124"/>
        <v>-7.0205022136884896E-12</v>
      </c>
      <c r="N240" s="15"/>
      <c r="O240" s="8">
        <f t="shared" si="125"/>
        <v>-1.0537748779302343E-12</v>
      </c>
      <c r="P240" s="15"/>
      <c r="Q240" s="1">
        <f t="shared" si="117"/>
        <v>21.15290975537307</v>
      </c>
      <c r="R240" s="7">
        <f t="shared" si="112"/>
        <v>6.8234894460269993E-2</v>
      </c>
      <c r="S240" s="7"/>
      <c r="T240" s="7">
        <f t="shared" si="118"/>
        <v>3.3311205081477023E-2</v>
      </c>
      <c r="U240" s="49">
        <f t="shared" si="116"/>
        <v>284</v>
      </c>
      <c r="V240" s="8"/>
    </row>
    <row r="241" spans="1:22" x14ac:dyDescent="0.3">
      <c r="A241" s="21">
        <v>285</v>
      </c>
      <c r="B241" s="23">
        <v>44135</v>
      </c>
      <c r="C241" s="22" t="s">
        <v>6</v>
      </c>
      <c r="D241" s="22"/>
      <c r="E241" s="22"/>
      <c r="F241" s="8">
        <f t="shared" si="126"/>
        <v>-3.7309238823655617E-9</v>
      </c>
      <c r="G241" s="8"/>
      <c r="H241" s="15">
        <f t="shared" si="120"/>
        <v>-3.7309238823655617E-9</v>
      </c>
      <c r="I241" s="8">
        <f t="shared" si="121"/>
        <v>-4.1008239756323346E-11</v>
      </c>
      <c r="J241" s="15">
        <f t="shared" si="122"/>
        <v>-1.6403295902529338E-10</v>
      </c>
      <c r="K241" s="10">
        <f t="shared" si="123"/>
        <v>-1.1192771647096686E-11</v>
      </c>
      <c r="L241" s="21">
        <f t="shared" si="119"/>
        <v>285</v>
      </c>
      <c r="M241" s="10">
        <f t="shared" si="124"/>
        <v>-5.4641355382130649E-12</v>
      </c>
      <c r="N241" s="15"/>
      <c r="O241" s="8">
        <f t="shared" si="125"/>
        <v>-8.2016479512646696E-13</v>
      </c>
      <c r="P241" s="15"/>
      <c r="Q241" s="1">
        <f t="shared" si="117"/>
        <v>21.15290975537307</v>
      </c>
      <c r="R241" s="7">
        <f t="shared" si="112"/>
        <v>6.8234894460269993E-2</v>
      </c>
      <c r="S241" s="7"/>
      <c r="T241" s="7">
        <f t="shared" si="118"/>
        <v>3.3311205081477023E-2</v>
      </c>
      <c r="U241" s="49">
        <f t="shared" si="116"/>
        <v>285</v>
      </c>
      <c r="V241" s="8"/>
    </row>
    <row r="242" spans="1:22" x14ac:dyDescent="0.3">
      <c r="A242" s="21">
        <v>286</v>
      </c>
      <c r="B242" s="23">
        <v>44136</v>
      </c>
      <c r="C242" s="22" t="s">
        <v>6</v>
      </c>
      <c r="D242" s="22"/>
      <c r="E242" s="22"/>
      <c r="F242" s="8">
        <f t="shared" si="126"/>
        <v>-2.9038198629512032E-9</v>
      </c>
      <c r="G242" s="8"/>
      <c r="H242" s="15">
        <f t="shared" si="120"/>
        <v>-2.9038198629512032E-9</v>
      </c>
      <c r="I242" s="8">
        <f t="shared" si="121"/>
        <v>-3.1917172503014153E-11</v>
      </c>
      <c r="J242" s="15">
        <f t="shared" si="122"/>
        <v>-1.2766869001205661E-10</v>
      </c>
      <c r="K242" s="10">
        <f t="shared" si="123"/>
        <v>-8.7114595888536095E-12</v>
      </c>
      <c r="L242" s="21">
        <f t="shared" si="119"/>
        <v>286</v>
      </c>
      <c r="M242" s="10">
        <f t="shared" si="124"/>
        <v>-4.252797915475135E-12</v>
      </c>
      <c r="N242" s="15"/>
      <c r="O242" s="8">
        <f t="shared" si="125"/>
        <v>-6.3834345006028307E-13</v>
      </c>
      <c r="P242" s="15"/>
      <c r="Q242" s="1">
        <f t="shared" si="117"/>
        <v>21.15290975537307</v>
      </c>
      <c r="R242" s="7">
        <f t="shared" si="112"/>
        <v>6.8234894460269993E-2</v>
      </c>
      <c r="S242" s="7"/>
      <c r="T242" s="7">
        <f t="shared" si="118"/>
        <v>3.3311205081477023E-2</v>
      </c>
      <c r="U242" s="49">
        <f t="shared" si="116"/>
        <v>286</v>
      </c>
      <c r="V242" s="8"/>
    </row>
    <row r="243" spans="1:22" x14ac:dyDescent="0.3">
      <c r="A243" s="21">
        <v>287</v>
      </c>
      <c r="B243" s="23">
        <v>44137</v>
      </c>
      <c r="C243" s="22" t="s">
        <v>6</v>
      </c>
      <c r="D243" s="22"/>
      <c r="E243" s="22"/>
      <c r="F243" s="8">
        <f t="shared" si="126"/>
        <v>-2.2600755368730798E-9</v>
      </c>
      <c r="G243" s="8"/>
      <c r="H243" s="15">
        <f t="shared" si="120"/>
        <v>-2.2600755368730798E-9</v>
      </c>
      <c r="I243" s="8">
        <f t="shared" si="121"/>
        <v>-2.4841492993614325E-11</v>
      </c>
      <c r="J243" s="15">
        <f t="shared" si="122"/>
        <v>-9.9365971974457299E-11</v>
      </c>
      <c r="K243" s="10">
        <f t="shared" si="123"/>
        <v>-6.7802266106192394E-12</v>
      </c>
      <c r="L243" s="21">
        <f t="shared" si="119"/>
        <v>287</v>
      </c>
      <c r="M243" s="10">
        <f t="shared" si="124"/>
        <v>-3.3100002705614454E-12</v>
      </c>
      <c r="N243" s="15"/>
      <c r="O243" s="8">
        <f t="shared" si="125"/>
        <v>-4.9682985987228654E-13</v>
      </c>
      <c r="P243" s="15"/>
      <c r="Q243" s="1">
        <f t="shared" si="117"/>
        <v>21.15290975537307</v>
      </c>
      <c r="R243" s="7">
        <f t="shared" si="112"/>
        <v>6.8234894460269993E-2</v>
      </c>
      <c r="S243" s="7"/>
      <c r="T243" s="7">
        <f t="shared" si="118"/>
        <v>3.3311205081477023E-2</v>
      </c>
      <c r="U243" s="49">
        <f t="shared" si="116"/>
        <v>287</v>
      </c>
      <c r="V243" s="8"/>
    </row>
    <row r="244" spans="1:22" x14ac:dyDescent="0.3">
      <c r="A244" s="21">
        <v>288</v>
      </c>
      <c r="B244" s="23">
        <v>44138</v>
      </c>
      <c r="C244" s="22" t="s">
        <v>6</v>
      </c>
      <c r="D244" s="22"/>
      <c r="E244" s="22"/>
      <c r="F244" s="8">
        <f t="shared" si="126"/>
        <v>-1.7590421146788529E-9</v>
      </c>
      <c r="G244" s="8"/>
      <c r="H244" s="15">
        <f t="shared" si="120"/>
        <v>-1.7590421146788529E-9</v>
      </c>
      <c r="I244" s="8">
        <f t="shared" si="121"/>
        <v>-1.9334412347883034E-11</v>
      </c>
      <c r="J244" s="15">
        <f t="shared" si="122"/>
        <v>-7.7337649391532134E-11</v>
      </c>
      <c r="K244" s="10">
        <f t="shared" si="123"/>
        <v>-5.277126344036559E-12</v>
      </c>
      <c r="L244" s="21">
        <f t="shared" si="119"/>
        <v>288</v>
      </c>
      <c r="M244" s="10">
        <f t="shared" si="124"/>
        <v>-2.5762102994006937E-12</v>
      </c>
      <c r="N244" s="15"/>
      <c r="O244" s="8">
        <f t="shared" si="125"/>
        <v>-3.866882469576607E-13</v>
      </c>
      <c r="P244" s="15"/>
      <c r="Q244" s="1">
        <f t="shared" si="117"/>
        <v>21.15290975537307</v>
      </c>
      <c r="R244" s="7">
        <f t="shared" si="112"/>
        <v>6.8234894460269993E-2</v>
      </c>
      <c r="S244" s="7"/>
      <c r="T244" s="7">
        <f t="shared" si="118"/>
        <v>3.3311205081477023E-2</v>
      </c>
      <c r="U244" s="49">
        <f t="shared" si="116"/>
        <v>288</v>
      </c>
      <c r="V244" s="8"/>
    </row>
    <row r="245" spans="1:22" x14ac:dyDescent="0.3">
      <c r="A245" s="21">
        <v>289</v>
      </c>
      <c r="B245" s="23">
        <v>44139</v>
      </c>
      <c r="C245" s="22" t="s">
        <v>6</v>
      </c>
      <c r="D245" s="22"/>
      <c r="E245" s="22"/>
      <c r="F245" s="8">
        <f t="shared" si="126"/>
        <v>-1.3690821880647678E-9</v>
      </c>
      <c r="G245" s="8"/>
      <c r="H245" s="15">
        <f t="shared" si="120"/>
        <v>-1.3690821880647678E-9</v>
      </c>
      <c r="I245" s="8">
        <f t="shared" si="121"/>
        <v>-1.5048189774023034E-11</v>
      </c>
      <c r="J245" s="15">
        <f t="shared" si="122"/>
        <v>-6.0192759096092135E-11</v>
      </c>
      <c r="K245" s="10">
        <f t="shared" si="123"/>
        <v>-4.1072465641943033E-12</v>
      </c>
      <c r="L245" s="21">
        <f t="shared" si="119"/>
        <v>289</v>
      </c>
      <c r="M245" s="10">
        <f t="shared" si="124"/>
        <v>-2.0050933426698665E-12</v>
      </c>
      <c r="N245" s="15"/>
      <c r="O245" s="8">
        <f t="shared" si="125"/>
        <v>-3.0096379548046066E-13</v>
      </c>
      <c r="P245" s="15"/>
      <c r="Q245" s="1">
        <f t="shared" si="117"/>
        <v>21.15290975537307</v>
      </c>
      <c r="R245" s="7">
        <f t="shared" ref="R245:R306" si="127">+K245/J245</f>
        <v>6.8234894460269993E-2</v>
      </c>
      <c r="S245" s="7"/>
      <c r="T245" s="7">
        <f t="shared" si="118"/>
        <v>3.3311205081477023E-2</v>
      </c>
      <c r="U245" s="49">
        <f t="shared" si="116"/>
        <v>289</v>
      </c>
      <c r="V245" s="8"/>
    </row>
    <row r="246" spans="1:22" x14ac:dyDescent="0.3">
      <c r="A246" s="21">
        <v>290</v>
      </c>
      <c r="B246" s="23">
        <v>44140</v>
      </c>
      <c r="C246" s="22" t="s">
        <v>6</v>
      </c>
      <c r="D246" s="22"/>
      <c r="E246" s="22"/>
      <c r="F246" s="8">
        <f t="shared" si="126"/>
        <v>-1.0655720076482748E-9</v>
      </c>
      <c r="G246" s="8"/>
      <c r="H246" s="15">
        <f t="shared" si="120"/>
        <v>-1.0655720076482748E-9</v>
      </c>
      <c r="I246" s="8">
        <f t="shared" si="121"/>
        <v>-1.1712174717314626E-11</v>
      </c>
      <c r="J246" s="15">
        <f t="shared" si="122"/>
        <v>-4.6848698869258505E-11</v>
      </c>
      <c r="K246" s="10">
        <f t="shared" si="123"/>
        <v>-3.1967160229448244E-12</v>
      </c>
      <c r="L246" s="21">
        <f t="shared" si="119"/>
        <v>290</v>
      </c>
      <c r="M246" s="10">
        <f t="shared" si="124"/>
        <v>-1.5605866158342307E-12</v>
      </c>
      <c r="N246" s="15"/>
      <c r="O246" s="8">
        <f t="shared" si="125"/>
        <v>-2.3424349434629253E-13</v>
      </c>
      <c r="P246" s="15"/>
      <c r="Q246" s="1">
        <f t="shared" si="117"/>
        <v>21.15290975537307</v>
      </c>
      <c r="R246" s="7">
        <f t="shared" si="127"/>
        <v>6.8234894460269993E-2</v>
      </c>
      <c r="S246" s="7"/>
      <c r="T246" s="7">
        <f t="shared" si="118"/>
        <v>3.3311205081477023E-2</v>
      </c>
      <c r="U246" s="49">
        <f t="shared" si="116"/>
        <v>290</v>
      </c>
      <c r="V246" s="8"/>
    </row>
    <row r="247" spans="1:22" x14ac:dyDescent="0.3">
      <c r="A247" s="21">
        <v>291</v>
      </c>
      <c r="B247" s="23">
        <v>44141</v>
      </c>
      <c r="C247" s="22" t="s">
        <v>6</v>
      </c>
      <c r="D247" s="22"/>
      <c r="E247" s="22"/>
      <c r="F247" s="8">
        <f t="shared" si="126"/>
        <v>-8.2934663337381765E-10</v>
      </c>
      <c r="G247" s="8"/>
      <c r="H247" s="15">
        <f t="shared" si="120"/>
        <v>-8.2934663337381765E-10</v>
      </c>
      <c r="I247" s="8">
        <f t="shared" si="121"/>
        <v>-9.1157168183579546E-12</v>
      </c>
      <c r="J247" s="15">
        <f t="shared" si="122"/>
        <v>-3.6462867273431818E-11</v>
      </c>
      <c r="K247" s="10">
        <f t="shared" si="123"/>
        <v>-2.4880399001214529E-12</v>
      </c>
      <c r="L247" s="21">
        <f t="shared" si="119"/>
        <v>291</v>
      </c>
      <c r="M247" s="10">
        <f t="shared" si="124"/>
        <v>-1.2146220496039642E-12</v>
      </c>
      <c r="N247" s="15"/>
      <c r="O247" s="8">
        <f t="shared" si="125"/>
        <v>-1.823143363671591E-13</v>
      </c>
      <c r="P247" s="15"/>
      <c r="Q247" s="1">
        <f t="shared" si="117"/>
        <v>21.15290975537307</v>
      </c>
      <c r="R247" s="7">
        <f t="shared" si="127"/>
        <v>6.8234894460269993E-2</v>
      </c>
      <c r="S247" s="7"/>
      <c r="T247" s="7">
        <f t="shared" si="118"/>
        <v>3.3311205081477023E-2</v>
      </c>
      <c r="U247" s="49">
        <f t="shared" si="116"/>
        <v>291</v>
      </c>
      <c r="V247" s="8"/>
    </row>
    <row r="248" spans="1:22" x14ac:dyDescent="0.3">
      <c r="A248" s="21">
        <v>292</v>
      </c>
      <c r="B248" s="23">
        <v>44142</v>
      </c>
      <c r="C248" s="22" t="s">
        <v>6</v>
      </c>
      <c r="D248" s="22"/>
      <c r="E248" s="22"/>
      <c r="F248" s="8">
        <f t="shared" si="126"/>
        <v>-6.4548977765144188E-10</v>
      </c>
      <c r="G248" s="8"/>
      <c r="H248" s="15">
        <f t="shared" si="120"/>
        <v>-6.4548977765144188E-10</v>
      </c>
      <c r="I248" s="8">
        <f t="shared" si="121"/>
        <v>-7.0948645420776673E-12</v>
      </c>
      <c r="J248" s="15">
        <f t="shared" si="122"/>
        <v>-2.8379458168310669E-11</v>
      </c>
      <c r="K248" s="10">
        <f t="shared" si="123"/>
        <v>-1.9364693329543256E-12</v>
      </c>
      <c r="L248" s="21">
        <f t="shared" si="119"/>
        <v>292</v>
      </c>
      <c r="M248" s="10">
        <f t="shared" si="124"/>
        <v>-9.4535395114579506E-13</v>
      </c>
      <c r="N248" s="15"/>
      <c r="O248" s="8">
        <f t="shared" si="125"/>
        <v>-1.4189729084155336E-13</v>
      </c>
      <c r="P248" s="15"/>
      <c r="Q248" s="1">
        <f t="shared" si="117"/>
        <v>21.15290975537307</v>
      </c>
      <c r="R248" s="7">
        <f t="shared" si="127"/>
        <v>6.8234894460269993E-2</v>
      </c>
      <c r="S248" s="7"/>
      <c r="T248" s="7">
        <f t="shared" si="118"/>
        <v>3.3311205081477023E-2</v>
      </c>
      <c r="U248" s="49">
        <f t="shared" si="116"/>
        <v>292</v>
      </c>
      <c r="V248" s="8"/>
    </row>
    <row r="249" spans="1:22" x14ac:dyDescent="0.3">
      <c r="A249" s="21">
        <v>293</v>
      </c>
      <c r="B249" s="23">
        <v>44143</v>
      </c>
      <c r="C249" s="22" t="s">
        <v>6</v>
      </c>
      <c r="D249" s="22"/>
      <c r="E249" s="22"/>
      <c r="F249" s="8">
        <f t="shared" si="126"/>
        <v>-5.0239192671166835E-10</v>
      </c>
      <c r="G249" s="8"/>
      <c r="H249" s="15">
        <f t="shared" si="120"/>
        <v>-5.0239192671166835E-10</v>
      </c>
      <c r="I249" s="8">
        <f t="shared" si="121"/>
        <v>-5.5220125716343112E-12</v>
      </c>
      <c r="J249" s="15">
        <f t="shared" si="122"/>
        <v>-2.2088050286537245E-11</v>
      </c>
      <c r="K249" s="10">
        <f t="shared" ref="K249:K280" si="128">+J249*$R$3</f>
        <v>-1.5071757801350052E-12</v>
      </c>
      <c r="L249" s="21">
        <f t="shared" si="119"/>
        <v>293</v>
      </c>
      <c r="M249" s="10">
        <f t="shared" ref="M249:M280" si="129">+$T$3*J249</f>
        <v>-7.3577957294481946E-13</v>
      </c>
      <c r="N249" s="15"/>
      <c r="O249" s="8">
        <f t="shared" ref="O249:O280" si="130">+J249*$O$3</f>
        <v>-1.1044025143268622E-13</v>
      </c>
      <c r="P249" s="15"/>
      <c r="Q249" s="1">
        <f t="shared" si="117"/>
        <v>21.15290975537307</v>
      </c>
      <c r="R249" s="7">
        <f t="shared" si="127"/>
        <v>6.8234894460269993E-2</v>
      </c>
      <c r="S249" s="7"/>
      <c r="T249" s="7">
        <f t="shared" si="118"/>
        <v>3.3311205081477023E-2</v>
      </c>
      <c r="U249" s="49">
        <f t="shared" si="116"/>
        <v>293</v>
      </c>
      <c r="V249" s="8"/>
    </row>
    <row r="250" spans="1:22" x14ac:dyDescent="0.3">
      <c r="A250" s="21">
        <v>294</v>
      </c>
      <c r="B250" s="23">
        <v>44144</v>
      </c>
      <c r="C250" s="22" t="s">
        <v>6</v>
      </c>
      <c r="D250" s="22"/>
      <c r="E250" s="22"/>
      <c r="F250" s="8">
        <f t="shared" si="126"/>
        <v>-3.9101726590216374E-10</v>
      </c>
      <c r="G250" s="8"/>
      <c r="H250" s="15">
        <f t="shared" si="120"/>
        <v>-3.9101726590216374E-10</v>
      </c>
      <c r="I250" s="8">
        <f t="shared" si="121"/>
        <v>-4.2978442591037667E-12</v>
      </c>
      <c r="J250" s="15">
        <f t="shared" si="122"/>
        <v>-1.7191377036415067E-11</v>
      </c>
      <c r="K250" s="10">
        <f t="shared" si="128"/>
        <v>-1.1730517977064913E-12</v>
      </c>
      <c r="L250" s="21">
        <f t="shared" si="119"/>
        <v>294</v>
      </c>
      <c r="M250" s="10">
        <f t="shared" si="129"/>
        <v>-5.7266548609301701E-13</v>
      </c>
      <c r="N250" s="15"/>
      <c r="O250" s="8">
        <f t="shared" si="130"/>
        <v>-8.5956885182075338E-14</v>
      </c>
      <c r="P250" s="15"/>
      <c r="Q250" s="1">
        <f t="shared" si="117"/>
        <v>21.15290975537307</v>
      </c>
      <c r="R250" s="7">
        <f t="shared" si="127"/>
        <v>6.8234894460269993E-2</v>
      </c>
      <c r="S250" s="7"/>
      <c r="T250" s="7">
        <f t="shared" si="118"/>
        <v>3.3311205081477023E-2</v>
      </c>
      <c r="U250" s="49">
        <f t="shared" si="116"/>
        <v>294</v>
      </c>
      <c r="V250" s="8"/>
    </row>
    <row r="251" spans="1:22" x14ac:dyDescent="0.3">
      <c r="A251" s="21">
        <v>295</v>
      </c>
      <c r="B251" s="23">
        <v>44145</v>
      </c>
      <c r="C251" s="22" t="s">
        <v>6</v>
      </c>
      <c r="D251" s="22"/>
      <c r="E251" s="22"/>
      <c r="F251" s="8">
        <f t="shared" si="126"/>
        <v>-3.0433311943197731E-10</v>
      </c>
      <c r="G251" s="8"/>
      <c r="H251" s="15">
        <f t="shared" si="120"/>
        <v>-3.0433311943197731E-10</v>
      </c>
      <c r="I251" s="8">
        <f t="shared" si="121"/>
        <v>-3.3450603445555599E-12</v>
      </c>
      <c r="J251" s="15">
        <f t="shared" si="122"/>
        <v>-1.338024137822224E-11</v>
      </c>
      <c r="K251" s="10">
        <f t="shared" si="128"/>
        <v>-9.1299935829593197E-13</v>
      </c>
      <c r="L251" s="21">
        <f t="shared" si="119"/>
        <v>295</v>
      </c>
      <c r="M251" s="10">
        <f t="shared" si="129"/>
        <v>-4.4571196458962579E-13</v>
      </c>
      <c r="N251" s="15"/>
      <c r="O251" s="8">
        <f t="shared" si="130"/>
        <v>-6.6901206891111195E-14</v>
      </c>
      <c r="P251" s="15"/>
      <c r="Q251" s="1">
        <f t="shared" si="117"/>
        <v>21.15290975537307</v>
      </c>
      <c r="R251" s="7">
        <f t="shared" si="127"/>
        <v>6.8234894460269993E-2</v>
      </c>
      <c r="S251" s="7"/>
      <c r="T251" s="7">
        <f t="shared" si="118"/>
        <v>3.3311205081477023E-2</v>
      </c>
      <c r="U251" s="49">
        <f t="shared" si="116"/>
        <v>295</v>
      </c>
      <c r="V251" s="8"/>
    </row>
    <row r="252" spans="1:22" x14ac:dyDescent="0.3">
      <c r="A252" s="21">
        <v>296</v>
      </c>
      <c r="B252" s="23">
        <v>44146</v>
      </c>
      <c r="C252" s="22" t="s">
        <v>6</v>
      </c>
      <c r="D252" s="22"/>
      <c r="E252" s="22"/>
      <c r="F252" s="8">
        <f t="shared" si="126"/>
        <v>-2.3686587693130735E-10</v>
      </c>
      <c r="G252" s="8"/>
      <c r="H252" s="15">
        <f t="shared" si="120"/>
        <v>-2.3686587693130735E-10</v>
      </c>
      <c r="I252" s="8">
        <f t="shared" si="121"/>
        <v>-2.6034979478412985E-12</v>
      </c>
      <c r="J252" s="15">
        <f t="shared" si="122"/>
        <v>-1.0413991791365194E-11</v>
      </c>
      <c r="K252" s="10">
        <f t="shared" si="128"/>
        <v>-7.1059763079392204E-13</v>
      </c>
      <c r="L252" s="21">
        <f t="shared" si="119"/>
        <v>296</v>
      </c>
      <c r="M252" s="10">
        <f t="shared" si="129"/>
        <v>-3.4690261627898428E-13</v>
      </c>
      <c r="N252" s="15"/>
      <c r="O252" s="8">
        <f t="shared" si="130"/>
        <v>-5.2069958956825971E-14</v>
      </c>
      <c r="P252" s="15"/>
      <c r="Q252" s="1">
        <f t="shared" si="117"/>
        <v>21.15290975537307</v>
      </c>
      <c r="R252" s="7">
        <f t="shared" si="127"/>
        <v>6.8234894460269993E-2</v>
      </c>
      <c r="S252" s="7"/>
      <c r="T252" s="7">
        <f t="shared" si="118"/>
        <v>3.3311205081477023E-2</v>
      </c>
      <c r="U252" s="49">
        <f t="shared" si="116"/>
        <v>296</v>
      </c>
      <c r="V252" s="8"/>
    </row>
    <row r="253" spans="1:22" x14ac:dyDescent="0.3">
      <c r="A253" s="21">
        <v>297</v>
      </c>
      <c r="B253" s="23">
        <v>44147</v>
      </c>
      <c r="C253" s="22" t="s">
        <v>6</v>
      </c>
      <c r="D253" s="22"/>
      <c r="E253" s="22"/>
      <c r="F253" s="8">
        <f t="shared" si="126"/>
        <v>-1.8435536611708661E-10</v>
      </c>
      <c r="G253" s="8"/>
      <c r="H253" s="15">
        <f t="shared" si="120"/>
        <v>-1.8435536611708661E-10</v>
      </c>
      <c r="I253" s="8">
        <f t="shared" si="121"/>
        <v>-2.0263316252115131E-12</v>
      </c>
      <c r="J253" s="15">
        <f t="shared" si="122"/>
        <v>-8.1053265008460524E-12</v>
      </c>
      <c r="K253" s="10">
        <f t="shared" si="128"/>
        <v>-5.5306609835125986E-13</v>
      </c>
      <c r="L253" s="21">
        <f t="shared" si="119"/>
        <v>297</v>
      </c>
      <c r="M253" s="10">
        <f t="shared" si="129"/>
        <v>-2.6999819332201338E-13</v>
      </c>
      <c r="N253" s="15"/>
      <c r="O253" s="8">
        <f t="shared" si="130"/>
        <v>-4.0526632504230266E-14</v>
      </c>
      <c r="P253" s="15"/>
      <c r="Q253" s="1">
        <f t="shared" si="117"/>
        <v>21.15290975537307</v>
      </c>
      <c r="R253" s="7">
        <f t="shared" si="127"/>
        <v>6.8234894460269993E-2</v>
      </c>
      <c r="S253" s="7"/>
      <c r="T253" s="7">
        <f t="shared" si="118"/>
        <v>3.3311205081477023E-2</v>
      </c>
      <c r="U253" s="49">
        <f t="shared" si="116"/>
        <v>297</v>
      </c>
      <c r="V253" s="8"/>
    </row>
    <row r="254" spans="1:22" x14ac:dyDescent="0.3">
      <c r="A254" s="21">
        <v>298</v>
      </c>
      <c r="B254" s="23">
        <v>44148</v>
      </c>
      <c r="C254" s="22" t="s">
        <v>6</v>
      </c>
      <c r="D254" s="22"/>
      <c r="E254" s="22"/>
      <c r="F254" s="8">
        <f t="shared" si="126"/>
        <v>-1.4348584716582658E-10</v>
      </c>
      <c r="G254" s="8"/>
      <c r="H254" s="15">
        <f t="shared" si="120"/>
        <v>-1.4348584716582658E-10</v>
      </c>
      <c r="I254" s="8">
        <f t="shared" si="121"/>
        <v>-1.5771166091130806E-12</v>
      </c>
      <c r="J254" s="15">
        <f t="shared" si="122"/>
        <v>-6.3084664364523225E-12</v>
      </c>
      <c r="K254" s="10">
        <f t="shared" si="128"/>
        <v>-4.3045754149747977E-13</v>
      </c>
      <c r="L254" s="21">
        <f t="shared" si="119"/>
        <v>298</v>
      </c>
      <c r="M254" s="10">
        <f t="shared" si="129"/>
        <v>-2.1014261921427786E-13</v>
      </c>
      <c r="N254" s="15"/>
      <c r="O254" s="8">
        <f t="shared" si="130"/>
        <v>-3.1542332182261611E-14</v>
      </c>
      <c r="P254" s="15"/>
      <c r="Q254" s="1">
        <f t="shared" si="117"/>
        <v>21.15290975537307</v>
      </c>
      <c r="R254" s="7">
        <f t="shared" si="127"/>
        <v>6.8234894460269993E-2</v>
      </c>
      <c r="S254" s="7"/>
      <c r="T254" s="7">
        <f t="shared" si="118"/>
        <v>3.3311205081477023E-2</v>
      </c>
      <c r="U254" s="49">
        <f t="shared" si="116"/>
        <v>298</v>
      </c>
      <c r="V254" s="8"/>
    </row>
    <row r="255" spans="1:22" x14ac:dyDescent="0.3">
      <c r="A255" s="21">
        <v>299</v>
      </c>
      <c r="B255" s="23">
        <v>44149</v>
      </c>
      <c r="C255" s="22" t="s">
        <v>6</v>
      </c>
      <c r="D255" s="22"/>
      <c r="E255" s="22"/>
      <c r="F255" s="8">
        <f t="shared" si="126"/>
        <v>-1.1167664261977113E-10</v>
      </c>
      <c r="G255" s="8"/>
      <c r="H255" s="15">
        <f t="shared" si="120"/>
        <v>-1.1167664261977113E-10</v>
      </c>
      <c r="I255" s="8">
        <f t="shared" si="121"/>
        <v>-1.2274875285928146E-12</v>
      </c>
      <c r="J255" s="15">
        <f t="shared" si="122"/>
        <v>-4.9099501143712584E-12</v>
      </c>
      <c r="K255" s="10">
        <f t="shared" si="128"/>
        <v>-3.3502992785931341E-13</v>
      </c>
      <c r="L255" s="21">
        <f t="shared" si="119"/>
        <v>299</v>
      </c>
      <c r="M255" s="10">
        <f t="shared" si="129"/>
        <v>-1.6355635519964256E-13</v>
      </c>
      <c r="N255" s="15"/>
      <c r="O255" s="8">
        <f t="shared" si="130"/>
        <v>-2.4549750571856293E-14</v>
      </c>
      <c r="P255" s="15"/>
      <c r="Q255" s="1">
        <f t="shared" si="117"/>
        <v>21.15290975537307</v>
      </c>
      <c r="R255" s="7">
        <f t="shared" si="127"/>
        <v>6.8234894460269993E-2</v>
      </c>
      <c r="S255" s="7"/>
      <c r="T255" s="7">
        <f t="shared" si="118"/>
        <v>3.3311205081477023E-2</v>
      </c>
      <c r="U255" s="49">
        <f t="shared" si="116"/>
        <v>299</v>
      </c>
      <c r="V255" s="8"/>
    </row>
    <row r="256" spans="1:22" x14ac:dyDescent="0.3">
      <c r="A256" s="21">
        <v>300</v>
      </c>
      <c r="B256" s="23">
        <v>44150</v>
      </c>
      <c r="C256" s="22" t="s">
        <v>6</v>
      </c>
      <c r="D256" s="22"/>
      <c r="E256" s="22"/>
      <c r="F256" s="8">
        <f t="shared" si="126"/>
        <v>-8.6919182296847516E-11</v>
      </c>
      <c r="G256" s="8"/>
      <c r="H256" s="15">
        <f t="shared" si="120"/>
        <v>-8.6919182296847516E-11</v>
      </c>
      <c r="I256" s="8">
        <f t="shared" si="121"/>
        <v>-9.5536729760155756E-13</v>
      </c>
      <c r="J256" s="15">
        <f t="shared" si="122"/>
        <v>-3.8214691904062302E-12</v>
      </c>
      <c r="K256" s="10">
        <f t="shared" si="128"/>
        <v>-2.6075754689054254E-13</v>
      </c>
      <c r="L256" s="21">
        <f t="shared" si="119"/>
        <v>300</v>
      </c>
      <c r="M256" s="10">
        <f t="shared" si="129"/>
        <v>-1.2729774391416789E-13</v>
      </c>
      <c r="N256" s="15"/>
      <c r="O256" s="8">
        <f t="shared" si="130"/>
        <v>-1.9107345952031153E-14</v>
      </c>
      <c r="P256" s="15"/>
      <c r="Q256" s="1">
        <f t="shared" si="117"/>
        <v>21.15290975537307</v>
      </c>
      <c r="R256" s="7">
        <f t="shared" si="127"/>
        <v>6.8234894460269993E-2</v>
      </c>
      <c r="S256" s="7"/>
      <c r="T256" s="7">
        <f t="shared" si="118"/>
        <v>3.3311205081477023E-2</v>
      </c>
      <c r="U256" s="49">
        <f t="shared" si="116"/>
        <v>300</v>
      </c>
      <c r="V256" s="8"/>
    </row>
    <row r="257" spans="1:22" x14ac:dyDescent="0.3">
      <c r="A257" s="21">
        <v>301</v>
      </c>
      <c r="B257" s="23">
        <v>44151</v>
      </c>
      <c r="C257" s="22" t="s">
        <v>6</v>
      </c>
      <c r="D257" s="22"/>
      <c r="E257" s="22"/>
      <c r="F257" s="8">
        <f t="shared" si="126"/>
        <v>-6.7650173518155962E-11</v>
      </c>
      <c r="G257" s="8"/>
      <c r="H257" s="15">
        <f t="shared" si="120"/>
        <v>-6.7650173518155962E-11</v>
      </c>
      <c r="I257" s="8">
        <f t="shared" si="121"/>
        <v>-7.4357307269170231E-13</v>
      </c>
      <c r="J257" s="15">
        <f t="shared" si="122"/>
        <v>-2.9742922907668092E-12</v>
      </c>
      <c r="K257" s="10">
        <f t="shared" si="128"/>
        <v>-2.029505205544679E-13</v>
      </c>
      <c r="L257" s="21">
        <f t="shared" si="119"/>
        <v>301</v>
      </c>
      <c r="M257" s="10">
        <f t="shared" si="129"/>
        <v>-9.9077260469989273E-14</v>
      </c>
      <c r="N257" s="15"/>
      <c r="O257" s="8">
        <f t="shared" si="130"/>
        <v>-1.4871461453834045E-14</v>
      </c>
      <c r="P257" s="15"/>
      <c r="Q257" s="1">
        <f t="shared" si="117"/>
        <v>21.15290975537307</v>
      </c>
      <c r="R257" s="7">
        <f t="shared" si="127"/>
        <v>6.8234894460269993E-2</v>
      </c>
      <c r="S257" s="7"/>
      <c r="T257" s="7">
        <f t="shared" si="118"/>
        <v>3.3311205081477023E-2</v>
      </c>
      <c r="U257" s="49">
        <f t="shared" si="116"/>
        <v>301</v>
      </c>
      <c r="V257" s="8"/>
    </row>
    <row r="258" spans="1:22" x14ac:dyDescent="0.3">
      <c r="A258" s="21">
        <v>302</v>
      </c>
      <c r="B258" s="23">
        <v>44152</v>
      </c>
      <c r="C258" s="22" t="s">
        <v>6</v>
      </c>
      <c r="D258" s="22"/>
      <c r="E258" s="22"/>
      <c r="F258" s="8">
        <f t="shared" si="126"/>
        <v>-5.2652888074886988E-11</v>
      </c>
      <c r="G258" s="8"/>
      <c r="H258" s="15">
        <f t="shared" si="120"/>
        <v>-5.2652888074886988E-11</v>
      </c>
      <c r="I258" s="8">
        <f t="shared" si="121"/>
        <v>-5.787312542728155E-13</v>
      </c>
      <c r="J258" s="15">
        <f t="shared" si="122"/>
        <v>-2.314925017091262E-12</v>
      </c>
      <c r="K258" s="10">
        <f t="shared" si="128"/>
        <v>-1.5795866422466098E-13</v>
      </c>
      <c r="L258" s="21">
        <f t="shared" si="119"/>
        <v>302</v>
      </c>
      <c r="M258" s="10">
        <f t="shared" si="129"/>
        <v>-7.7112941992568728E-14</v>
      </c>
      <c r="N258" s="15"/>
      <c r="O258" s="8">
        <f t="shared" si="130"/>
        <v>-1.157462508545631E-14</v>
      </c>
      <c r="P258" s="15"/>
      <c r="Q258" s="1">
        <f t="shared" si="117"/>
        <v>21.15290975537307</v>
      </c>
      <c r="R258" s="7">
        <f t="shared" si="127"/>
        <v>6.8234894460269993E-2</v>
      </c>
      <c r="S258" s="7"/>
      <c r="T258" s="7">
        <f t="shared" si="118"/>
        <v>3.3311205081477023E-2</v>
      </c>
      <c r="U258" s="49">
        <f t="shared" si="116"/>
        <v>302</v>
      </c>
      <c r="V258" s="8"/>
    </row>
    <row r="259" spans="1:22" x14ac:dyDescent="0.3">
      <c r="A259" s="21">
        <v>303</v>
      </c>
      <c r="B259" s="23">
        <v>44153</v>
      </c>
      <c r="C259" s="22" t="s">
        <v>6</v>
      </c>
      <c r="D259" s="22"/>
      <c r="E259" s="22"/>
      <c r="F259" s="8">
        <f t="shared" si="126"/>
        <v>-4.0980332768585427E-11</v>
      </c>
      <c r="G259" s="8"/>
      <c r="H259" s="15">
        <f t="shared" si="120"/>
        <v>-4.0980332768585427E-11</v>
      </c>
      <c r="I259" s="8">
        <f t="shared" si="121"/>
        <v>-4.5043301993138977E-13</v>
      </c>
      <c r="J259" s="15">
        <f t="shared" si="122"/>
        <v>-1.8017320797255591E-12</v>
      </c>
      <c r="K259" s="10">
        <f t="shared" si="128"/>
        <v>-1.2294099830575629E-13</v>
      </c>
      <c r="L259" s="21">
        <f t="shared" si="119"/>
        <v>303</v>
      </c>
      <c r="M259" s="10">
        <f t="shared" si="129"/>
        <v>-6.0017866809614206E-14</v>
      </c>
      <c r="N259" s="15"/>
      <c r="O259" s="8">
        <f t="shared" si="130"/>
        <v>-9.008660398627796E-15</v>
      </c>
      <c r="P259" s="15"/>
      <c r="Q259" s="1">
        <f t="shared" si="117"/>
        <v>21.15290975537307</v>
      </c>
      <c r="R259" s="7">
        <f t="shared" si="127"/>
        <v>6.8234894460269993E-2</v>
      </c>
      <c r="S259" s="7"/>
      <c r="T259" s="7">
        <f t="shared" si="118"/>
        <v>3.3311205081477023E-2</v>
      </c>
      <c r="U259" s="49">
        <f t="shared" si="116"/>
        <v>303</v>
      </c>
      <c r="V259" s="8"/>
    </row>
    <row r="260" spans="1:22" x14ac:dyDescent="0.3">
      <c r="A260" s="21">
        <v>304</v>
      </c>
      <c r="B260" s="23">
        <v>44154</v>
      </c>
      <c r="C260" s="22" t="s">
        <v>6</v>
      </c>
      <c r="D260" s="22"/>
      <c r="E260" s="22"/>
      <c r="F260" s="8">
        <f t="shared" si="126"/>
        <v>-3.1895452181757662E-11</v>
      </c>
      <c r="G260" s="8"/>
      <c r="H260" s="15">
        <f t="shared" si="120"/>
        <v>-3.1895452181757662E-11</v>
      </c>
      <c r="I260" s="8">
        <f t="shared" si="121"/>
        <v>-3.5057706655128894E-13</v>
      </c>
      <c r="J260" s="15">
        <f t="shared" si="122"/>
        <v>-1.4023082662051557E-12</v>
      </c>
      <c r="K260" s="10">
        <f t="shared" si="128"/>
        <v>-9.5686356545272996E-14</v>
      </c>
      <c r="L260" s="21">
        <f t="shared" si="119"/>
        <v>304</v>
      </c>
      <c r="M260" s="10">
        <f t="shared" si="129"/>
        <v>-4.671257824301042E-14</v>
      </c>
      <c r="N260" s="15"/>
      <c r="O260" s="8">
        <f t="shared" si="130"/>
        <v>-7.0115413310257788E-15</v>
      </c>
      <c r="P260" s="15"/>
      <c r="Q260" s="1">
        <f t="shared" si="117"/>
        <v>21.15290975537307</v>
      </c>
      <c r="R260" s="7">
        <f t="shared" si="127"/>
        <v>6.8234894460269993E-2</v>
      </c>
      <c r="S260" s="7"/>
      <c r="T260" s="7">
        <f t="shared" si="118"/>
        <v>3.3311205081477023E-2</v>
      </c>
      <c r="U260" s="49">
        <f t="shared" si="116"/>
        <v>304</v>
      </c>
      <c r="V260" s="8"/>
    </row>
    <row r="261" spans="1:22" x14ac:dyDescent="0.3">
      <c r="A261" s="21">
        <v>305</v>
      </c>
      <c r="B261" s="23">
        <v>44155</v>
      </c>
      <c r="C261" s="22" t="s">
        <v>6</v>
      </c>
      <c r="D261" s="22"/>
      <c r="E261" s="22"/>
      <c r="F261" s="8">
        <f t="shared" si="126"/>
        <v>-2.4824587824202436E-11</v>
      </c>
      <c r="G261" s="8"/>
      <c r="H261" s="15">
        <f t="shared" si="120"/>
        <v>-2.4824587824202436E-11</v>
      </c>
      <c r="I261" s="8">
        <f t="shared" si="121"/>
        <v>-2.7285805914146289E-13</v>
      </c>
      <c r="J261" s="15">
        <f t="shared" si="122"/>
        <v>-1.0914322365658516E-12</v>
      </c>
      <c r="K261" s="10">
        <f t="shared" si="128"/>
        <v>-7.4473763472607308E-14</v>
      </c>
      <c r="L261" s="21">
        <f t="shared" si="119"/>
        <v>305</v>
      </c>
      <c r="M261" s="10">
        <f t="shared" si="129"/>
        <v>-3.635692306478023E-14</v>
      </c>
      <c r="N261" s="15"/>
      <c r="O261" s="8">
        <f t="shared" si="130"/>
        <v>-5.4571611828292578E-15</v>
      </c>
      <c r="P261" s="15"/>
      <c r="Q261" s="1">
        <f t="shared" si="117"/>
        <v>21.15290975537307</v>
      </c>
      <c r="R261" s="7">
        <f t="shared" si="127"/>
        <v>6.8234894460269993E-2</v>
      </c>
      <c r="S261" s="7"/>
      <c r="T261" s="7">
        <f t="shared" si="118"/>
        <v>3.3311205081477023E-2</v>
      </c>
      <c r="U261" s="49">
        <f t="shared" ref="U261:U306" si="131">+A261</f>
        <v>305</v>
      </c>
      <c r="V261" s="8"/>
    </row>
    <row r="262" spans="1:22" x14ac:dyDescent="0.3">
      <c r="A262" s="21">
        <v>306</v>
      </c>
      <c r="B262" s="23">
        <v>44156</v>
      </c>
      <c r="C262" s="22" t="s">
        <v>6</v>
      </c>
      <c r="D262" s="22"/>
      <c r="E262" s="22"/>
      <c r="F262" s="8">
        <f t="shared" si="126"/>
        <v>-1.9321254865105963E-11</v>
      </c>
      <c r="G262" s="8"/>
      <c r="H262" s="15">
        <f t="shared" si="120"/>
        <v>-1.9321254865105963E-11</v>
      </c>
      <c r="I262" s="8">
        <f t="shared" si="121"/>
        <v>-2.1236848482658492E-13</v>
      </c>
      <c r="J262" s="15">
        <f t="shared" si="122"/>
        <v>-8.4947393930633967E-13</v>
      </c>
      <c r="K262" s="10">
        <f t="shared" si="128"/>
        <v>-5.7963764595317887E-14</v>
      </c>
      <c r="L262" s="21">
        <f t="shared" si="119"/>
        <v>306</v>
      </c>
      <c r="M262" s="10">
        <f t="shared" si="129"/>
        <v>-2.8297000603603646E-14</v>
      </c>
      <c r="N262" s="15"/>
      <c r="O262" s="8">
        <f t="shared" si="130"/>
        <v>-4.2473696965316984E-15</v>
      </c>
      <c r="P262" s="15"/>
      <c r="Q262" s="1">
        <f t="shared" ref="Q262:Q306" si="132">LOG(2)/LOG(1+T262)</f>
        <v>21.15290975537307</v>
      </c>
      <c r="R262" s="7">
        <f t="shared" si="127"/>
        <v>6.8234894460269993E-2</v>
      </c>
      <c r="S262" s="7"/>
      <c r="T262" s="7">
        <f t="shared" ref="T262:T306" si="133">+M262/J262</f>
        <v>3.3311205081477023E-2</v>
      </c>
      <c r="U262" s="49">
        <f t="shared" si="131"/>
        <v>306</v>
      </c>
      <c r="V262" s="8"/>
    </row>
    <row r="263" spans="1:22" x14ac:dyDescent="0.3">
      <c r="A263" s="21">
        <v>307</v>
      </c>
      <c r="B263" s="23">
        <v>44157</v>
      </c>
      <c r="C263" s="22" t="s">
        <v>6</v>
      </c>
      <c r="D263" s="22"/>
      <c r="E263" s="22"/>
      <c r="F263" s="8">
        <f t="shared" si="126"/>
        <v>-1.5037949157746971E-11</v>
      </c>
      <c r="G263" s="8"/>
      <c r="H263" s="15">
        <f t="shared" si="120"/>
        <v>-1.5037949157746971E-11</v>
      </c>
      <c r="I263" s="8">
        <f t="shared" si="121"/>
        <v>-1.6528877134670666E-13</v>
      </c>
      <c r="J263" s="15">
        <f t="shared" si="122"/>
        <v>-6.6115508538682664E-13</v>
      </c>
      <c r="K263" s="10">
        <f t="shared" si="128"/>
        <v>-4.5113847473240912E-14</v>
      </c>
      <c r="L263" s="21">
        <f t="shared" si="119"/>
        <v>307</v>
      </c>
      <c r="M263" s="10">
        <f t="shared" si="129"/>
        <v>-2.2023872639982033E-14</v>
      </c>
      <c r="N263" s="15"/>
      <c r="O263" s="8">
        <f t="shared" si="130"/>
        <v>-3.3057754269341334E-15</v>
      </c>
      <c r="P263" s="15"/>
      <c r="Q263" s="1">
        <f t="shared" si="132"/>
        <v>21.15290975537307</v>
      </c>
      <c r="R263" s="7">
        <f t="shared" si="127"/>
        <v>6.8234894460269993E-2</v>
      </c>
      <c r="S263" s="7"/>
      <c r="T263" s="7">
        <f t="shared" si="133"/>
        <v>3.3311205081477023E-2</v>
      </c>
      <c r="U263" s="49">
        <f t="shared" si="131"/>
        <v>307</v>
      </c>
      <c r="V263" s="8"/>
    </row>
    <row r="264" spans="1:22" x14ac:dyDescent="0.3">
      <c r="A264" s="21">
        <v>308</v>
      </c>
      <c r="B264" s="23">
        <v>44158</v>
      </c>
      <c r="C264" s="22" t="s">
        <v>6</v>
      </c>
      <c r="D264" s="22"/>
      <c r="E264" s="22"/>
      <c r="F264" s="8">
        <f t="shared" si="126"/>
        <v>-1.1704204330920028E-11</v>
      </c>
      <c r="G264" s="8"/>
      <c r="H264" s="15">
        <f t="shared" si="120"/>
        <v>-1.1704204330920028E-11</v>
      </c>
      <c r="I264" s="8">
        <f t="shared" si="121"/>
        <v>-1.2864610281329199E-13</v>
      </c>
      <c r="J264" s="15">
        <f t="shared" si="122"/>
        <v>-5.1458441125316794E-13</v>
      </c>
      <c r="K264" s="10">
        <f t="shared" si="128"/>
        <v>-3.5112612992760085E-14</v>
      </c>
      <c r="L264" s="21">
        <f t="shared" ref="L264:L306" si="134">+L263+1</f>
        <v>308</v>
      </c>
      <c r="M264" s="10">
        <f t="shared" si="129"/>
        <v>-1.714142685498539E-14</v>
      </c>
      <c r="N264" s="15"/>
      <c r="O264" s="8">
        <f t="shared" si="130"/>
        <v>-2.5729220562658398E-15</v>
      </c>
      <c r="P264" s="15"/>
      <c r="Q264" s="1">
        <f t="shared" si="132"/>
        <v>21.15290975537307</v>
      </c>
      <c r="R264" s="7">
        <f t="shared" si="127"/>
        <v>6.8234894460269993E-2</v>
      </c>
      <c r="S264" s="7"/>
      <c r="T264" s="7">
        <f t="shared" si="133"/>
        <v>3.3311205081477023E-2</v>
      </c>
      <c r="U264" s="49">
        <f t="shared" si="131"/>
        <v>308</v>
      </c>
      <c r="V264" s="8"/>
    </row>
    <row r="265" spans="1:22" x14ac:dyDescent="0.3">
      <c r="A265" s="21">
        <v>309</v>
      </c>
      <c r="B265" s="23">
        <v>44159</v>
      </c>
      <c r="C265" s="22" t="s">
        <v>6</v>
      </c>
      <c r="D265" s="22"/>
      <c r="E265" s="22"/>
      <c r="F265" s="8">
        <f t="shared" si="126"/>
        <v>-9.10951337731821E-12</v>
      </c>
      <c r="G265" s="8"/>
      <c r="H265" s="15">
        <f t="shared" si="120"/>
        <v>-9.10951337731821E-12</v>
      </c>
      <c r="I265" s="8">
        <f t="shared" si="121"/>
        <v>-1.0012670330964888E-13</v>
      </c>
      <c r="J265" s="15">
        <f t="shared" si="122"/>
        <v>-4.005068132385955E-13</v>
      </c>
      <c r="K265" s="10">
        <f t="shared" si="128"/>
        <v>-2.7328540131954628E-14</v>
      </c>
      <c r="L265" s="21">
        <f t="shared" si="134"/>
        <v>309</v>
      </c>
      <c r="M265" s="10">
        <f t="shared" si="129"/>
        <v>-1.3341364592319671E-14</v>
      </c>
      <c r="N265" s="15"/>
      <c r="O265" s="8">
        <f t="shared" si="130"/>
        <v>-2.0025340661929777E-15</v>
      </c>
      <c r="P265" s="15"/>
      <c r="Q265" s="1">
        <f t="shared" si="132"/>
        <v>21.15290975537307</v>
      </c>
      <c r="R265" s="7">
        <f t="shared" si="127"/>
        <v>6.8234894460269993E-2</v>
      </c>
      <c r="S265" s="7"/>
      <c r="T265" s="7">
        <f t="shared" si="133"/>
        <v>3.3311205081477023E-2</v>
      </c>
      <c r="U265" s="49">
        <f t="shared" si="131"/>
        <v>309</v>
      </c>
      <c r="V265" s="8"/>
    </row>
    <row r="266" spans="1:22" x14ac:dyDescent="0.3">
      <c r="A266" s="21">
        <v>310</v>
      </c>
      <c r="B266" s="23">
        <v>44160</v>
      </c>
      <c r="C266" s="22" t="s">
        <v>6</v>
      </c>
      <c r="D266" s="22"/>
      <c r="E266" s="22"/>
      <c r="F266" s="8">
        <f t="shared" si="126"/>
        <v>-7.0900363344063714E-12</v>
      </c>
      <c r="G266" s="8"/>
      <c r="H266" s="15">
        <f t="shared" si="120"/>
        <v>-7.0900363344063714E-12</v>
      </c>
      <c r="I266" s="8">
        <f t="shared" si="121"/>
        <v>-7.7929735113768326E-14</v>
      </c>
      <c r="J266" s="15">
        <f t="shared" si="122"/>
        <v>-3.1171894045507331E-13</v>
      </c>
      <c r="K266" s="10">
        <f t="shared" si="128"/>
        <v>-2.1270109003219114E-14</v>
      </c>
      <c r="L266" s="21">
        <f t="shared" si="134"/>
        <v>310</v>
      </c>
      <c r="M266" s="10">
        <f t="shared" si="129"/>
        <v>-1.0383733553279671E-14</v>
      </c>
      <c r="N266" s="15"/>
      <c r="O266" s="8">
        <f t="shared" si="130"/>
        <v>-1.5585947022753666E-15</v>
      </c>
      <c r="P266" s="15"/>
      <c r="Q266" s="1">
        <f t="shared" si="132"/>
        <v>21.15290975537307</v>
      </c>
      <c r="R266" s="7">
        <f t="shared" si="127"/>
        <v>6.8234894460269993E-2</v>
      </c>
      <c r="S266" s="7"/>
      <c r="T266" s="7">
        <f t="shared" si="133"/>
        <v>3.3311205081477023E-2</v>
      </c>
      <c r="U266" s="49">
        <f t="shared" si="131"/>
        <v>310</v>
      </c>
      <c r="V266" s="8"/>
    </row>
    <row r="267" spans="1:22" x14ac:dyDescent="0.3">
      <c r="A267" s="21">
        <v>311</v>
      </c>
      <c r="B267" s="23">
        <v>44161</v>
      </c>
      <c r="C267" s="22" t="s">
        <v>6</v>
      </c>
      <c r="D267" s="22"/>
      <c r="E267" s="22"/>
      <c r="F267" s="8">
        <f t="shared" si="126"/>
        <v>-5.518254723503281E-12</v>
      </c>
      <c r="G267" s="8"/>
      <c r="H267" s="15">
        <f t="shared" si="120"/>
        <v>-5.518254723503281E-12</v>
      </c>
      <c r="I267" s="8">
        <f t="shared" si="121"/>
        <v>-6.0653586048077321E-14</v>
      </c>
      <c r="J267" s="15">
        <f t="shared" si="122"/>
        <v>-2.4261434419230928E-13</v>
      </c>
      <c r="K267" s="10">
        <f t="shared" si="128"/>
        <v>-1.6554764170509842E-14</v>
      </c>
      <c r="L267" s="21">
        <f t="shared" si="134"/>
        <v>311</v>
      </c>
      <c r="M267" s="10">
        <f t="shared" si="129"/>
        <v>-8.0817761750980681E-15</v>
      </c>
      <c r="N267" s="15"/>
      <c r="O267" s="8">
        <f t="shared" si="130"/>
        <v>-1.2130717209615464E-15</v>
      </c>
      <c r="P267" s="15"/>
      <c r="Q267" s="1">
        <f t="shared" si="132"/>
        <v>21.15290975537307</v>
      </c>
      <c r="R267" s="7">
        <f t="shared" si="127"/>
        <v>6.8234894460269993E-2</v>
      </c>
      <c r="S267" s="7"/>
      <c r="T267" s="7">
        <f t="shared" si="133"/>
        <v>3.3311205081477023E-2</v>
      </c>
      <c r="U267" s="49">
        <f t="shared" si="131"/>
        <v>311</v>
      </c>
      <c r="V267" s="8"/>
    </row>
    <row r="268" spans="1:22" x14ac:dyDescent="0.3">
      <c r="A268" s="21">
        <v>312</v>
      </c>
      <c r="B268" s="23">
        <v>44162</v>
      </c>
      <c r="C268" s="22" t="s">
        <v>6</v>
      </c>
      <c r="D268" s="22"/>
      <c r="E268" s="22"/>
      <c r="F268" s="8">
        <f t="shared" si="126"/>
        <v>-4.2949194837963914E-12</v>
      </c>
      <c r="G268" s="8"/>
      <c r="H268" s="15">
        <f t="shared" si="120"/>
        <v>-4.2949194837963914E-12</v>
      </c>
      <c r="I268" s="8">
        <f t="shared" si="121"/>
        <v>-4.7207365649592122E-14</v>
      </c>
      <c r="J268" s="15">
        <f t="shared" si="122"/>
        <v>-1.8882946259836849E-13</v>
      </c>
      <c r="K268" s="10">
        <f t="shared" si="128"/>
        <v>-1.2884758451389174E-14</v>
      </c>
      <c r="L268" s="21">
        <f t="shared" si="134"/>
        <v>312</v>
      </c>
      <c r="M268" s="10">
        <f t="shared" si="129"/>
        <v>-6.2901369540393479E-15</v>
      </c>
      <c r="N268" s="15"/>
      <c r="O268" s="8">
        <f t="shared" si="130"/>
        <v>-9.4414731299184241E-16</v>
      </c>
      <c r="P268" s="15"/>
      <c r="Q268" s="1">
        <f t="shared" si="132"/>
        <v>21.15290975537307</v>
      </c>
      <c r="R268" s="7">
        <f t="shared" si="127"/>
        <v>6.8234894460269993E-2</v>
      </c>
      <c r="S268" s="7"/>
      <c r="T268" s="7">
        <f t="shared" si="133"/>
        <v>3.3311205081477023E-2</v>
      </c>
      <c r="U268" s="49">
        <f t="shared" si="131"/>
        <v>312</v>
      </c>
      <c r="V268" s="8"/>
    </row>
    <row r="269" spans="1:22" x14ac:dyDescent="0.3">
      <c r="A269" s="21">
        <v>313</v>
      </c>
      <c r="B269" s="23">
        <v>44163</v>
      </c>
      <c r="C269" s="22" t="s">
        <v>6</v>
      </c>
      <c r="D269" s="22"/>
      <c r="E269" s="22"/>
      <c r="F269" s="8">
        <f t="shared" si="126"/>
        <v>-3.3427839591614848E-12</v>
      </c>
      <c r="G269" s="8"/>
      <c r="H269" s="15">
        <f t="shared" si="120"/>
        <v>-3.3427839591614848E-12</v>
      </c>
      <c r="I269" s="8">
        <f t="shared" si="121"/>
        <v>-3.6742021647455971E-14</v>
      </c>
      <c r="J269" s="15">
        <f t="shared" si="122"/>
        <v>-1.4696808658982388E-13</v>
      </c>
      <c r="K269" s="10">
        <f t="shared" si="128"/>
        <v>-1.0028351877484455E-14</v>
      </c>
      <c r="L269" s="21">
        <f t="shared" si="134"/>
        <v>313</v>
      </c>
      <c r="M269" s="10">
        <f t="shared" si="129"/>
        <v>-4.8956840728258962E-15</v>
      </c>
      <c r="N269" s="15"/>
      <c r="O269" s="8">
        <f t="shared" si="130"/>
        <v>-7.3484043294911946E-16</v>
      </c>
      <c r="P269" s="15"/>
      <c r="Q269" s="1">
        <f t="shared" si="132"/>
        <v>21.15290975537307</v>
      </c>
      <c r="R269" s="7">
        <f t="shared" si="127"/>
        <v>6.8234894460269993E-2</v>
      </c>
      <c r="S269" s="7"/>
      <c r="T269" s="7">
        <f t="shared" si="133"/>
        <v>3.3311205081477023E-2</v>
      </c>
      <c r="U269" s="49">
        <f t="shared" si="131"/>
        <v>313</v>
      </c>
      <c r="V269" s="8"/>
    </row>
    <row r="270" spans="1:22" x14ac:dyDescent="0.3">
      <c r="A270" s="21">
        <v>314</v>
      </c>
      <c r="B270" s="23">
        <v>44164</v>
      </c>
      <c r="C270" s="22" t="s">
        <v>6</v>
      </c>
      <c r="D270" s="22"/>
      <c r="E270" s="22"/>
      <c r="F270" s="8">
        <f t="shared" si="126"/>
        <v>-2.6017262115820059E-12</v>
      </c>
      <c r="G270" s="8"/>
      <c r="H270" s="15">
        <f t="shared" si="120"/>
        <v>-2.6017262115820059E-12</v>
      </c>
      <c r="I270" s="8">
        <f t="shared" si="121"/>
        <v>-2.8596727145561171E-14</v>
      </c>
      <c r="J270" s="15">
        <f t="shared" si="122"/>
        <v>-1.1438690858224469E-13</v>
      </c>
      <c r="K270" s="10">
        <f t="shared" si="128"/>
        <v>-7.8051786347460181E-15</v>
      </c>
      <c r="L270" s="21">
        <f t="shared" si="134"/>
        <v>314</v>
      </c>
      <c r="M270" s="10">
        <f t="shared" si="129"/>
        <v>-3.810365770419317E-15</v>
      </c>
      <c r="N270" s="15"/>
      <c r="O270" s="8">
        <f t="shared" si="130"/>
        <v>-5.7193454291122341E-16</v>
      </c>
      <c r="P270" s="15"/>
      <c r="Q270" s="1">
        <f t="shared" si="132"/>
        <v>21.15290975537307</v>
      </c>
      <c r="R270" s="7">
        <f t="shared" si="127"/>
        <v>6.8234894460269993E-2</v>
      </c>
      <c r="S270" s="7"/>
      <c r="T270" s="7">
        <f t="shared" si="133"/>
        <v>3.3311205081477023E-2</v>
      </c>
      <c r="U270" s="49">
        <f t="shared" si="131"/>
        <v>314</v>
      </c>
      <c r="V270" s="8"/>
    </row>
    <row r="271" spans="1:22" x14ac:dyDescent="0.3">
      <c r="A271" s="21">
        <v>315</v>
      </c>
      <c r="B271" s="23">
        <v>44165</v>
      </c>
      <c r="C271" s="22" t="s">
        <v>6</v>
      </c>
      <c r="D271" s="22"/>
      <c r="E271" s="22"/>
      <c r="F271" s="8">
        <f t="shared" si="126"/>
        <v>-2.024952663028457E-12</v>
      </c>
      <c r="G271" s="8"/>
      <c r="H271" s="15">
        <f t="shared" si="120"/>
        <v>-2.024952663028457E-12</v>
      </c>
      <c r="I271" s="8">
        <f t="shared" si="121"/>
        <v>-2.2257153166047903E-14</v>
      </c>
      <c r="J271" s="15">
        <f t="shared" si="122"/>
        <v>-8.902861266419161E-14</v>
      </c>
      <c r="K271" s="10">
        <f t="shared" si="128"/>
        <v>-6.0748579890853708E-15</v>
      </c>
      <c r="L271" s="21">
        <f t="shared" si="134"/>
        <v>315</v>
      </c>
      <c r="M271" s="10">
        <f t="shared" si="129"/>
        <v>-2.9656503745762692E-15</v>
      </c>
      <c r="N271" s="15"/>
      <c r="O271" s="8">
        <f t="shared" si="130"/>
        <v>-4.4514306332095809E-16</v>
      </c>
      <c r="P271" s="15"/>
      <c r="Q271" s="1">
        <f t="shared" si="132"/>
        <v>21.15290975537307</v>
      </c>
      <c r="R271" s="7">
        <f t="shared" si="127"/>
        <v>6.8234894460269993E-2</v>
      </c>
      <c r="S271" s="7"/>
      <c r="T271" s="7">
        <f t="shared" si="133"/>
        <v>3.3311205081477023E-2</v>
      </c>
      <c r="U271" s="49">
        <f t="shared" si="131"/>
        <v>315</v>
      </c>
      <c r="V271" s="8"/>
    </row>
    <row r="272" spans="1:22" x14ac:dyDescent="0.3">
      <c r="A272" s="21">
        <v>316</v>
      </c>
      <c r="B272" s="23">
        <v>44166</v>
      </c>
      <c r="C272" s="22" t="s">
        <v>6</v>
      </c>
      <c r="D272" s="22"/>
      <c r="E272" s="22"/>
      <c r="F272" s="8">
        <f t="shared" si="126"/>
        <v>-1.5760433473946248E-12</v>
      </c>
      <c r="G272" s="8"/>
      <c r="H272" s="15">
        <f t="shared" si="120"/>
        <v>-1.5760433473946248E-12</v>
      </c>
      <c r="I272" s="8">
        <f t="shared" si="121"/>
        <v>-1.7322991702349758E-14</v>
      </c>
      <c r="J272" s="15">
        <f t="shared" si="122"/>
        <v>-6.9291966809399031E-14</v>
      </c>
      <c r="K272" s="10">
        <f t="shared" si="128"/>
        <v>-4.7281300421838744E-15</v>
      </c>
      <c r="L272" s="21">
        <f t="shared" si="134"/>
        <v>316</v>
      </c>
      <c r="M272" s="10">
        <f t="shared" si="129"/>
        <v>-2.3081989168867901E-15</v>
      </c>
      <c r="N272" s="15"/>
      <c r="O272" s="8">
        <f t="shared" si="130"/>
        <v>-3.4645983404699518E-16</v>
      </c>
      <c r="P272" s="15"/>
      <c r="Q272" s="1">
        <f t="shared" si="132"/>
        <v>21.15290975537307</v>
      </c>
      <c r="R272" s="7">
        <f t="shared" si="127"/>
        <v>6.8234894460269993E-2</v>
      </c>
      <c r="S272" s="7"/>
      <c r="T272" s="7">
        <f t="shared" si="133"/>
        <v>3.3311205081477023E-2</v>
      </c>
      <c r="U272" s="49">
        <f t="shared" si="131"/>
        <v>316</v>
      </c>
      <c r="V272" s="8"/>
    </row>
    <row r="273" spans="1:22" x14ac:dyDescent="0.3">
      <c r="A273" s="21">
        <v>317</v>
      </c>
      <c r="B273" s="23">
        <v>44167</v>
      </c>
      <c r="C273" s="22" t="s">
        <v>6</v>
      </c>
      <c r="D273" s="22"/>
      <c r="E273" s="22"/>
      <c r="F273" s="8">
        <f t="shared" si="126"/>
        <v>-1.2266521969713554E-12</v>
      </c>
      <c r="G273" s="8"/>
      <c r="H273" s="15">
        <f t="shared" si="120"/>
        <v>-1.2266521969713554E-12</v>
      </c>
      <c r="I273" s="8">
        <f t="shared" si="121"/>
        <v>-1.3482678547472267E-14</v>
      </c>
      <c r="J273" s="15">
        <f t="shared" si="122"/>
        <v>-5.393071418988907E-14</v>
      </c>
      <c r="K273" s="10">
        <f t="shared" si="128"/>
        <v>-3.6799565909140663E-15</v>
      </c>
      <c r="L273" s="21">
        <f t="shared" si="134"/>
        <v>317</v>
      </c>
      <c r="M273" s="10">
        <f t="shared" si="129"/>
        <v>-1.7964970805699177E-15</v>
      </c>
      <c r="N273" s="15"/>
      <c r="O273" s="8">
        <f t="shared" si="130"/>
        <v>-2.6965357094944538E-16</v>
      </c>
      <c r="P273" s="15"/>
      <c r="Q273" s="1">
        <f t="shared" si="132"/>
        <v>21.15290975537307</v>
      </c>
      <c r="R273" s="7">
        <f t="shared" si="127"/>
        <v>6.8234894460269993E-2</v>
      </c>
      <c r="S273" s="7"/>
      <c r="T273" s="7">
        <f t="shared" si="133"/>
        <v>3.3311205081477023E-2</v>
      </c>
      <c r="U273" s="49">
        <f t="shared" si="131"/>
        <v>317</v>
      </c>
      <c r="V273" s="8"/>
    </row>
    <row r="274" spans="1:22" x14ac:dyDescent="0.3">
      <c r="A274" s="21">
        <v>318</v>
      </c>
      <c r="B274" s="23">
        <v>44168</v>
      </c>
      <c r="C274" s="22" t="s">
        <v>6</v>
      </c>
      <c r="D274" s="22"/>
      <c r="E274" s="22"/>
      <c r="F274" s="8">
        <f t="shared" si="126"/>
        <v>-9.5471714964061685E-13</v>
      </c>
      <c r="G274" s="8"/>
      <c r="H274" s="15">
        <f t="shared" si="120"/>
        <v>-9.5471714964061685E-13</v>
      </c>
      <c r="I274" s="8">
        <f t="shared" si="121"/>
        <v>-1.0493719788009319E-14</v>
      </c>
      <c r="J274" s="15">
        <f t="shared" si="122"/>
        <v>-4.1974879152037278E-14</v>
      </c>
      <c r="K274" s="10">
        <f t="shared" si="128"/>
        <v>-2.8641514489218507E-15</v>
      </c>
      <c r="L274" s="21">
        <f t="shared" si="134"/>
        <v>318</v>
      </c>
      <c r="M274" s="10">
        <f t="shared" si="129"/>
        <v>-1.3982338077037282E-15</v>
      </c>
      <c r="N274" s="15"/>
      <c r="O274" s="8">
        <f t="shared" si="130"/>
        <v>-2.098743957601864E-16</v>
      </c>
      <c r="P274" s="15"/>
      <c r="Q274" s="1">
        <f t="shared" si="132"/>
        <v>21.15290975537307</v>
      </c>
      <c r="R274" s="7">
        <f t="shared" si="127"/>
        <v>6.8234894460269993E-2</v>
      </c>
      <c r="S274" s="7"/>
      <c r="T274" s="7">
        <f t="shared" si="133"/>
        <v>3.3311205081477023E-2</v>
      </c>
      <c r="U274" s="49">
        <f t="shared" si="131"/>
        <v>318</v>
      </c>
      <c r="V274" s="8"/>
    </row>
    <row r="275" spans="1:22" x14ac:dyDescent="0.3">
      <c r="A275" s="21">
        <v>319</v>
      </c>
      <c r="B275" s="23">
        <v>44169</v>
      </c>
      <c r="C275" s="22" t="s">
        <v>6</v>
      </c>
      <c r="D275" s="22"/>
      <c r="E275" s="22"/>
      <c r="F275" s="8">
        <f t="shared" si="126"/>
        <v>-7.4306705524874129E-13</v>
      </c>
      <c r="G275" s="8"/>
      <c r="H275" s="15">
        <f t="shared" si="120"/>
        <v>-7.4306705524874129E-13</v>
      </c>
      <c r="I275" s="8">
        <f t="shared" si="121"/>
        <v>-8.1673796939928746E-15</v>
      </c>
      <c r="J275" s="15">
        <f t="shared" si="122"/>
        <v>-3.2669518775971498E-14</v>
      </c>
      <c r="K275" s="10">
        <f t="shared" si="128"/>
        <v>-2.229201165746224E-15</v>
      </c>
      <c r="L275" s="21">
        <f t="shared" si="134"/>
        <v>319</v>
      </c>
      <c r="M275" s="10">
        <f t="shared" si="129"/>
        <v>-1.0882610398595509E-15</v>
      </c>
      <c r="N275" s="15"/>
      <c r="O275" s="8">
        <f t="shared" si="130"/>
        <v>-1.633475938798575E-16</v>
      </c>
      <c r="P275" s="15"/>
      <c r="Q275" s="1">
        <f t="shared" si="132"/>
        <v>21.15290975537307</v>
      </c>
      <c r="R275" s="7">
        <f t="shared" si="127"/>
        <v>6.8234894460269993E-2</v>
      </c>
      <c r="S275" s="7"/>
      <c r="T275" s="7">
        <f t="shared" si="133"/>
        <v>3.3311205081477023E-2</v>
      </c>
      <c r="U275" s="49">
        <f t="shared" si="131"/>
        <v>319</v>
      </c>
      <c r="V275" s="8"/>
    </row>
    <row r="276" spans="1:22" x14ac:dyDescent="0.3">
      <c r="A276" s="21">
        <v>320</v>
      </c>
      <c r="B276" s="23">
        <v>44170</v>
      </c>
      <c r="C276" s="22" t="s">
        <v>6</v>
      </c>
      <c r="D276" s="22"/>
      <c r="E276" s="22"/>
      <c r="F276" s="8">
        <f t="shared" si="126"/>
        <v>-5.7833741522699229E-13</v>
      </c>
      <c r="G276" s="8"/>
      <c r="H276" s="15">
        <f t="shared" si="120"/>
        <v>-5.7833741522699229E-13</v>
      </c>
      <c r="I276" s="8">
        <f t="shared" si="121"/>
        <v>-6.3567631319895788E-15</v>
      </c>
      <c r="J276" s="15">
        <f t="shared" si="122"/>
        <v>-2.5427052527958315E-14</v>
      </c>
      <c r="K276" s="10">
        <f t="shared" si="128"/>
        <v>-1.735012245680977E-15</v>
      </c>
      <c r="L276" s="21">
        <f t="shared" si="134"/>
        <v>320</v>
      </c>
      <c r="M276" s="10">
        <f t="shared" si="129"/>
        <v>-8.4700576137630817E-16</v>
      </c>
      <c r="N276" s="15"/>
      <c r="O276" s="8">
        <f t="shared" si="130"/>
        <v>-1.2713526263979157E-16</v>
      </c>
      <c r="P276" s="15"/>
      <c r="Q276" s="1">
        <f t="shared" si="132"/>
        <v>21.15290975537307</v>
      </c>
      <c r="R276" s="7">
        <f t="shared" si="127"/>
        <v>6.8234894460269993E-2</v>
      </c>
      <c r="S276" s="7"/>
      <c r="T276" s="7">
        <f t="shared" si="133"/>
        <v>3.3311205081477023E-2</v>
      </c>
      <c r="U276" s="49">
        <f t="shared" si="131"/>
        <v>320</v>
      </c>
      <c r="V276" s="8"/>
    </row>
    <row r="277" spans="1:22" x14ac:dyDescent="0.3">
      <c r="A277" s="21">
        <v>321</v>
      </c>
      <c r="B277" s="23">
        <v>44171</v>
      </c>
      <c r="C277" s="22" t="s">
        <v>6</v>
      </c>
      <c r="D277" s="22"/>
      <c r="E277" s="22"/>
      <c r="F277" s="8">
        <f t="shared" si="126"/>
        <v>-4.5012649058902695E-13</v>
      </c>
      <c r="G277" s="8"/>
      <c r="H277" s="15">
        <f t="shared" si="120"/>
        <v>-4.5012649058902695E-13</v>
      </c>
      <c r="I277" s="8">
        <f t="shared" si="121"/>
        <v>-4.9475399736763134E-15</v>
      </c>
      <c r="J277" s="15">
        <f t="shared" si="122"/>
        <v>-1.9790159894705254E-14</v>
      </c>
      <c r="K277" s="10">
        <f t="shared" si="128"/>
        <v>-1.3503794717670809E-15</v>
      </c>
      <c r="L277" s="21">
        <f t="shared" si="134"/>
        <v>321</v>
      </c>
      <c r="M277" s="10">
        <f t="shared" si="129"/>
        <v>-6.5923407484774839E-16</v>
      </c>
      <c r="N277" s="15"/>
      <c r="O277" s="8">
        <f t="shared" si="130"/>
        <v>-9.8950799473526276E-17</v>
      </c>
      <c r="P277" s="15"/>
      <c r="Q277" s="1">
        <f t="shared" si="132"/>
        <v>21.15290975537307</v>
      </c>
      <c r="R277" s="7">
        <f t="shared" si="127"/>
        <v>6.8234894460269993E-2</v>
      </c>
      <c r="S277" s="7"/>
      <c r="T277" s="7">
        <f t="shared" si="133"/>
        <v>3.3311205081477023E-2</v>
      </c>
      <c r="U277" s="49">
        <f t="shared" si="131"/>
        <v>321</v>
      </c>
      <c r="V277" s="8"/>
    </row>
    <row r="278" spans="1:22" x14ac:dyDescent="0.3">
      <c r="A278" s="21">
        <v>322</v>
      </c>
      <c r="B278" s="23">
        <v>44172</v>
      </c>
      <c r="C278" s="22" t="s">
        <v>6</v>
      </c>
      <c r="D278" s="22"/>
      <c r="E278" s="22"/>
      <c r="F278" s="8">
        <f t="shared" si="126"/>
        <v>-3.5033849132944167E-13</v>
      </c>
      <c r="G278" s="8"/>
      <c r="H278" s="15">
        <f t="shared" si="120"/>
        <v>-3.5033849132944167E-13</v>
      </c>
      <c r="I278" s="8">
        <f t="shared" si="121"/>
        <v>-3.8507257991007902E-15</v>
      </c>
      <c r="J278" s="15">
        <f t="shared" si="122"/>
        <v>-1.5402903196403161E-14</v>
      </c>
      <c r="K278" s="10">
        <f t="shared" si="128"/>
        <v>-1.051015473988325E-15</v>
      </c>
      <c r="L278" s="21">
        <f t="shared" si="134"/>
        <v>322</v>
      </c>
      <c r="M278" s="10">
        <f t="shared" si="129"/>
        <v>-5.1308926722552369E-16</v>
      </c>
      <c r="N278" s="15"/>
      <c r="O278" s="8">
        <f t="shared" si="130"/>
        <v>-7.7014515982015809E-17</v>
      </c>
      <c r="P278" s="15"/>
      <c r="Q278" s="1">
        <f t="shared" si="132"/>
        <v>21.15290975537307</v>
      </c>
      <c r="R278" s="7">
        <f t="shared" si="127"/>
        <v>6.8234894460269993E-2</v>
      </c>
      <c r="S278" s="7"/>
      <c r="T278" s="7">
        <f t="shared" si="133"/>
        <v>3.3311205081477023E-2</v>
      </c>
      <c r="U278" s="49">
        <f t="shared" si="131"/>
        <v>322</v>
      </c>
      <c r="V278" s="8"/>
    </row>
    <row r="279" spans="1:22" x14ac:dyDescent="0.3">
      <c r="A279" s="21">
        <v>323</v>
      </c>
      <c r="B279" s="23">
        <v>44173</v>
      </c>
      <c r="C279" s="22" t="s">
        <v>6</v>
      </c>
      <c r="D279" s="22"/>
      <c r="E279" s="22"/>
      <c r="F279" s="8">
        <f t="shared" si="126"/>
        <v>-2.7267237337304438E-13</v>
      </c>
      <c r="G279" s="8"/>
      <c r="H279" s="15">
        <f t="shared" si="120"/>
        <v>-2.7267237337304438E-13</v>
      </c>
      <c r="I279" s="8">
        <f t="shared" si="121"/>
        <v>-2.9970630371364701E-15</v>
      </c>
      <c r="J279" s="15">
        <f t="shared" si="122"/>
        <v>-1.198825214854588E-14</v>
      </c>
      <c r="K279" s="10">
        <f t="shared" si="128"/>
        <v>-8.1801712011913314E-16</v>
      </c>
      <c r="L279" s="21">
        <f t="shared" si="134"/>
        <v>323</v>
      </c>
      <c r="M279" s="10">
        <f t="shared" si="129"/>
        <v>-3.9934312588866939E-16</v>
      </c>
      <c r="N279" s="15"/>
      <c r="O279" s="8">
        <f t="shared" si="130"/>
        <v>-5.9941260742729405E-17</v>
      </c>
      <c r="P279" s="15"/>
      <c r="Q279" s="1">
        <f t="shared" si="132"/>
        <v>21.15290975537307</v>
      </c>
      <c r="R279" s="7">
        <f t="shared" si="127"/>
        <v>6.8234894460269993E-2</v>
      </c>
      <c r="S279" s="7"/>
      <c r="T279" s="7">
        <f t="shared" si="133"/>
        <v>3.3311205081477023E-2</v>
      </c>
      <c r="U279" s="49">
        <f t="shared" si="131"/>
        <v>323</v>
      </c>
      <c r="V279" s="8"/>
    </row>
    <row r="280" spans="1:22" x14ac:dyDescent="0.3">
      <c r="A280" s="21">
        <v>324</v>
      </c>
      <c r="B280" s="23">
        <v>44174</v>
      </c>
      <c r="C280" s="22" t="s">
        <v>6</v>
      </c>
      <c r="D280" s="22"/>
      <c r="E280" s="22"/>
      <c r="F280" s="8">
        <f t="shared" si="126"/>
        <v>-2.1222396351240065E-13</v>
      </c>
      <c r="G280" s="8"/>
      <c r="H280" s="15">
        <f t="shared" ref="H280:H306" si="135">+F280-G280</f>
        <v>-2.1222396351240065E-13</v>
      </c>
      <c r="I280" s="8">
        <f t="shared" si="121"/>
        <v>-2.3326477441388378E-15</v>
      </c>
      <c r="J280" s="15">
        <f t="shared" si="122"/>
        <v>-9.3305909765553511E-15</v>
      </c>
      <c r="K280" s="10">
        <f t="shared" si="128"/>
        <v>-6.3667189053720195E-16</v>
      </c>
      <c r="L280" s="21">
        <f t="shared" si="134"/>
        <v>324</v>
      </c>
      <c r="M280" s="10">
        <f t="shared" si="129"/>
        <v>-3.1081322955141427E-16</v>
      </c>
      <c r="N280" s="15"/>
      <c r="O280" s="8">
        <f t="shared" si="130"/>
        <v>-4.6652954882776756E-17</v>
      </c>
      <c r="P280" s="15"/>
      <c r="Q280" s="1">
        <f t="shared" si="132"/>
        <v>21.15290975537307</v>
      </c>
      <c r="R280" s="7">
        <f t="shared" si="127"/>
        <v>6.8234894460269993E-2</v>
      </c>
      <c r="S280" s="7"/>
      <c r="T280" s="7">
        <f t="shared" si="133"/>
        <v>3.3311205081477023E-2</v>
      </c>
      <c r="U280" s="49">
        <f t="shared" si="131"/>
        <v>324</v>
      </c>
      <c r="V280" s="8"/>
    </row>
    <row r="281" spans="1:22" x14ac:dyDescent="0.3">
      <c r="A281" s="21">
        <v>325</v>
      </c>
      <c r="B281" s="23">
        <v>44175</v>
      </c>
      <c r="C281" s="22" t="s">
        <v>6</v>
      </c>
      <c r="D281" s="22"/>
      <c r="E281" s="22"/>
      <c r="F281" s="8">
        <f t="shared" si="126"/>
        <v>-1.6517628878850396E-13</v>
      </c>
      <c r="G281" s="8"/>
      <c r="H281" s="15">
        <f t="shared" si="135"/>
        <v>-1.6517628878850396E-13</v>
      </c>
      <c r="I281" s="8">
        <f t="shared" ref="I281:I306" si="136">+J281*$I$3</f>
        <v>-1.8155258767712879E-15</v>
      </c>
      <c r="J281" s="15">
        <f t="shared" ref="J281:J306" si="137">+J280-I280-O280+M280</f>
        <v>-7.2621035070851514E-15</v>
      </c>
      <c r="K281" s="10">
        <f t="shared" ref="K281:K306" si="138">+J281*$R$3</f>
        <v>-4.9552886636551191E-16</v>
      </c>
      <c r="L281" s="21">
        <f t="shared" si="134"/>
        <v>325</v>
      </c>
      <c r="M281" s="10">
        <f t="shared" ref="M281:M306" si="139">+$T$3*J281</f>
        <v>-2.4190941924742702E-16</v>
      </c>
      <c r="N281" s="15"/>
      <c r="O281" s="8">
        <f t="shared" ref="O281:O306" si="140">+J281*$O$3</f>
        <v>-3.6310517535425757E-17</v>
      </c>
      <c r="P281" s="15"/>
      <c r="Q281" s="1">
        <f t="shared" si="132"/>
        <v>21.15290975537307</v>
      </c>
      <c r="R281" s="7">
        <f t="shared" si="127"/>
        <v>6.8234894460269993E-2</v>
      </c>
      <c r="S281" s="7"/>
      <c r="T281" s="7">
        <f t="shared" si="133"/>
        <v>3.3311205081477023E-2</v>
      </c>
      <c r="U281" s="49">
        <f t="shared" si="131"/>
        <v>325</v>
      </c>
      <c r="V281" s="8"/>
    </row>
    <row r="282" spans="1:22" x14ac:dyDescent="0.3">
      <c r="A282" s="21">
        <v>326</v>
      </c>
      <c r="B282" s="23">
        <v>44176</v>
      </c>
      <c r="C282" s="22" t="s">
        <v>6</v>
      </c>
      <c r="D282" s="22"/>
      <c r="E282" s="22"/>
      <c r="F282" s="8">
        <f t="shared" si="126"/>
        <v>-1.2855855637786656E-13</v>
      </c>
      <c r="G282" s="8"/>
      <c r="H282" s="15">
        <f t="shared" si="135"/>
        <v>-1.2855855637786656E-13</v>
      </c>
      <c r="I282" s="8">
        <f t="shared" si="136"/>
        <v>-1.4130441330064661E-15</v>
      </c>
      <c r="J282" s="15">
        <f t="shared" si="137"/>
        <v>-5.6521765320258643E-15</v>
      </c>
      <c r="K282" s="10">
        <f t="shared" si="138"/>
        <v>-3.8567566913359972E-16</v>
      </c>
      <c r="L282" s="21">
        <f t="shared" si="134"/>
        <v>326</v>
      </c>
      <c r="M282" s="10">
        <f t="shared" si="139"/>
        <v>-1.8828081161502515E-16</v>
      </c>
      <c r="N282" s="15"/>
      <c r="O282" s="8">
        <f t="shared" si="140"/>
        <v>-2.8260882660129319E-17</v>
      </c>
      <c r="P282" s="15"/>
      <c r="Q282" s="1">
        <f t="shared" si="132"/>
        <v>21.15290975537307</v>
      </c>
      <c r="R282" s="7">
        <f t="shared" si="127"/>
        <v>6.8234894460269993E-2</v>
      </c>
      <c r="S282" s="7"/>
      <c r="T282" s="7">
        <f t="shared" si="133"/>
        <v>3.3311205081477023E-2</v>
      </c>
      <c r="U282" s="49">
        <f t="shared" si="131"/>
        <v>326</v>
      </c>
      <c r="V282" s="8"/>
    </row>
    <row r="283" spans="1:22" x14ac:dyDescent="0.3">
      <c r="A283" s="21">
        <v>327</v>
      </c>
      <c r="B283" s="23">
        <v>44177</v>
      </c>
      <c r="C283" s="22" t="s">
        <v>6</v>
      </c>
      <c r="D283" s="22"/>
      <c r="E283" s="22"/>
      <c r="F283" s="8">
        <f t="shared" si="126"/>
        <v>-1.0005856493799234E-13</v>
      </c>
      <c r="G283" s="8"/>
      <c r="H283" s="15">
        <f t="shared" si="135"/>
        <v>-1.0005856493799234E-13</v>
      </c>
      <c r="I283" s="8">
        <f t="shared" si="136"/>
        <v>-1.0997880819935736E-15</v>
      </c>
      <c r="J283" s="15">
        <f t="shared" si="137"/>
        <v>-4.3991523279742944E-15</v>
      </c>
      <c r="K283" s="10">
        <f t="shared" si="138"/>
        <v>-3.0017569481397705E-16</v>
      </c>
      <c r="L283" s="21">
        <f t="shared" si="134"/>
        <v>327</v>
      </c>
      <c r="M283" s="10">
        <f t="shared" si="139"/>
        <v>-1.4654106538180879E-16</v>
      </c>
      <c r="N283" s="15"/>
      <c r="O283" s="8">
        <f t="shared" si="140"/>
        <v>-2.1995761639871473E-17</v>
      </c>
      <c r="P283" s="15"/>
      <c r="Q283" s="1">
        <f t="shared" si="132"/>
        <v>21.15290975537307</v>
      </c>
      <c r="R283" s="7">
        <f t="shared" si="127"/>
        <v>6.8234894460269993E-2</v>
      </c>
      <c r="S283" s="7"/>
      <c r="T283" s="7">
        <f t="shared" si="133"/>
        <v>3.3311205081477023E-2</v>
      </c>
      <c r="U283" s="49">
        <f t="shared" si="131"/>
        <v>327</v>
      </c>
      <c r="V283" s="8"/>
    </row>
    <row r="284" spans="1:22" x14ac:dyDescent="0.3">
      <c r="A284" s="21">
        <v>328</v>
      </c>
      <c r="B284" s="23">
        <v>44178</v>
      </c>
      <c r="C284" s="22" t="s">
        <v>6</v>
      </c>
      <c r="D284" s="22"/>
      <c r="E284" s="22"/>
      <c r="F284" s="8">
        <f t="shared" si="126"/>
        <v>-7.7876702255612042E-14</v>
      </c>
      <c r="G284" s="8"/>
      <c r="H284" s="15">
        <f t="shared" si="135"/>
        <v>-7.7876702255612042E-14</v>
      </c>
      <c r="I284" s="8">
        <f t="shared" si="136"/>
        <v>-8.5597738743066449E-16</v>
      </c>
      <c r="J284" s="15">
        <f t="shared" si="137"/>
        <v>-3.4239095497226579E-15</v>
      </c>
      <c r="K284" s="10">
        <f t="shared" si="138"/>
        <v>-2.3363010676683612E-16</v>
      </c>
      <c r="L284" s="21">
        <f t="shared" si="134"/>
        <v>328</v>
      </c>
      <c r="M284" s="10">
        <f t="shared" si="139"/>
        <v>-1.1405455319123911E-16</v>
      </c>
      <c r="N284" s="15"/>
      <c r="O284" s="8">
        <f t="shared" si="140"/>
        <v>-1.7119547748613289E-17</v>
      </c>
      <c r="P284" s="15"/>
      <c r="Q284" s="1">
        <f t="shared" si="132"/>
        <v>21.15290975537307</v>
      </c>
      <c r="R284" s="7">
        <f t="shared" si="127"/>
        <v>6.8234894460269993E-2</v>
      </c>
      <c r="S284" s="7"/>
      <c r="T284" s="7">
        <f t="shared" si="133"/>
        <v>3.3311205081477023E-2</v>
      </c>
      <c r="U284" s="49">
        <f t="shared" si="131"/>
        <v>328</v>
      </c>
      <c r="V284" s="8"/>
    </row>
    <row r="285" spans="1:22" x14ac:dyDescent="0.3">
      <c r="A285" s="21">
        <v>329</v>
      </c>
      <c r="B285" s="23">
        <v>44179</v>
      </c>
      <c r="C285" s="22" t="s">
        <v>6</v>
      </c>
      <c r="D285" s="22"/>
      <c r="E285" s="22"/>
      <c r="F285" s="8">
        <f t="shared" si="126"/>
        <v>-6.0612309980336784E-14</v>
      </c>
      <c r="G285" s="8"/>
      <c r="H285" s="15">
        <f t="shared" si="135"/>
        <v>-6.0612309980336784E-14</v>
      </c>
      <c r="I285" s="8">
        <f t="shared" si="136"/>
        <v>-6.6621679193365486E-16</v>
      </c>
      <c r="J285" s="15">
        <f t="shared" si="137"/>
        <v>-2.6648671677346194E-15</v>
      </c>
      <c r="K285" s="10">
        <f t="shared" si="138"/>
        <v>-1.8183692994101036E-16</v>
      </c>
      <c r="L285" s="21">
        <f t="shared" si="134"/>
        <v>329</v>
      </c>
      <c r="M285" s="10">
        <f t="shared" si="139"/>
        <v>-8.8769936739302733E-17</v>
      </c>
      <c r="N285" s="15"/>
      <c r="O285" s="8">
        <f t="shared" si="140"/>
        <v>-1.3324335838673098E-17</v>
      </c>
      <c r="P285" s="15"/>
      <c r="Q285" s="1">
        <f t="shared" si="132"/>
        <v>21.15290975537307</v>
      </c>
      <c r="R285" s="7">
        <f t="shared" si="127"/>
        <v>6.8234894460269993E-2</v>
      </c>
      <c r="S285" s="7"/>
      <c r="T285" s="7">
        <f t="shared" si="133"/>
        <v>3.3311205081477023E-2</v>
      </c>
      <c r="U285" s="49">
        <f t="shared" si="131"/>
        <v>329</v>
      </c>
      <c r="V285" s="8"/>
    </row>
    <row r="286" spans="1:22" x14ac:dyDescent="0.3">
      <c r="A286" s="21">
        <v>330</v>
      </c>
      <c r="B286" s="23">
        <v>44180</v>
      </c>
      <c r="C286" s="22" t="s">
        <v>6</v>
      </c>
      <c r="D286" s="22"/>
      <c r="E286" s="22"/>
      <c r="F286" s="8">
        <f t="shared" si="126"/>
        <v>-4.7175240023567964E-14</v>
      </c>
      <c r="G286" s="8"/>
      <c r="H286" s="15">
        <f t="shared" si="135"/>
        <v>-4.7175240023567964E-14</v>
      </c>
      <c r="I286" s="8">
        <f t="shared" si="136"/>
        <v>-5.1852399417539853E-16</v>
      </c>
      <c r="J286" s="15">
        <f t="shared" si="137"/>
        <v>-2.0740959767015941E-15</v>
      </c>
      <c r="K286" s="10">
        <f t="shared" si="138"/>
        <v>-1.4152572007070389E-16</v>
      </c>
      <c r="L286" s="21">
        <f t="shared" si="134"/>
        <v>330</v>
      </c>
      <c r="M286" s="10">
        <f t="shared" si="139"/>
        <v>-6.9090636438573194E-17</v>
      </c>
      <c r="N286" s="15"/>
      <c r="O286" s="8">
        <f t="shared" si="140"/>
        <v>-1.0370479883507971E-17</v>
      </c>
      <c r="P286" s="15"/>
      <c r="Q286" s="1">
        <f t="shared" si="132"/>
        <v>21.15290975537307</v>
      </c>
      <c r="R286" s="7">
        <f t="shared" si="127"/>
        <v>6.8234894460269993E-2</v>
      </c>
      <c r="S286" s="7"/>
      <c r="T286" s="7">
        <f t="shared" si="133"/>
        <v>3.3311205081477023E-2</v>
      </c>
      <c r="U286" s="49">
        <f t="shared" si="131"/>
        <v>330</v>
      </c>
      <c r="V286" s="8"/>
    </row>
    <row r="287" spans="1:22" x14ac:dyDescent="0.3">
      <c r="A287" s="21">
        <v>331</v>
      </c>
      <c r="B287" s="23">
        <v>44181</v>
      </c>
      <c r="C287" s="22" t="s">
        <v>6</v>
      </c>
      <c r="D287" s="22"/>
      <c r="E287" s="22"/>
      <c r="F287" s="8">
        <f t="shared" si="126"/>
        <v>-3.6717017912751101E-14</v>
      </c>
      <c r="G287" s="8"/>
      <c r="H287" s="15">
        <f t="shared" si="135"/>
        <v>-3.6717017912751101E-14</v>
      </c>
      <c r="I287" s="8">
        <f t="shared" si="136"/>
        <v>-4.0357303477031517E-16</v>
      </c>
      <c r="J287" s="15">
        <f t="shared" si="137"/>
        <v>-1.6142921390812607E-15</v>
      </c>
      <c r="K287" s="10">
        <f t="shared" si="138"/>
        <v>-1.1015105373825331E-16</v>
      </c>
      <c r="L287" s="21">
        <f t="shared" si="134"/>
        <v>331</v>
      </c>
      <c r="M287" s="10">
        <f t="shared" si="139"/>
        <v>-5.3774016506352105E-17</v>
      </c>
      <c r="N287" s="15"/>
      <c r="O287" s="8">
        <f t="shared" si="140"/>
        <v>-8.0714606954063041E-18</v>
      </c>
      <c r="P287" s="15"/>
      <c r="Q287" s="1">
        <f t="shared" si="132"/>
        <v>21.15290975537307</v>
      </c>
      <c r="R287" s="7">
        <f t="shared" si="127"/>
        <v>6.8234894460269993E-2</v>
      </c>
      <c r="S287" s="7"/>
      <c r="T287" s="7">
        <f t="shared" si="133"/>
        <v>3.3311205081477023E-2</v>
      </c>
      <c r="U287" s="49">
        <f t="shared" si="131"/>
        <v>331</v>
      </c>
      <c r="V287" s="8"/>
    </row>
    <row r="288" spans="1:22" x14ac:dyDescent="0.3">
      <c r="A288" s="21">
        <v>332</v>
      </c>
      <c r="B288" s="23">
        <v>44182</v>
      </c>
      <c r="C288" s="22" t="s">
        <v>6</v>
      </c>
      <c r="D288" s="22"/>
      <c r="E288" s="22"/>
      <c r="F288" s="8">
        <f t="shared" si="126"/>
        <v>-2.8577266458671495E-14</v>
      </c>
      <c r="G288" s="8"/>
      <c r="H288" s="15">
        <f t="shared" si="135"/>
        <v>-2.8577266458671495E-14</v>
      </c>
      <c r="I288" s="8">
        <f t="shared" si="136"/>
        <v>-3.1410541503047289E-16</v>
      </c>
      <c r="J288" s="15">
        <f t="shared" si="137"/>
        <v>-1.2564216601218915E-15</v>
      </c>
      <c r="K288" s="10">
        <f t="shared" si="138"/>
        <v>-8.5731799376014486E-17</v>
      </c>
      <c r="L288" s="21">
        <f t="shared" si="134"/>
        <v>332</v>
      </c>
      <c r="M288" s="10">
        <f t="shared" si="139"/>
        <v>-4.1852919589130151E-17</v>
      </c>
      <c r="N288" s="15"/>
      <c r="O288" s="8">
        <f t="shared" si="140"/>
        <v>-6.2821083006094577E-18</v>
      </c>
      <c r="P288" s="15"/>
      <c r="Q288" s="1">
        <f t="shared" si="132"/>
        <v>21.15290975537307</v>
      </c>
      <c r="R288" s="7">
        <f t="shared" si="127"/>
        <v>6.8234894460269993E-2</v>
      </c>
      <c r="S288" s="7"/>
      <c r="T288" s="7">
        <f t="shared" si="133"/>
        <v>3.3311205081477023E-2</v>
      </c>
      <c r="U288" s="49">
        <f t="shared" si="131"/>
        <v>332</v>
      </c>
      <c r="V288" s="8"/>
    </row>
    <row r="289" spans="1:22" x14ac:dyDescent="0.3">
      <c r="A289" s="21">
        <v>333</v>
      </c>
      <c r="B289" s="23">
        <v>44183</v>
      </c>
      <c r="C289" s="22" t="s">
        <v>6</v>
      </c>
      <c r="D289" s="22"/>
      <c r="E289" s="22"/>
      <c r="F289" s="8">
        <f t="shared" si="126"/>
        <v>-2.2242006695383091E-14</v>
      </c>
      <c r="G289" s="8"/>
      <c r="H289" s="15">
        <f t="shared" si="135"/>
        <v>-2.2242006695383091E-14</v>
      </c>
      <c r="I289" s="8">
        <f t="shared" si="136"/>
        <v>-2.4447176409498488E-16</v>
      </c>
      <c r="J289" s="15">
        <f t="shared" si="137"/>
        <v>-9.7788705637993953E-16</v>
      </c>
      <c r="K289" s="10">
        <f t="shared" si="138"/>
        <v>-6.6726020086149272E-17</v>
      </c>
      <c r="L289" s="21">
        <f t="shared" si="134"/>
        <v>333</v>
      </c>
      <c r="M289" s="10">
        <f t="shared" si="139"/>
        <v>-3.2574596281594049E-17</v>
      </c>
      <c r="N289" s="15"/>
      <c r="O289" s="8">
        <f t="shared" si="140"/>
        <v>-4.8894352818996974E-18</v>
      </c>
      <c r="P289" s="15"/>
      <c r="Q289" s="1">
        <f t="shared" si="132"/>
        <v>21.15290975537307</v>
      </c>
      <c r="R289" s="7">
        <f t="shared" si="127"/>
        <v>6.8234894460269993E-2</v>
      </c>
      <c r="S289" s="7"/>
      <c r="T289" s="7">
        <f t="shared" si="133"/>
        <v>3.3311205081477023E-2</v>
      </c>
      <c r="U289" s="49">
        <f t="shared" si="131"/>
        <v>333</v>
      </c>
      <c r="V289" s="8"/>
    </row>
    <row r="290" spans="1:22" x14ac:dyDescent="0.3">
      <c r="A290" s="21">
        <v>334</v>
      </c>
      <c r="B290" s="23">
        <v>44184</v>
      </c>
      <c r="C290" s="22" t="s">
        <v>6</v>
      </c>
      <c r="D290" s="22"/>
      <c r="E290" s="22"/>
      <c r="F290" s="8">
        <f t="shared" si="126"/>
        <v>-1.7311203034513891E-14</v>
      </c>
      <c r="G290" s="8"/>
      <c r="H290" s="15">
        <f t="shared" si="135"/>
        <v>-1.7311203034513891E-14</v>
      </c>
      <c r="I290" s="8">
        <f t="shared" si="136"/>
        <v>-1.9027511332116224E-16</v>
      </c>
      <c r="J290" s="15">
        <f t="shared" si="137"/>
        <v>-7.6110045328464898E-16</v>
      </c>
      <c r="K290" s="10">
        <f t="shared" si="138"/>
        <v>-5.1933609103541676E-17</v>
      </c>
      <c r="L290" s="21">
        <f t="shared" si="134"/>
        <v>334</v>
      </c>
      <c r="M290" s="10">
        <f t="shared" si="139"/>
        <v>-2.5353173286970065E-17</v>
      </c>
      <c r="N290" s="15"/>
      <c r="O290" s="8">
        <f t="shared" si="140"/>
        <v>-3.8055022664232447E-18</v>
      </c>
      <c r="P290" s="15"/>
      <c r="Q290" s="1">
        <f t="shared" si="132"/>
        <v>21.15290975537307</v>
      </c>
      <c r="R290" s="7">
        <f t="shared" si="127"/>
        <v>6.8234894460269993E-2</v>
      </c>
      <c r="S290" s="7"/>
      <c r="T290" s="7">
        <f t="shared" si="133"/>
        <v>3.3311205081477023E-2</v>
      </c>
      <c r="U290" s="49">
        <f t="shared" si="131"/>
        <v>334</v>
      </c>
      <c r="V290" s="8"/>
    </row>
    <row r="291" spans="1:22" x14ac:dyDescent="0.3">
      <c r="A291" s="21">
        <v>335</v>
      </c>
      <c r="B291" s="23">
        <v>44185</v>
      </c>
      <c r="C291" s="22" t="s">
        <v>6</v>
      </c>
      <c r="D291" s="22"/>
      <c r="E291" s="22"/>
      <c r="F291" s="8">
        <f t="shared" si="126"/>
        <v>-1.3473503295202626E-14</v>
      </c>
      <c r="G291" s="8"/>
      <c r="H291" s="15">
        <f t="shared" si="135"/>
        <v>-1.3473503295202626E-14</v>
      </c>
      <c r="I291" s="8">
        <f t="shared" si="136"/>
        <v>-1.4809325274600836E-16</v>
      </c>
      <c r="J291" s="15">
        <f t="shared" si="137"/>
        <v>-5.9237301098403343E-16</v>
      </c>
      <c r="K291" s="10">
        <f t="shared" si="138"/>
        <v>-4.0420509885607878E-17</v>
      </c>
      <c r="L291" s="21">
        <f t="shared" si="134"/>
        <v>335</v>
      </c>
      <c r="M291" s="10">
        <f t="shared" si="139"/>
        <v>-1.973265885362118E-17</v>
      </c>
      <c r="N291" s="15"/>
      <c r="O291" s="8">
        <f t="shared" si="140"/>
        <v>-2.961865054920167E-18</v>
      </c>
      <c r="P291" s="15"/>
      <c r="Q291" s="1">
        <f t="shared" si="132"/>
        <v>21.15290975537307</v>
      </c>
      <c r="R291" s="7">
        <f t="shared" si="127"/>
        <v>6.8234894460269993E-2</v>
      </c>
      <c r="S291" s="7"/>
      <c r="T291" s="7">
        <f t="shared" si="133"/>
        <v>3.3311205081477023E-2</v>
      </c>
      <c r="U291" s="49">
        <f t="shared" si="131"/>
        <v>335</v>
      </c>
      <c r="V291" s="8"/>
    </row>
    <row r="292" spans="1:22" x14ac:dyDescent="0.3">
      <c r="A292" s="21">
        <v>336</v>
      </c>
      <c r="B292" s="23">
        <v>44186</v>
      </c>
      <c r="C292" s="22" t="s">
        <v>6</v>
      </c>
      <c r="D292" s="22"/>
      <c r="E292" s="22"/>
      <c r="F292" s="8">
        <f t="shared" si="126"/>
        <v>-1.0486578586358409E-14</v>
      </c>
      <c r="G292" s="8"/>
      <c r="H292" s="15">
        <f t="shared" si="135"/>
        <v>-1.0486578586358409E-14</v>
      </c>
      <c r="I292" s="8">
        <f t="shared" si="136"/>
        <v>-1.1526263800918153E-16</v>
      </c>
      <c r="J292" s="15">
        <f t="shared" si="137"/>
        <v>-4.6105055203672612E-16</v>
      </c>
      <c r="K292" s="10">
        <f t="shared" si="138"/>
        <v>-3.1459735759075227E-17</v>
      </c>
      <c r="L292" s="21">
        <f t="shared" si="134"/>
        <v>336</v>
      </c>
      <c r="M292" s="10">
        <f t="shared" si="139"/>
        <v>-1.5358149491823578E-17</v>
      </c>
      <c r="N292" s="15"/>
      <c r="O292" s="8">
        <f t="shared" si="140"/>
        <v>-2.3052527601836307E-18</v>
      </c>
      <c r="P292" s="15"/>
      <c r="Q292" s="1">
        <f t="shared" si="132"/>
        <v>21.15290975537307</v>
      </c>
      <c r="R292" s="7">
        <f t="shared" si="127"/>
        <v>6.8234894460269993E-2</v>
      </c>
      <c r="S292" s="7"/>
      <c r="T292" s="7">
        <f t="shared" si="133"/>
        <v>3.3311205081477023E-2</v>
      </c>
      <c r="U292" s="49">
        <f t="shared" si="131"/>
        <v>336</v>
      </c>
      <c r="V292" s="8"/>
    </row>
    <row r="293" spans="1:22" x14ac:dyDescent="0.3">
      <c r="A293" s="21">
        <v>337</v>
      </c>
      <c r="B293" s="23">
        <v>44187</v>
      </c>
      <c r="C293" s="22" t="s">
        <v>6</v>
      </c>
      <c r="D293" s="22"/>
      <c r="E293" s="22"/>
      <c r="F293" s="8">
        <f t="shared" si="126"/>
        <v>-8.1618216167302255E-15</v>
      </c>
      <c r="G293" s="8"/>
      <c r="H293" s="15">
        <f t="shared" si="135"/>
        <v>-8.1618216167302255E-15</v>
      </c>
      <c r="I293" s="8">
        <f t="shared" si="136"/>
        <v>-8.9710202689796133E-17</v>
      </c>
      <c r="J293" s="15">
        <f t="shared" si="137"/>
        <v>-3.5884081075918453E-16</v>
      </c>
      <c r="K293" s="10">
        <f t="shared" si="138"/>
        <v>-2.4485464850190675E-17</v>
      </c>
      <c r="L293" s="21">
        <f t="shared" si="134"/>
        <v>337</v>
      </c>
      <c r="M293" s="10">
        <f t="shared" si="139"/>
        <v>-1.1953419838802683E-17</v>
      </c>
      <c r="N293" s="15"/>
      <c r="O293" s="8">
        <f t="shared" si="140"/>
        <v>-1.7942040537959226E-18</v>
      </c>
      <c r="P293" s="15"/>
      <c r="Q293" s="1">
        <f t="shared" si="132"/>
        <v>21.15290975537307</v>
      </c>
      <c r="R293" s="7">
        <f t="shared" si="127"/>
        <v>6.8234894460269993E-2</v>
      </c>
      <c r="S293" s="7"/>
      <c r="T293" s="7">
        <f t="shared" si="133"/>
        <v>3.3311205081477023E-2</v>
      </c>
      <c r="U293" s="49">
        <f t="shared" si="131"/>
        <v>337</v>
      </c>
      <c r="V293" s="8"/>
    </row>
    <row r="294" spans="1:22" x14ac:dyDescent="0.3">
      <c r="A294" s="21">
        <v>338</v>
      </c>
      <c r="B294" s="23">
        <v>44188</v>
      </c>
      <c r="C294" s="22" t="s">
        <v>6</v>
      </c>
      <c r="D294" s="22"/>
      <c r="E294" s="22"/>
      <c r="F294" s="8">
        <f t="shared" si="126"/>
        <v>-6.3524372181773495E-15</v>
      </c>
      <c r="G294" s="8"/>
      <c r="H294" s="15">
        <f t="shared" si="135"/>
        <v>-6.3524372181773495E-15</v>
      </c>
      <c r="I294" s="8">
        <f t="shared" si="136"/>
        <v>-6.9822455963598793E-17</v>
      </c>
      <c r="J294" s="15">
        <f t="shared" si="137"/>
        <v>-2.7928982385439517E-16</v>
      </c>
      <c r="K294" s="10">
        <f t="shared" si="138"/>
        <v>-1.905731165453205E-17</v>
      </c>
      <c r="L294" s="21">
        <f t="shared" si="134"/>
        <v>338</v>
      </c>
      <c r="M294" s="10">
        <f t="shared" si="139"/>
        <v>-9.3034805995833518E-18</v>
      </c>
      <c r="N294" s="15"/>
      <c r="O294" s="8">
        <f t="shared" si="140"/>
        <v>-1.3964491192719758E-18</v>
      </c>
      <c r="P294" s="15"/>
      <c r="Q294" s="1">
        <f t="shared" si="132"/>
        <v>21.15290975537307</v>
      </c>
      <c r="R294" s="7">
        <f t="shared" si="127"/>
        <v>6.8234894460269993E-2</v>
      </c>
      <c r="S294" s="7"/>
      <c r="T294" s="7">
        <f t="shared" si="133"/>
        <v>3.3311205081477023E-2</v>
      </c>
      <c r="U294" s="49">
        <f t="shared" si="131"/>
        <v>338</v>
      </c>
      <c r="V294" s="8"/>
    </row>
    <row r="295" spans="1:22" x14ac:dyDescent="0.3">
      <c r="A295" s="21">
        <v>339</v>
      </c>
      <c r="B295" s="23">
        <v>44189</v>
      </c>
      <c r="C295" s="22" t="s">
        <v>6</v>
      </c>
      <c r="D295" s="22"/>
      <c r="E295" s="22"/>
      <c r="F295" s="8">
        <f t="shared" si="126"/>
        <v>-4.9441730664840393E-15</v>
      </c>
      <c r="G295" s="8"/>
      <c r="H295" s="15">
        <f t="shared" si="135"/>
        <v>-4.9441730664840393E-15</v>
      </c>
      <c r="I295" s="8">
        <f t="shared" si="136"/>
        <v>-5.4343599842776938E-17</v>
      </c>
      <c r="J295" s="15">
        <f t="shared" si="137"/>
        <v>-2.1737439937110775E-16</v>
      </c>
      <c r="K295" s="10">
        <f t="shared" si="138"/>
        <v>-1.4832519199452119E-17</v>
      </c>
      <c r="L295" s="21">
        <f t="shared" si="134"/>
        <v>339</v>
      </c>
      <c r="M295" s="10">
        <f t="shared" si="139"/>
        <v>-7.2410031969138602E-18</v>
      </c>
      <c r="N295" s="15"/>
      <c r="O295" s="8">
        <f t="shared" si="140"/>
        <v>-1.0868719968555388E-18</v>
      </c>
      <c r="P295" s="15"/>
      <c r="Q295" s="1">
        <f t="shared" si="132"/>
        <v>21.15290975537307</v>
      </c>
      <c r="R295" s="7">
        <f t="shared" si="127"/>
        <v>6.8234894460269993E-2</v>
      </c>
      <c r="S295" s="7"/>
      <c r="T295" s="7">
        <f t="shared" si="133"/>
        <v>3.3311205081477023E-2</v>
      </c>
      <c r="U295" s="49">
        <f t="shared" si="131"/>
        <v>339</v>
      </c>
      <c r="V295" s="8"/>
    </row>
    <row r="296" spans="1:22" x14ac:dyDescent="0.3">
      <c r="A296" s="21">
        <v>340</v>
      </c>
      <c r="B296" s="23">
        <v>44190</v>
      </c>
      <c r="C296" s="22" t="s">
        <v>6</v>
      </c>
      <c r="D296" s="22"/>
      <c r="E296" s="22"/>
      <c r="F296" s="8">
        <f t="shared" si="126"/>
        <v>-3.8481052975065734E-15</v>
      </c>
      <c r="G296" s="8"/>
      <c r="H296" s="15">
        <f t="shared" si="135"/>
        <v>-3.8481052975065734E-15</v>
      </c>
      <c r="I296" s="8">
        <f t="shared" si="136"/>
        <v>-4.2296232682097279E-17</v>
      </c>
      <c r="J296" s="15">
        <f t="shared" si="137"/>
        <v>-1.6918493072838912E-16</v>
      </c>
      <c r="K296" s="10">
        <f t="shared" si="138"/>
        <v>-1.1544315892519721E-17</v>
      </c>
      <c r="L296" s="21">
        <f t="shared" si="134"/>
        <v>340</v>
      </c>
      <c r="M296" s="10">
        <f t="shared" si="139"/>
        <v>-5.6357539241888537E-18</v>
      </c>
      <c r="N296" s="15"/>
      <c r="O296" s="8">
        <f t="shared" si="140"/>
        <v>-8.4592465364194564E-19</v>
      </c>
      <c r="P296" s="15"/>
      <c r="Q296" s="1">
        <f t="shared" si="132"/>
        <v>21.15290975537307</v>
      </c>
      <c r="R296" s="7">
        <f t="shared" si="127"/>
        <v>6.8234894460269993E-2</v>
      </c>
      <c r="S296" s="7"/>
      <c r="T296" s="7">
        <f t="shared" si="133"/>
        <v>3.3311205081477023E-2</v>
      </c>
      <c r="U296" s="49">
        <f t="shared" si="131"/>
        <v>340</v>
      </c>
      <c r="V296" s="8"/>
    </row>
    <row r="297" spans="1:22" x14ac:dyDescent="0.3">
      <c r="A297" s="21">
        <v>341</v>
      </c>
      <c r="B297" s="23">
        <v>44191</v>
      </c>
      <c r="C297" s="22" t="s">
        <v>6</v>
      </c>
      <c r="D297" s="22"/>
      <c r="E297" s="22"/>
      <c r="F297" s="8">
        <f t="shared" si="126"/>
        <v>-2.9950234713827569E-15</v>
      </c>
      <c r="G297" s="8"/>
      <c r="H297" s="15">
        <f t="shared" si="135"/>
        <v>-2.9950234713827569E-15</v>
      </c>
      <c r="I297" s="8">
        <f t="shared" si="136"/>
        <v>-3.2919631829209686E-17</v>
      </c>
      <c r="J297" s="15">
        <f t="shared" si="137"/>
        <v>-1.3167852731683875E-16</v>
      </c>
      <c r="K297" s="10">
        <f t="shared" si="138"/>
        <v>-8.9850704141482706E-18</v>
      </c>
      <c r="L297" s="21">
        <f t="shared" si="134"/>
        <v>341</v>
      </c>
      <c r="M297" s="10">
        <f t="shared" si="139"/>
        <v>-4.3863704282780898E-18</v>
      </c>
      <c r="N297" s="15"/>
      <c r="O297" s="8">
        <f t="shared" si="140"/>
        <v>-6.5839263658419372E-19</v>
      </c>
      <c r="P297" s="15"/>
      <c r="Q297" s="1">
        <f t="shared" si="132"/>
        <v>21.15290975537307</v>
      </c>
      <c r="R297" s="7">
        <f t="shared" si="127"/>
        <v>6.8234894460269993E-2</v>
      </c>
      <c r="S297" s="7"/>
      <c r="T297" s="7">
        <f t="shared" si="133"/>
        <v>3.3311205081477023E-2</v>
      </c>
      <c r="U297" s="49">
        <f t="shared" si="131"/>
        <v>341</v>
      </c>
      <c r="V297" s="8"/>
    </row>
    <row r="298" spans="1:22" x14ac:dyDescent="0.3">
      <c r="A298" s="21">
        <v>342</v>
      </c>
      <c r="B298" s="23">
        <v>44192</v>
      </c>
      <c r="C298" s="22" t="s">
        <v>6</v>
      </c>
      <c r="D298" s="22"/>
      <c r="E298" s="22"/>
      <c r="F298" s="8">
        <f t="shared" si="126"/>
        <v>-2.3310603272592223E-15</v>
      </c>
      <c r="G298" s="8"/>
      <c r="H298" s="15">
        <f t="shared" si="135"/>
        <v>-2.3310603272592223E-15</v>
      </c>
      <c r="I298" s="8">
        <f t="shared" si="136"/>
        <v>-2.562171831983074E-17</v>
      </c>
      <c r="J298" s="15">
        <f t="shared" si="137"/>
        <v>-1.0248687327932296E-16</v>
      </c>
      <c r="K298" s="10">
        <f t="shared" si="138"/>
        <v>-6.9931809817776666E-18</v>
      </c>
      <c r="L298" s="21">
        <f t="shared" si="134"/>
        <v>342</v>
      </c>
      <c r="M298" s="10">
        <f t="shared" si="139"/>
        <v>-3.4139612539668746E-18</v>
      </c>
      <c r="N298" s="15"/>
      <c r="O298" s="8">
        <f t="shared" si="140"/>
        <v>-5.1243436639661483E-19</v>
      </c>
      <c r="P298" s="15"/>
      <c r="Q298" s="1">
        <f t="shared" si="132"/>
        <v>21.15290975537307</v>
      </c>
      <c r="R298" s="7">
        <f t="shared" si="127"/>
        <v>6.8234894460269993E-2</v>
      </c>
      <c r="S298" s="7"/>
      <c r="T298" s="7">
        <f t="shared" si="133"/>
        <v>3.3311205081477023E-2</v>
      </c>
      <c r="U298" s="49">
        <f t="shared" si="131"/>
        <v>342</v>
      </c>
      <c r="V298" s="8"/>
    </row>
    <row r="299" spans="1:22" x14ac:dyDescent="0.3">
      <c r="A299" s="21">
        <v>343</v>
      </c>
      <c r="B299" s="23">
        <v>44193</v>
      </c>
      <c r="C299" s="22" t="s">
        <v>6</v>
      </c>
      <c r="D299" s="22"/>
      <c r="E299" s="22"/>
      <c r="F299" s="8">
        <f t="shared" ref="F299:F306" si="141">+K299/$F$3</f>
        <v>-1.8142903724267476E-15</v>
      </c>
      <c r="G299" s="8"/>
      <c r="H299" s="15">
        <f t="shared" si="135"/>
        <v>-1.8142903724267476E-15</v>
      </c>
      <c r="I299" s="8">
        <f t="shared" si="136"/>
        <v>-1.9941670461765621E-17</v>
      </c>
      <c r="J299" s="15">
        <f t="shared" si="137"/>
        <v>-7.9766681847062484E-17</v>
      </c>
      <c r="K299" s="10">
        <f t="shared" si="138"/>
        <v>-5.4428711172802428E-18</v>
      </c>
      <c r="L299" s="21">
        <f t="shared" si="134"/>
        <v>343</v>
      </c>
      <c r="M299" s="10">
        <f t="shared" si="139"/>
        <v>-2.6571242976764289E-18</v>
      </c>
      <c r="N299" s="15"/>
      <c r="O299" s="8">
        <f t="shared" si="140"/>
        <v>-3.9883340923531242E-19</v>
      </c>
      <c r="P299" s="15"/>
      <c r="Q299" s="1">
        <f t="shared" si="132"/>
        <v>21.15290975537307</v>
      </c>
      <c r="R299" s="7">
        <f t="shared" si="127"/>
        <v>6.8234894460269993E-2</v>
      </c>
      <c r="S299" s="7"/>
      <c r="T299" s="7">
        <f t="shared" si="133"/>
        <v>3.3311205081477023E-2</v>
      </c>
      <c r="U299" s="49">
        <f t="shared" si="131"/>
        <v>343</v>
      </c>
      <c r="V299" s="8"/>
    </row>
    <row r="300" spans="1:22" x14ac:dyDescent="0.3">
      <c r="A300" s="21">
        <v>344</v>
      </c>
      <c r="B300" s="23">
        <v>44194</v>
      </c>
      <c r="C300" s="22" t="s">
        <v>6</v>
      </c>
      <c r="D300" s="22"/>
      <c r="E300" s="22"/>
      <c r="F300" s="8">
        <f t="shared" si="141"/>
        <v>-1.4120825261311833E-15</v>
      </c>
      <c r="G300" s="8"/>
      <c r="H300" s="15">
        <f t="shared" si="135"/>
        <v>-1.4120825261311833E-15</v>
      </c>
      <c r="I300" s="8">
        <f t="shared" si="136"/>
        <v>-1.5520825568434491E-17</v>
      </c>
      <c r="J300" s="15">
        <f t="shared" si="137"/>
        <v>-6.2083302273737966E-17</v>
      </c>
      <c r="K300" s="10">
        <f t="shared" si="138"/>
        <v>-4.2362475783935499E-18</v>
      </c>
      <c r="L300" s="21">
        <f t="shared" si="134"/>
        <v>344</v>
      </c>
      <c r="M300" s="10">
        <f t="shared" si="139"/>
        <v>-2.068069614175814E-18</v>
      </c>
      <c r="N300" s="15"/>
      <c r="O300" s="8">
        <f t="shared" si="140"/>
        <v>-3.1041651136868982E-19</v>
      </c>
      <c r="P300" s="15"/>
      <c r="Q300" s="1">
        <f t="shared" si="132"/>
        <v>21.15290975537307</v>
      </c>
      <c r="R300" s="7">
        <f t="shared" si="127"/>
        <v>6.8234894460269993E-2</v>
      </c>
      <c r="S300" s="7"/>
      <c r="T300" s="7">
        <f t="shared" si="133"/>
        <v>3.3311205081477023E-2</v>
      </c>
      <c r="U300" s="49">
        <f t="shared" si="131"/>
        <v>344</v>
      </c>
      <c r="V300" s="8"/>
    </row>
    <row r="301" spans="1:22" x14ac:dyDescent="0.3">
      <c r="A301" s="21">
        <v>345</v>
      </c>
      <c r="B301" s="23">
        <v>44195</v>
      </c>
      <c r="C301" s="22" t="s">
        <v>6</v>
      </c>
      <c r="D301" s="22"/>
      <c r="E301" s="22"/>
      <c r="F301" s="8">
        <f t="shared" si="141"/>
        <v>-1.0990396525876575E-15</v>
      </c>
      <c r="G301" s="8"/>
      <c r="H301" s="15">
        <f t="shared" si="135"/>
        <v>-1.0990396525876575E-15</v>
      </c>
      <c r="I301" s="8">
        <f t="shared" si="136"/>
        <v>-1.208003245202765E-17</v>
      </c>
      <c r="J301" s="15">
        <f t="shared" si="137"/>
        <v>-4.8320129808110599E-17</v>
      </c>
      <c r="K301" s="10">
        <f t="shared" si="138"/>
        <v>-3.2971189577629727E-18</v>
      </c>
      <c r="L301" s="21">
        <f t="shared" si="134"/>
        <v>345</v>
      </c>
      <c r="M301" s="10">
        <f t="shared" si="139"/>
        <v>-1.6096017536015631E-18</v>
      </c>
      <c r="N301" s="15"/>
      <c r="O301" s="8">
        <f t="shared" si="140"/>
        <v>-2.41600649040553E-19</v>
      </c>
      <c r="P301" s="15"/>
      <c r="Q301" s="1">
        <f t="shared" si="132"/>
        <v>21.15290975537307</v>
      </c>
      <c r="R301" s="7">
        <f t="shared" si="127"/>
        <v>6.8234894460269993E-2</v>
      </c>
      <c r="S301" s="7"/>
      <c r="T301" s="7">
        <f t="shared" si="133"/>
        <v>3.3311205081477023E-2</v>
      </c>
      <c r="U301" s="49">
        <f t="shared" si="131"/>
        <v>345</v>
      </c>
      <c r="V301" s="8"/>
    </row>
    <row r="302" spans="1:22" x14ac:dyDescent="0.3">
      <c r="A302" s="21">
        <v>346</v>
      </c>
      <c r="B302" s="23">
        <v>44196</v>
      </c>
      <c r="C302" s="22" t="s">
        <v>6</v>
      </c>
      <c r="D302" s="22"/>
      <c r="E302" s="22"/>
      <c r="F302" s="8">
        <f t="shared" si="141"/>
        <v>-8.5539487643782748E-16</v>
      </c>
      <c r="G302" s="8"/>
      <c r="H302" s="15">
        <f t="shared" si="135"/>
        <v>-8.5539487643782748E-16</v>
      </c>
      <c r="I302" s="8">
        <f t="shared" si="136"/>
        <v>-9.4020246151609881E-18</v>
      </c>
      <c r="J302" s="15">
        <f t="shared" si="137"/>
        <v>-3.7608098460643952E-17</v>
      </c>
      <c r="K302" s="10">
        <f t="shared" si="138"/>
        <v>-2.5661846293134824E-18</v>
      </c>
      <c r="L302" s="21">
        <f t="shared" si="134"/>
        <v>346</v>
      </c>
      <c r="M302" s="10">
        <f t="shared" si="139"/>
        <v>-1.2527710805468911E-18</v>
      </c>
      <c r="N302" s="15"/>
      <c r="O302" s="8">
        <f t="shared" si="140"/>
        <v>-1.8804049230321976E-19</v>
      </c>
      <c r="P302" s="15"/>
      <c r="Q302" s="1">
        <f t="shared" si="132"/>
        <v>21.15290975537307</v>
      </c>
      <c r="R302" s="7">
        <f t="shared" si="127"/>
        <v>6.8234894460269993E-2</v>
      </c>
      <c r="S302" s="7"/>
      <c r="T302" s="7">
        <f t="shared" si="133"/>
        <v>3.3311205081477023E-2</v>
      </c>
      <c r="U302" s="49">
        <f t="shared" si="131"/>
        <v>346</v>
      </c>
      <c r="V302" s="8"/>
    </row>
    <row r="303" spans="1:22" x14ac:dyDescent="0.3">
      <c r="A303" s="21">
        <v>347</v>
      </c>
      <c r="B303" s="23">
        <v>44197</v>
      </c>
      <c r="C303" s="22" t="s">
        <v>6</v>
      </c>
      <c r="D303" s="22"/>
      <c r="E303" s="22"/>
      <c r="F303" s="8">
        <f t="shared" si="141"/>
        <v>-6.6576341710084661E-16</v>
      </c>
      <c r="G303" s="8"/>
      <c r="H303" s="15">
        <f t="shared" si="135"/>
        <v>-6.6576341710084661E-16</v>
      </c>
      <c r="I303" s="8">
        <f t="shared" si="136"/>
        <v>-7.3177011084316588E-18</v>
      </c>
      <c r="J303" s="15">
        <f t="shared" si="137"/>
        <v>-2.9270804433726635E-17</v>
      </c>
      <c r="K303" s="10">
        <f t="shared" si="138"/>
        <v>-1.9972902513025398E-18</v>
      </c>
      <c r="L303" s="21">
        <f t="shared" si="134"/>
        <v>347</v>
      </c>
      <c r="M303" s="10">
        <f t="shared" si="139"/>
        <v>-9.7504576939167479E-19</v>
      </c>
      <c r="N303" s="15"/>
      <c r="O303" s="8">
        <f t="shared" si="140"/>
        <v>-1.4635402216863319E-19</v>
      </c>
      <c r="P303" s="15"/>
      <c r="Q303" s="1">
        <f t="shared" si="132"/>
        <v>21.15290975537307</v>
      </c>
      <c r="R303" s="7">
        <f t="shared" si="127"/>
        <v>6.8234894460269993E-2</v>
      </c>
      <c r="S303" s="7"/>
      <c r="T303" s="7">
        <f t="shared" si="133"/>
        <v>3.3311205081477023E-2</v>
      </c>
      <c r="U303" s="49">
        <f t="shared" si="131"/>
        <v>347</v>
      </c>
      <c r="V303" s="8"/>
    </row>
    <row r="304" spans="1:22" x14ac:dyDescent="0.3">
      <c r="A304" s="21">
        <v>348</v>
      </c>
      <c r="B304" s="23">
        <v>44198</v>
      </c>
      <c r="C304" s="22" t="s">
        <v>6</v>
      </c>
      <c r="D304" s="22"/>
      <c r="E304" s="22"/>
      <c r="F304" s="8">
        <f t="shared" si="141"/>
        <v>-5.1817112746292195E-16</v>
      </c>
      <c r="G304" s="8"/>
      <c r="H304" s="15">
        <f t="shared" si="135"/>
        <v>-5.1817112746292195E-16</v>
      </c>
      <c r="I304" s="8">
        <f t="shared" si="136"/>
        <v>-5.6954487681295045E-18</v>
      </c>
      <c r="J304" s="15">
        <f t="shared" si="137"/>
        <v>-2.2781795072518018E-17</v>
      </c>
      <c r="K304" s="10">
        <f t="shared" si="138"/>
        <v>-1.554513382388766E-18</v>
      </c>
      <c r="L304" s="21">
        <f t="shared" si="134"/>
        <v>348</v>
      </c>
      <c r="M304" s="10">
        <f t="shared" si="139"/>
        <v>-7.5888904778483039E-19</v>
      </c>
      <c r="N304" s="15"/>
      <c r="O304" s="8">
        <f t="shared" si="140"/>
        <v>-1.1390897536259009E-19</v>
      </c>
      <c r="P304" s="15"/>
      <c r="Q304" s="1">
        <f t="shared" si="132"/>
        <v>21.15290975537307</v>
      </c>
      <c r="R304" s="7">
        <f t="shared" si="127"/>
        <v>6.8234894460269993E-2</v>
      </c>
      <c r="S304" s="7"/>
      <c r="T304" s="7">
        <f t="shared" si="133"/>
        <v>3.3311205081477023E-2</v>
      </c>
      <c r="U304" s="49">
        <f t="shared" si="131"/>
        <v>348</v>
      </c>
      <c r="V304" s="8"/>
    </row>
    <row r="305" spans="1:22" x14ac:dyDescent="0.3">
      <c r="A305" s="21">
        <v>349</v>
      </c>
      <c r="B305" s="23">
        <v>44199</v>
      </c>
      <c r="C305" s="22" t="s">
        <v>6</v>
      </c>
      <c r="D305" s="22"/>
      <c r="E305" s="22"/>
      <c r="F305" s="8">
        <f t="shared" si="141"/>
        <v>-4.0329839465409441E-16</v>
      </c>
      <c r="G305" s="8"/>
      <c r="H305" s="15">
        <f t="shared" si="135"/>
        <v>-4.0329839465409441E-16</v>
      </c>
      <c r="I305" s="8">
        <f t="shared" si="136"/>
        <v>-4.4328315942026886E-18</v>
      </c>
      <c r="J305" s="15">
        <f t="shared" si="137"/>
        <v>-1.7731326376810755E-17</v>
      </c>
      <c r="K305" s="10">
        <f t="shared" si="138"/>
        <v>-1.2098951839622833E-18</v>
      </c>
      <c r="L305" s="21">
        <f t="shared" si="134"/>
        <v>349</v>
      </c>
      <c r="M305" s="10">
        <f t="shared" si="139"/>
        <v>-5.9065184930454598E-19</v>
      </c>
      <c r="N305" s="15"/>
      <c r="O305" s="8">
        <f t="shared" si="140"/>
        <v>-8.8656631884053777E-20</v>
      </c>
      <c r="P305" s="15"/>
      <c r="Q305" s="1">
        <f t="shared" si="132"/>
        <v>21.15290975537307</v>
      </c>
      <c r="R305" s="7">
        <f t="shared" si="127"/>
        <v>6.8234894460269993E-2</v>
      </c>
      <c r="S305" s="7"/>
      <c r="T305" s="7">
        <f t="shared" si="133"/>
        <v>3.3311205081477023E-2</v>
      </c>
      <c r="U305" s="49">
        <f t="shared" si="131"/>
        <v>349</v>
      </c>
      <c r="V305" s="8"/>
    </row>
    <row r="306" spans="1:22" x14ac:dyDescent="0.3">
      <c r="A306" s="21">
        <v>350</v>
      </c>
      <c r="B306" s="23">
        <v>44200</v>
      </c>
      <c r="C306" s="22" t="s">
        <v>6</v>
      </c>
      <c r="D306" s="22"/>
      <c r="E306" s="22"/>
      <c r="F306" s="8">
        <f t="shared" si="141"/>
        <v>-3.138916595506534E-16</v>
      </c>
      <c r="G306" s="8"/>
      <c r="H306" s="15">
        <f t="shared" si="135"/>
        <v>-3.138916595506534E-16</v>
      </c>
      <c r="I306" s="8">
        <f t="shared" si="136"/>
        <v>-3.4501225000071398E-18</v>
      </c>
      <c r="J306" s="15">
        <f t="shared" si="137"/>
        <v>-1.3800490000028559E-17</v>
      </c>
      <c r="K306" s="10">
        <f t="shared" si="138"/>
        <v>-9.4167497865196024E-19</v>
      </c>
      <c r="L306" s="21">
        <f t="shared" si="134"/>
        <v>350</v>
      </c>
      <c r="M306" s="10">
        <f t="shared" si="139"/>
        <v>-4.597109526158242E-19</v>
      </c>
      <c r="N306" s="15"/>
      <c r="O306" s="8">
        <f t="shared" si="140"/>
        <v>-6.9002450000142792E-20</v>
      </c>
      <c r="P306" s="15"/>
      <c r="Q306" s="1">
        <f t="shared" si="132"/>
        <v>21.15290975537307</v>
      </c>
      <c r="R306" s="7">
        <f t="shared" si="127"/>
        <v>6.8234894460269993E-2</v>
      </c>
      <c r="S306" s="7"/>
      <c r="T306" s="7">
        <f t="shared" si="133"/>
        <v>3.3311205081477023E-2</v>
      </c>
      <c r="U306" s="49">
        <f t="shared" si="131"/>
        <v>350</v>
      </c>
      <c r="V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abSelected="1" zoomScaleNormal="100" workbookViewId="0">
      <selection activeCell="K2" sqref="K2"/>
    </sheetView>
  </sheetViews>
  <sheetFormatPr defaultRowHeight="14.4" x14ac:dyDescent="0.3"/>
  <cols>
    <col min="1" max="1" width="7" bestFit="1" customWidth="1"/>
    <col min="3" max="3" width="11.21875" bestFit="1" customWidth="1"/>
    <col min="4" max="4" width="12.5546875" bestFit="1" customWidth="1"/>
    <col min="6" max="6" width="10.21875" bestFit="1" customWidth="1"/>
    <col min="7" max="7" width="7.33203125" customWidth="1"/>
    <col min="8" max="8" width="10.5546875" bestFit="1" customWidth="1"/>
    <col min="9" max="9" width="12.44140625" customWidth="1"/>
    <col min="11" max="11" width="11.21875" customWidth="1"/>
  </cols>
  <sheetData>
    <row r="1" spans="1:11" x14ac:dyDescent="0.3">
      <c r="B1" t="s">
        <v>1018</v>
      </c>
      <c r="C1" t="s">
        <v>1246</v>
      </c>
      <c r="D1" s="69">
        <v>4722270.15047873</v>
      </c>
      <c r="F1" s="69">
        <v>82000</v>
      </c>
      <c r="I1" s="69">
        <v>311903.6241537116</v>
      </c>
      <c r="K1" s="69">
        <v>6000</v>
      </c>
    </row>
    <row r="2" spans="1:11" x14ac:dyDescent="0.3">
      <c r="B2" t="s">
        <v>1254</v>
      </c>
      <c r="C2" t="s">
        <v>1247</v>
      </c>
      <c r="D2" s="69">
        <v>91.599603712550163</v>
      </c>
      <c r="F2" s="69">
        <v>63</v>
      </c>
      <c r="I2" s="69">
        <v>91.167083103055774</v>
      </c>
      <c r="K2" s="69">
        <v>67</v>
      </c>
    </row>
    <row r="3" spans="1:11" x14ac:dyDescent="0.3">
      <c r="B3" t="s">
        <v>1255</v>
      </c>
      <c r="C3" t="s">
        <v>1248</v>
      </c>
      <c r="D3" s="69">
        <v>20.757508526160777</v>
      </c>
      <c r="F3" s="69">
        <v>8</v>
      </c>
      <c r="I3" s="69">
        <v>17.769031293307464</v>
      </c>
      <c r="K3" s="69">
        <v>8</v>
      </c>
    </row>
    <row r="4" spans="1:11" x14ac:dyDescent="0.3">
      <c r="B4" t="s">
        <v>1256</v>
      </c>
      <c r="C4" t="s">
        <v>1249</v>
      </c>
      <c r="D4" s="115">
        <f>SUMXMY2(C9:C74,D9:D74)</f>
        <v>272328478502.55606</v>
      </c>
      <c r="F4" s="115">
        <f>SUMXMY2(E9:E74,F9:F74)</f>
        <v>3050240216.4459004</v>
      </c>
      <c r="I4" s="115">
        <f>SUMXMY2(H9:H74,I9:I74)</f>
        <v>900074228.99429595</v>
      </c>
      <c r="K4" s="115">
        <f>SUMXMY2(J9:J74,K9:K74)</f>
        <v>114819296.3669458</v>
      </c>
    </row>
    <row r="8" spans="1:11" ht="43.2" x14ac:dyDescent="0.3">
      <c r="A8" s="19" t="s">
        <v>1088</v>
      </c>
      <c r="B8" s="19" t="s">
        <v>1089</v>
      </c>
      <c r="C8" s="19" t="s">
        <v>1096</v>
      </c>
      <c r="D8" s="19" t="s">
        <v>1244</v>
      </c>
      <c r="E8" s="19" t="s">
        <v>1250</v>
      </c>
      <c r="F8" s="19" t="s">
        <v>1414</v>
      </c>
      <c r="G8" s="19" t="s">
        <v>1089</v>
      </c>
      <c r="H8" s="19" t="s">
        <v>1093</v>
      </c>
      <c r="I8" s="19" t="s">
        <v>1252</v>
      </c>
      <c r="J8" s="19" t="s">
        <v>1251</v>
      </c>
      <c r="K8" s="19" t="s">
        <v>1253</v>
      </c>
    </row>
    <row r="9" spans="1:11" x14ac:dyDescent="0.3">
      <c r="A9" s="23">
        <v>43900</v>
      </c>
      <c r="B9" s="21">
        <v>50</v>
      </c>
      <c r="C9" s="6">
        <f>+'Global Status'!J6</f>
        <v>32778</v>
      </c>
      <c r="D9" s="68">
        <f>D$1*_xlfn.NORM.DIST($B9,D$2,D$3,TRUE)</f>
        <v>106397.53473233225</v>
      </c>
      <c r="E9" s="6">
        <f>+'Global Status'!M6</f>
        <v>4105</v>
      </c>
      <c r="F9" s="68">
        <f>F$1*_xlfn.NORM.DIST($B9,F$2,F$3,TRUE)</f>
        <v>4270.6649120480015</v>
      </c>
      <c r="G9" s="21">
        <v>50</v>
      </c>
      <c r="H9" s="71">
        <f>+'Global Status'!K6</f>
        <v>872</v>
      </c>
      <c r="I9" s="68">
        <f>I$1*_xlfn.NORM.DIST($G9,I$2,I$3,TRUE)</f>
        <v>3199.3933508292562</v>
      </c>
      <c r="J9" s="2">
        <f>+'Global Status'!O6</f>
        <v>186</v>
      </c>
      <c r="K9" s="68">
        <f>K$1*_xlfn.NORM.DIST($B9,K$2,K$3,TRUE)</f>
        <v>100.7598386906928</v>
      </c>
    </row>
    <row r="10" spans="1:11" x14ac:dyDescent="0.3">
      <c r="A10" s="23">
        <v>43901</v>
      </c>
      <c r="B10" s="21">
        <v>51</v>
      </c>
      <c r="C10" s="6">
        <f>+'Global Status'!J7</f>
        <v>37364</v>
      </c>
      <c r="D10" s="68">
        <f t="shared" ref="D10:D73" si="0">D$1*_xlfn.NORM.DIST($B10,D$2,D$3,TRUE)</f>
        <v>119182.95921766403</v>
      </c>
      <c r="E10" s="6">
        <f>+'Global Status'!M7</f>
        <v>4589</v>
      </c>
      <c r="F10" s="68">
        <f t="shared" ref="F10:F73" si="1">F$1*_xlfn.NORM.DIST($B10,F$2,F$3,TRUE)</f>
        <v>5478.1905040463607</v>
      </c>
      <c r="G10" s="21">
        <v>51</v>
      </c>
      <c r="H10" s="71">
        <f>+'Global Status'!K7</f>
        <v>1130</v>
      </c>
      <c r="I10" s="68">
        <f t="shared" ref="I10:I73" si="2">I$1*_xlfn.NORM.DIST($G10,I$2,I$3,TRUE)</f>
        <v>3710.0282664831038</v>
      </c>
      <c r="J10" s="2">
        <f>+'Global Status'!O7</f>
        <v>258</v>
      </c>
      <c r="K10" s="68">
        <f t="shared" ref="K10:K73" si="3">K$1*_xlfn.NORM.DIST($B10,K$2,K$3,TRUE)</f>
        <v>136.50079168907516</v>
      </c>
    </row>
    <row r="11" spans="1:11" x14ac:dyDescent="0.3">
      <c r="A11" s="23">
        <v>43902</v>
      </c>
      <c r="B11" s="21">
        <v>52</v>
      </c>
      <c r="C11" s="6">
        <f>+'Global Status'!J8</f>
        <v>44279</v>
      </c>
      <c r="D11" s="68">
        <f t="shared" si="0"/>
        <v>133231.43237999768</v>
      </c>
      <c r="E11" s="6">
        <f>+'Global Status'!M8</f>
        <v>6915</v>
      </c>
      <c r="F11" s="68">
        <f t="shared" si="1"/>
        <v>6934.3892328095271</v>
      </c>
      <c r="G11" s="21">
        <v>52</v>
      </c>
      <c r="H11" s="71">
        <f>+'Global Status'!K8</f>
        <v>1440</v>
      </c>
      <c r="I11" s="68">
        <f t="shared" si="2"/>
        <v>4289.9178018388611</v>
      </c>
      <c r="J11" s="2">
        <f>+'Global Status'!O8</f>
        <v>310</v>
      </c>
      <c r="K11" s="68">
        <f t="shared" si="3"/>
        <v>182.37817059156822</v>
      </c>
    </row>
    <row r="12" spans="1:11" x14ac:dyDescent="0.3">
      <c r="A12" s="23">
        <v>43903</v>
      </c>
      <c r="B12" s="21">
        <v>53</v>
      </c>
      <c r="C12" s="6">
        <f>+'Global Status'!J9</f>
        <v>51767</v>
      </c>
      <c r="D12" s="68">
        <f t="shared" si="0"/>
        <v>148631.95140369536</v>
      </c>
      <c r="E12" s="6">
        <f>+'Global Status'!M9</f>
        <v>7488</v>
      </c>
      <c r="F12" s="68">
        <f t="shared" si="1"/>
        <v>8663.2814406821308</v>
      </c>
      <c r="G12" s="21">
        <v>53</v>
      </c>
      <c r="H12" s="71">
        <f>+'Global Status'!K9</f>
        <v>1775</v>
      </c>
      <c r="I12" s="68">
        <f t="shared" si="2"/>
        <v>4946.3727263931651</v>
      </c>
      <c r="J12" s="2">
        <f>+'Global Status'!O9</f>
        <v>335</v>
      </c>
      <c r="K12" s="68">
        <f t="shared" si="3"/>
        <v>240.35494118290259</v>
      </c>
    </row>
    <row r="13" spans="1:11" x14ac:dyDescent="0.3">
      <c r="A13" s="23">
        <v>43904</v>
      </c>
      <c r="B13" s="21">
        <v>54</v>
      </c>
      <c r="C13" s="6">
        <f>+'Global Status'!J10</f>
        <v>61513</v>
      </c>
      <c r="D13" s="68">
        <f t="shared" si="0"/>
        <v>165475.50976537546</v>
      </c>
      <c r="E13" s="6">
        <f>+'Global Status'!M10</f>
        <v>9746</v>
      </c>
      <c r="F13" s="68">
        <f t="shared" si="1"/>
        <v>10684.150405218323</v>
      </c>
      <c r="G13" s="21">
        <v>54</v>
      </c>
      <c r="H13" s="71">
        <f>+'Global Status'!K10</f>
        <v>2198</v>
      </c>
      <c r="I13" s="68">
        <f t="shared" si="2"/>
        <v>5687.1530264707008</v>
      </c>
      <c r="J13" s="2">
        <f>+'Global Status'!O10</f>
        <v>423</v>
      </c>
      <c r="K13" s="68">
        <f t="shared" si="3"/>
        <v>312.48767649131713</v>
      </c>
    </row>
    <row r="14" spans="1:11" x14ac:dyDescent="0.3">
      <c r="A14" s="23">
        <v>43905</v>
      </c>
      <c r="B14" s="21">
        <v>55</v>
      </c>
      <c r="C14" s="6">
        <f>+'Global Status'!J11</f>
        <v>72469</v>
      </c>
      <c r="D14" s="68">
        <f t="shared" si="0"/>
        <v>183854.62457023398</v>
      </c>
      <c r="E14" s="6">
        <f>+'Global Status'!M11</f>
        <v>10955</v>
      </c>
      <c r="F14" s="68">
        <f t="shared" si="1"/>
        <v>13009.730822379473</v>
      </c>
      <c r="G14" s="21">
        <v>55</v>
      </c>
      <c r="H14" s="71">
        <f>+'Global Status'!K11</f>
        <v>2531</v>
      </c>
      <c r="I14" s="68">
        <f t="shared" si="2"/>
        <v>6520.4480974725011</v>
      </c>
      <c r="J14" s="2">
        <f>+'Global Status'!O11</f>
        <v>333</v>
      </c>
      <c r="K14" s="68">
        <f t="shared" si="3"/>
        <v>400.84320761314837</v>
      </c>
    </row>
    <row r="15" spans="1:11" x14ac:dyDescent="0.3">
      <c r="A15" s="23">
        <v>43906</v>
      </c>
      <c r="B15" s="21">
        <v>56</v>
      </c>
      <c r="C15" s="6">
        <f>+'Global Status'!J12</f>
        <v>167515</v>
      </c>
      <c r="D15" s="68">
        <f t="shared" si="0"/>
        <v>203862.80486702133</v>
      </c>
      <c r="E15" s="6">
        <f>+'Global Status'!M12</f>
        <v>13903</v>
      </c>
      <c r="F15" s="68">
        <f t="shared" si="1"/>
        <v>15644.530133905871</v>
      </c>
      <c r="G15" s="21">
        <v>56</v>
      </c>
      <c r="H15" s="71">
        <f>+'Global Status'!K12</f>
        <v>6606</v>
      </c>
      <c r="I15" s="68">
        <f t="shared" si="2"/>
        <v>7454.8486277285938</v>
      </c>
      <c r="J15" s="2">
        <f>+'Global Status'!O12</f>
        <v>4075</v>
      </c>
      <c r="K15" s="68">
        <f>K$1*_xlfn.NORM.DIST($B15,K$2,K$3,TRUE)</f>
        <v>507.39433410801416</v>
      </c>
    </row>
    <row r="16" spans="1:11" x14ac:dyDescent="0.3">
      <c r="A16" s="23">
        <v>43907</v>
      </c>
      <c r="B16" s="21">
        <v>57</v>
      </c>
      <c r="C16" s="6">
        <f>+'Global Status'!J13</f>
        <v>179111</v>
      </c>
      <c r="D16" s="68">
        <f t="shared" si="0"/>
        <v>225593.96192725995</v>
      </c>
      <c r="E16" s="6">
        <f>+'Global Status'!M13</f>
        <v>11525</v>
      </c>
      <c r="F16" s="68">
        <f t="shared" si="1"/>
        <v>18583.442894903194</v>
      </c>
      <c r="G16" s="21">
        <v>57</v>
      </c>
      <c r="H16" s="71">
        <f>+'Global Status'!K13</f>
        <v>7426</v>
      </c>
      <c r="I16" s="68">
        <f t="shared" si="2"/>
        <v>8499.3095943501139</v>
      </c>
      <c r="J16" s="2">
        <f>+'Global Status'!O13</f>
        <v>820</v>
      </c>
      <c r="K16" s="68">
        <f t="shared" si="3"/>
        <v>633.89864200113152</v>
      </c>
    </row>
    <row r="17" spans="1:11" x14ac:dyDescent="0.3">
      <c r="A17" s="23">
        <v>43908</v>
      </c>
      <c r="B17" s="21">
        <v>58</v>
      </c>
      <c r="C17" s="6">
        <f>+'Global Status'!J14</f>
        <v>191127</v>
      </c>
      <c r="D17" s="68">
        <f t="shared" si="0"/>
        <v>249141.76340616168</v>
      </c>
      <c r="E17" s="6">
        <f>+'Global Status'!M14</f>
        <v>15123</v>
      </c>
      <c r="F17" s="68">
        <f t="shared" si="1"/>
        <v>21810.813381993441</v>
      </c>
      <c r="G17" s="21">
        <v>58</v>
      </c>
      <c r="H17" s="71">
        <f>+'Global Status'!K14</f>
        <v>7807</v>
      </c>
      <c r="I17" s="68">
        <f t="shared" si="2"/>
        <v>9663.1038977727203</v>
      </c>
      <c r="J17" s="2">
        <f>+'Global Status'!O14</f>
        <v>381</v>
      </c>
      <c r="K17" s="68">
        <f t="shared" si="3"/>
        <v>781.76710282085287</v>
      </c>
    </row>
    <row r="18" spans="1:11" x14ac:dyDescent="0.3">
      <c r="A18" s="23">
        <v>43909</v>
      </c>
      <c r="B18" s="21">
        <v>59</v>
      </c>
      <c r="C18" s="6">
        <f>+'Global Status'!J15</f>
        <v>209839</v>
      </c>
      <c r="D18" s="68">
        <f t="shared" si="0"/>
        <v>274598.93428582081</v>
      </c>
      <c r="E18" s="6">
        <f>+'Global Status'!M15</f>
        <v>16556</v>
      </c>
      <c r="F18" s="68">
        <f t="shared" si="1"/>
        <v>25300.078175530925</v>
      </c>
      <c r="G18" s="21">
        <v>59</v>
      </c>
      <c r="H18" s="71">
        <f>+'Global Status'!K15</f>
        <v>8778</v>
      </c>
      <c r="I18" s="68">
        <f t="shared" si="2"/>
        <v>10955.766292120641</v>
      </c>
      <c r="J18" s="2">
        <f>+'Global Status'!O15</f>
        <v>971</v>
      </c>
      <c r="K18" s="68">
        <f t="shared" si="3"/>
        <v>951.93152358874192</v>
      </c>
    </row>
    <row r="19" spans="1:11" x14ac:dyDescent="0.3">
      <c r="A19" s="23">
        <v>43910</v>
      </c>
      <c r="B19" s="21">
        <v>60</v>
      </c>
      <c r="C19" s="6">
        <f>+'Global Status'!J16</f>
        <v>234073</v>
      </c>
      <c r="D19" s="68">
        <f t="shared" si="0"/>
        <v>302056.50852113665</v>
      </c>
      <c r="E19" s="6">
        <f>+'Global Status'!M16</f>
        <v>24247</v>
      </c>
      <c r="F19" s="68">
        <f t="shared" si="1"/>
        <v>29014.079132836643</v>
      </c>
      <c r="G19" s="21">
        <v>60</v>
      </c>
      <c r="H19" s="71">
        <f>+'Global Status'!K16</f>
        <v>9840</v>
      </c>
      <c r="I19" s="68">
        <f t="shared" si="2"/>
        <v>12387.02742253432</v>
      </c>
      <c r="J19" s="2">
        <f>+'Global Status'!O16</f>
        <v>1062</v>
      </c>
      <c r="K19" s="68">
        <f t="shared" si="3"/>
        <v>1144.7217171150637</v>
      </c>
    </row>
    <row r="20" spans="1:11" x14ac:dyDescent="0.3">
      <c r="A20" s="23">
        <v>43911</v>
      </c>
      <c r="B20" s="21">
        <v>61</v>
      </c>
      <c r="C20" s="6">
        <f>+'Global Status'!J17</f>
        <v>266073</v>
      </c>
      <c r="D20" s="68">
        <f t="shared" si="0"/>
        <v>331603.03634908347</v>
      </c>
      <c r="E20" s="6">
        <f>+'Global Status'!M17</f>
        <v>32000</v>
      </c>
      <c r="F20" s="68">
        <f t="shared" si="1"/>
        <v>32906.081294000258</v>
      </c>
      <c r="G20" s="21">
        <v>61</v>
      </c>
      <c r="H20" s="71">
        <f>+'Global Status'!K17</f>
        <v>11183</v>
      </c>
      <c r="I20" s="68">
        <f t="shared" si="2"/>
        <v>13966.737956858608</v>
      </c>
      <c r="J20" s="2">
        <f>+'Global Status'!O17</f>
        <v>1343</v>
      </c>
      <c r="K20" s="68">
        <f t="shared" si="3"/>
        <v>1359.7641142612092</v>
      </c>
    </row>
    <row r="21" spans="1:11" x14ac:dyDescent="0.3">
      <c r="A21" s="23">
        <v>43912</v>
      </c>
      <c r="B21" s="21">
        <v>62</v>
      </c>
      <c r="C21" s="6">
        <f>+'Global Status'!J18</f>
        <v>292142</v>
      </c>
      <c r="D21" s="68">
        <f t="shared" si="0"/>
        <v>363323.75326403062</v>
      </c>
      <c r="E21" s="6">
        <f>+'Global Status'!M18</f>
        <v>26069</v>
      </c>
      <c r="F21" s="68">
        <f t="shared" si="1"/>
        <v>36921.465563930738</v>
      </c>
      <c r="G21" s="21">
        <v>62</v>
      </c>
      <c r="H21" s="71">
        <f>+'Global Status'!K18</f>
        <v>12783</v>
      </c>
      <c r="I21" s="68">
        <f t="shared" si="2"/>
        <v>15704.782995424654</v>
      </c>
      <c r="J21" s="2">
        <f>+'Global Status'!O18</f>
        <v>1600</v>
      </c>
      <c r="K21" s="68">
        <f t="shared" si="3"/>
        <v>1595.9131742922029</v>
      </c>
    </row>
    <row r="22" spans="1:11" x14ac:dyDescent="0.3">
      <c r="A22" s="23">
        <v>43913</v>
      </c>
      <c r="B22" s="21">
        <v>63</v>
      </c>
      <c r="C22" s="6">
        <f>+'Global Status'!J19</f>
        <v>332930</v>
      </c>
      <c r="D22" s="68">
        <f t="shared" si="0"/>
        <v>397299.71768592065</v>
      </c>
      <c r="E22" s="6">
        <f>+'Global Status'!M19</f>
        <v>40788</v>
      </c>
      <c r="F22" s="68">
        <f t="shared" si="1"/>
        <v>41000</v>
      </c>
      <c r="G22" s="21">
        <v>63</v>
      </c>
      <c r="H22" s="71">
        <f>+'Global Status'!K19</f>
        <v>14509</v>
      </c>
      <c r="I22" s="68">
        <f t="shared" si="2"/>
        <v>17610.987156075204</v>
      </c>
      <c r="J22" s="2">
        <f>+'Global Status'!O19</f>
        <v>1726</v>
      </c>
      <c r="K22" s="68">
        <f t="shared" si="3"/>
        <v>1851.2252323559212</v>
      </c>
    </row>
    <row r="23" spans="1:11" x14ac:dyDescent="0.3">
      <c r="A23" s="23">
        <v>43914</v>
      </c>
      <c r="B23" s="21">
        <v>64</v>
      </c>
      <c r="C23" s="6">
        <f>+'Global Status'!J20</f>
        <v>372755</v>
      </c>
      <c r="D23" s="68">
        <f t="shared" si="0"/>
        <v>433606.92533317028</v>
      </c>
      <c r="E23" s="6">
        <f>+'Global Status'!M20</f>
        <v>39825</v>
      </c>
      <c r="F23" s="68">
        <f t="shared" si="1"/>
        <v>45078.534436069262</v>
      </c>
      <c r="G23" s="21">
        <v>64</v>
      </c>
      <c r="H23" s="71">
        <f>+'Global Status'!K20</f>
        <v>16231</v>
      </c>
      <c r="I23" s="68">
        <f t="shared" si="2"/>
        <v>19695.010958243638</v>
      </c>
      <c r="J23" s="2">
        <f>+'Global Status'!O20</f>
        <v>1722</v>
      </c>
      <c r="K23" s="68">
        <f t="shared" si="3"/>
        <v>2122.9813999636567</v>
      </c>
    </row>
    <row r="24" spans="1:11" x14ac:dyDescent="0.3">
      <c r="A24" s="23">
        <v>43915</v>
      </c>
      <c r="B24" s="21">
        <v>65</v>
      </c>
      <c r="C24" s="6">
        <f>+'Global Status'!J21</f>
        <v>413467</v>
      </c>
      <c r="D24" s="68">
        <f t="shared" si="0"/>
        <v>472315.40923626377</v>
      </c>
      <c r="E24" s="6">
        <f>+'Global Status'!M21</f>
        <v>40712</v>
      </c>
      <c r="F24" s="68">
        <f t="shared" si="1"/>
        <v>49093.918705999742</v>
      </c>
      <c r="G24" s="21">
        <v>65</v>
      </c>
      <c r="H24" s="71">
        <f>+'Global Status'!K21</f>
        <v>18433</v>
      </c>
      <c r="I24" s="68">
        <f t="shared" si="2"/>
        <v>21966.239365164321</v>
      </c>
      <c r="J24" s="2">
        <f>+'Global Status'!O21</f>
        <v>2202</v>
      </c>
      <c r="K24" s="68">
        <f t="shared" si="3"/>
        <v>2407.7620459024579</v>
      </c>
    </row>
    <row r="25" spans="1:11" x14ac:dyDescent="0.3">
      <c r="A25" s="23">
        <v>43916</v>
      </c>
      <c r="B25" s="21">
        <v>66</v>
      </c>
      <c r="C25" s="6">
        <f>+'Global Status'!J22</f>
        <v>462684</v>
      </c>
      <c r="D25" s="68">
        <f t="shared" si="0"/>
        <v>513488.33516898495</v>
      </c>
      <c r="E25" s="6">
        <f>+'Global Status'!M22</f>
        <v>49219</v>
      </c>
      <c r="F25" s="68">
        <f t="shared" si="1"/>
        <v>52985.920867163353</v>
      </c>
      <c r="G25" s="21">
        <v>66</v>
      </c>
      <c r="H25" s="71">
        <f>+'Global Status'!K22</f>
        <v>20834</v>
      </c>
      <c r="I25" s="68">
        <f t="shared" si="2"/>
        <v>24433.663581802419</v>
      </c>
      <c r="J25" s="2">
        <f>+'Global Status'!O22</f>
        <v>2401</v>
      </c>
      <c r="K25" s="68">
        <f t="shared" si="3"/>
        <v>2701.5706510193227</v>
      </c>
    </row>
    <row r="26" spans="1:11" x14ac:dyDescent="0.3">
      <c r="A26" s="23">
        <v>43917</v>
      </c>
      <c r="B26" s="21">
        <v>67</v>
      </c>
      <c r="C26" s="6">
        <f>+'Global Status'!J23</f>
        <v>509164</v>
      </c>
      <c r="D26" s="68">
        <f t="shared" si="0"/>
        <v>557181.10301006061</v>
      </c>
      <c r="E26" s="6">
        <f>+'Global Status'!M23</f>
        <v>46484</v>
      </c>
      <c r="F26" s="68">
        <f t="shared" si="1"/>
        <v>56699.921824469078</v>
      </c>
      <c r="G26" s="21">
        <v>67</v>
      </c>
      <c r="H26" s="71">
        <f>+'Global Status'!K23</f>
        <v>23335</v>
      </c>
      <c r="I26" s="68">
        <f t="shared" si="2"/>
        <v>27105.757441858219</v>
      </c>
      <c r="J26" s="2">
        <f>+'Global Status'!O23</f>
        <v>2501</v>
      </c>
      <c r="K26" s="68">
        <f t="shared" si="3"/>
        <v>3000</v>
      </c>
    </row>
    <row r="27" spans="1:11" x14ac:dyDescent="0.3">
      <c r="A27" s="23">
        <v>43918</v>
      </c>
      <c r="B27" s="21">
        <v>68</v>
      </c>
      <c r="C27" s="6">
        <f>+'Global Status'!J24</f>
        <v>570968</v>
      </c>
      <c r="D27" s="68">
        <f t="shared" si="0"/>
        <v>603440.46515740093</v>
      </c>
      <c r="E27" s="6">
        <f>+'Global Status'!M24</f>
        <v>62514</v>
      </c>
      <c r="F27" s="68">
        <f t="shared" si="1"/>
        <v>60189.186618006555</v>
      </c>
      <c r="G27" s="21">
        <v>68</v>
      </c>
      <c r="H27" s="71">
        <f>+'Global Status'!K24</f>
        <v>26487</v>
      </c>
      <c r="I27" s="68">
        <f t="shared" si="2"/>
        <v>29990.349943749228</v>
      </c>
      <c r="J27" s="2">
        <f>+'Global Status'!O24</f>
        <v>3152</v>
      </c>
      <c r="K27" s="68">
        <f t="shared" si="3"/>
        <v>3298.4293489806773</v>
      </c>
    </row>
    <row r="28" spans="1:11" x14ac:dyDescent="0.3">
      <c r="A28" s="23">
        <v>43919</v>
      </c>
      <c r="B28" s="21">
        <v>69</v>
      </c>
      <c r="C28" s="6">
        <f>+'Global Status'!J25</f>
        <v>634835</v>
      </c>
      <c r="D28" s="68">
        <f t="shared" si="0"/>
        <v>652303.67358011415</v>
      </c>
      <c r="E28" s="6">
        <f>+'Global Status'!M25</f>
        <v>63159</v>
      </c>
      <c r="F28" s="68">
        <f t="shared" si="1"/>
        <v>63416.557105096799</v>
      </c>
      <c r="G28" s="21">
        <v>69</v>
      </c>
      <c r="H28" s="71">
        <f>+'Global Status'!K25</f>
        <v>29957</v>
      </c>
      <c r="I28" s="68">
        <f t="shared" si="2"/>
        <v>33094.495706013106</v>
      </c>
      <c r="J28" s="2">
        <f>+'Global Status'!O25</f>
        <v>3398</v>
      </c>
      <c r="K28" s="68">
        <f t="shared" si="3"/>
        <v>3592.2379540975421</v>
      </c>
    </row>
    <row r="29" spans="1:11" x14ac:dyDescent="0.3">
      <c r="A29" s="23">
        <v>43920</v>
      </c>
      <c r="B29" s="21">
        <v>70</v>
      </c>
      <c r="C29" s="6">
        <f>+'Global Status'!J26</f>
        <v>693282</v>
      </c>
      <c r="D29" s="68">
        <f t="shared" si="0"/>
        <v>703797.6673919122</v>
      </c>
      <c r="E29" s="6">
        <f>+'Global Status'!M26</f>
        <v>58469</v>
      </c>
      <c r="F29" s="68">
        <f t="shared" si="1"/>
        <v>66355.469866094136</v>
      </c>
      <c r="G29" s="21">
        <v>70</v>
      </c>
      <c r="H29" s="71">
        <f>+'Global Status'!K26</f>
        <v>33106</v>
      </c>
      <c r="I29" s="68">
        <f t="shared" si="2"/>
        <v>36424.345300189969</v>
      </c>
      <c r="J29" s="2">
        <f>+'Global Status'!O26</f>
        <v>3149</v>
      </c>
      <c r="K29" s="68">
        <f t="shared" si="3"/>
        <v>3877.0186000363433</v>
      </c>
    </row>
    <row r="30" spans="1:11" x14ac:dyDescent="0.3">
      <c r="A30" s="23">
        <v>43921</v>
      </c>
      <c r="B30" s="21">
        <v>71</v>
      </c>
      <c r="C30" s="6">
        <f>+'Global Status'!J27</f>
        <v>750890</v>
      </c>
      <c r="D30" s="68">
        <f t="shared" si="0"/>
        <v>757938.31294766394</v>
      </c>
      <c r="E30" s="6">
        <f>+'Global Status'!M27</f>
        <v>57610</v>
      </c>
      <c r="F30" s="68">
        <f t="shared" si="1"/>
        <v>68990.269177620532</v>
      </c>
      <c r="G30" s="21">
        <v>71</v>
      </c>
      <c r="H30" s="71">
        <f>+'Global Status'!K27</f>
        <v>36405</v>
      </c>
      <c r="I30" s="68">
        <f t="shared" si="2"/>
        <v>39985.017577111837</v>
      </c>
      <c r="J30" s="2">
        <f>+'Global Status'!O27</f>
        <v>3299</v>
      </c>
      <c r="K30" s="68">
        <f t="shared" si="3"/>
        <v>4148.7747676440786</v>
      </c>
    </row>
    <row r="31" spans="1:11" x14ac:dyDescent="0.3">
      <c r="A31" s="23">
        <v>43922</v>
      </c>
      <c r="B31" s="21">
        <v>72</v>
      </c>
      <c r="C31" s="6">
        <f>+'Global Status'!J28</f>
        <v>823626</v>
      </c>
      <c r="D31" s="68">
        <f t="shared" si="0"/>
        <v>814729.70838986244</v>
      </c>
      <c r="E31" s="6">
        <f>+'Global Status'!M28</f>
        <v>72736</v>
      </c>
      <c r="F31" s="68">
        <f t="shared" si="1"/>
        <v>71315.84959478167</v>
      </c>
      <c r="G31" s="21">
        <v>72</v>
      </c>
      <c r="H31" s="71">
        <f>+'Global Status'!K28</f>
        <v>40598</v>
      </c>
      <c r="I31" s="68">
        <f t="shared" si="2"/>
        <v>43780.476224153921</v>
      </c>
      <c r="J31" s="2">
        <f>+'Global Status'!O28</f>
        <v>4193</v>
      </c>
      <c r="K31" s="68">
        <f t="shared" si="3"/>
        <v>4404.0868257077964</v>
      </c>
    </row>
    <row r="32" spans="1:11" x14ac:dyDescent="0.3">
      <c r="A32" s="23">
        <v>43923</v>
      </c>
      <c r="B32" s="21">
        <v>73</v>
      </c>
      <c r="C32" s="6">
        <f>+'Global Status'!J29</f>
        <v>896450</v>
      </c>
      <c r="D32" s="68">
        <f t="shared" si="0"/>
        <v>874163.5642942402</v>
      </c>
      <c r="E32" s="6">
        <f>+'Global Status'!M29</f>
        <v>72839</v>
      </c>
      <c r="F32" s="68">
        <f t="shared" si="1"/>
        <v>73336.718559317873</v>
      </c>
      <c r="G32" s="21">
        <v>73</v>
      </c>
      <c r="H32" s="71">
        <f>+'Global Status'!K29</f>
        <v>45526</v>
      </c>
      <c r="I32" s="68">
        <f t="shared" si="2"/>
        <v>47813.41287045044</v>
      </c>
      <c r="J32" s="2">
        <f>+'Global Status'!O29</f>
        <v>4928</v>
      </c>
      <c r="K32" s="68">
        <f t="shared" si="3"/>
        <v>4640.2358857387908</v>
      </c>
    </row>
    <row r="33" spans="1:11" x14ac:dyDescent="0.3">
      <c r="A33" s="23">
        <v>43924</v>
      </c>
      <c r="B33" s="21">
        <v>74</v>
      </c>
      <c r="C33" s="6">
        <f>+'Global Status'!J30</f>
        <v>972303</v>
      </c>
      <c r="D33" s="68">
        <f t="shared" si="0"/>
        <v>936218.67157805746</v>
      </c>
      <c r="E33" s="6">
        <f>+'Global Status'!M30</f>
        <v>75853</v>
      </c>
      <c r="F33" s="68">
        <f t="shared" si="1"/>
        <v>75065.610767190476</v>
      </c>
      <c r="G33" s="21">
        <v>74</v>
      </c>
      <c r="H33" s="71">
        <f>+'Global Status'!K30</f>
        <v>50322</v>
      </c>
      <c r="I33" s="68">
        <f t="shared" si="2"/>
        <v>52085.13908921308</v>
      </c>
      <c r="J33" s="2">
        <f>+'Global Status'!O30</f>
        <v>4796</v>
      </c>
      <c r="K33" s="68">
        <f t="shared" si="3"/>
        <v>4855.2782828849367</v>
      </c>
    </row>
    <row r="34" spans="1:11" x14ac:dyDescent="0.3">
      <c r="A34" s="23">
        <v>43925</v>
      </c>
      <c r="B34" s="21">
        <v>75</v>
      </c>
      <c r="C34" s="6">
        <f>+'Global Status'!J31</f>
        <v>1051697</v>
      </c>
      <c r="D34" s="68">
        <f t="shared" si="0"/>
        <v>1000860.4671392548</v>
      </c>
      <c r="E34" s="6">
        <f>+'Global Status'!M31</f>
        <v>79394</v>
      </c>
      <c r="F34" s="68">
        <f t="shared" si="1"/>
        <v>76521.809495953639</v>
      </c>
      <c r="G34" s="21">
        <v>75</v>
      </c>
      <c r="H34" s="71">
        <f>+'Global Status'!K31</f>
        <v>56986</v>
      </c>
      <c r="I34" s="68">
        <f t="shared" si="2"/>
        <v>56595.489627001603</v>
      </c>
      <c r="J34" s="2">
        <f>+'Global Status'!O31</f>
        <v>6664</v>
      </c>
      <c r="K34" s="68">
        <f t="shared" si="3"/>
        <v>5048.0684764112584</v>
      </c>
    </row>
    <row r="35" spans="1:11" x14ac:dyDescent="0.3">
      <c r="A35" s="23">
        <v>43926</v>
      </c>
      <c r="B35" s="21">
        <v>76</v>
      </c>
      <c r="C35" s="6">
        <f>+'Global Status'!J32</f>
        <v>1133758</v>
      </c>
      <c r="D35" s="68">
        <f t="shared" si="0"/>
        <v>1068040.7067926112</v>
      </c>
      <c r="E35" s="6">
        <f>+'Global Status'!M32</f>
        <v>82061</v>
      </c>
      <c r="F35" s="68">
        <f t="shared" si="1"/>
        <v>77729.335087952</v>
      </c>
      <c r="G35" s="21">
        <v>76</v>
      </c>
      <c r="H35" s="71">
        <f>+'Global Status'!K32</f>
        <v>62784</v>
      </c>
      <c r="I35" s="68">
        <f t="shared" si="2"/>
        <v>61342.739116201577</v>
      </c>
      <c r="J35" s="2">
        <f>+'Global Status'!O32</f>
        <v>5798</v>
      </c>
      <c r="K35" s="68">
        <f t="shared" si="3"/>
        <v>5218.2328971791467</v>
      </c>
    </row>
    <row r="36" spans="1:11" x14ac:dyDescent="0.3">
      <c r="A36" s="23">
        <v>43927</v>
      </c>
      <c r="B36" s="21">
        <v>77</v>
      </c>
      <c r="C36" s="6">
        <f>+'Global Status'!J33</f>
        <v>1210956</v>
      </c>
      <c r="D36" s="68">
        <f t="shared" si="0"/>
        <v>1137697.2539677788</v>
      </c>
      <c r="E36" s="6">
        <f>+'Global Status'!M33</f>
        <v>77200</v>
      </c>
      <c r="F36" s="68">
        <f t="shared" si="1"/>
        <v>78715.149137166998</v>
      </c>
      <c r="G36" s="21">
        <v>77</v>
      </c>
      <c r="H36" s="71">
        <f>+'Global Status'!K33</f>
        <v>67594</v>
      </c>
      <c r="I36" s="68">
        <f t="shared" si="2"/>
        <v>66323.534397588985</v>
      </c>
      <c r="J36" s="2">
        <f>+'Global Status'!O33</f>
        <v>4810</v>
      </c>
      <c r="K36" s="68">
        <f t="shared" si="3"/>
        <v>5366.1013579988685</v>
      </c>
    </row>
    <row r="37" spans="1:11" x14ac:dyDescent="0.3">
      <c r="A37" s="23">
        <v>43928</v>
      </c>
      <c r="B37" s="21">
        <v>78</v>
      </c>
      <c r="C37" s="6">
        <f>+'Global Status'!J34</f>
        <v>1279722</v>
      </c>
      <c r="D37" s="68">
        <f t="shared" si="0"/>
        <v>1209753.991345606</v>
      </c>
      <c r="E37" s="6">
        <f>+'Global Status'!M34</f>
        <v>68766</v>
      </c>
      <c r="F37" s="68">
        <f t="shared" si="1"/>
        <v>79507.498335248572</v>
      </c>
      <c r="G37" s="21">
        <v>78</v>
      </c>
      <c r="H37" s="71">
        <f>+'Global Status'!K34</f>
        <v>72614</v>
      </c>
      <c r="I37" s="68">
        <f t="shared" si="2"/>
        <v>71532.844394764063</v>
      </c>
      <c r="J37" s="2">
        <f>+'Global Status'!O34</f>
        <v>5020</v>
      </c>
      <c r="K37" s="68">
        <f t="shared" si="3"/>
        <v>5492.6056658919861</v>
      </c>
    </row>
    <row r="38" spans="1:11" x14ac:dyDescent="0.3">
      <c r="A38" s="23">
        <v>43929</v>
      </c>
      <c r="B38" s="21">
        <v>79</v>
      </c>
      <c r="C38" s="6">
        <f>+'Global Status'!J35</f>
        <v>1353361</v>
      </c>
      <c r="D38" s="68">
        <f t="shared" si="0"/>
        <v>1284120.8611500561</v>
      </c>
      <c r="E38" s="6">
        <f>+'Global Status'!M35</f>
        <v>73639</v>
      </c>
      <c r="F38" s="68">
        <f t="shared" si="1"/>
        <v>80134.489180249308</v>
      </c>
      <c r="G38" s="21">
        <v>79</v>
      </c>
      <c r="H38" s="71">
        <f>+'Global Status'!K35</f>
        <v>79235</v>
      </c>
      <c r="I38" s="68">
        <f t="shared" si="2"/>
        <v>76963.929243111488</v>
      </c>
      <c r="J38" s="2">
        <f>+'Global Status'!O35</f>
        <v>6695</v>
      </c>
      <c r="K38" s="68">
        <f t="shared" si="3"/>
        <v>5599.1567923868515</v>
      </c>
    </row>
    <row r="39" spans="1:11" x14ac:dyDescent="0.3">
      <c r="A39" s="23">
        <v>43930</v>
      </c>
      <c r="B39" s="21">
        <v>80</v>
      </c>
      <c r="C39" s="6">
        <f>+'Global Status'!J36</f>
        <v>1436198</v>
      </c>
      <c r="D39" s="68">
        <f t="shared" si="0"/>
        <v>1360694.0382041233</v>
      </c>
      <c r="E39" s="6">
        <f>+'Global Status'!M36</f>
        <v>82837</v>
      </c>
      <c r="F39" s="68">
        <f t="shared" si="1"/>
        <v>80622.9488712272</v>
      </c>
      <c r="G39" s="21">
        <v>80</v>
      </c>
      <c r="H39" s="71">
        <f>+'Global Status'!K36</f>
        <v>85522</v>
      </c>
      <c r="I39" s="68">
        <f t="shared" si="2"/>
        <v>82608.330086143804</v>
      </c>
      <c r="J39" s="2">
        <f>+'Global Status'!O36</f>
        <v>6287</v>
      </c>
      <c r="K39" s="68">
        <f t="shared" si="3"/>
        <v>5687.512323508683</v>
      </c>
    </row>
    <row r="40" spans="1:11" x14ac:dyDescent="0.3">
      <c r="A40" s="23">
        <v>43931</v>
      </c>
      <c r="B40" s="21">
        <v>81</v>
      </c>
      <c r="C40" s="6">
        <f>+'Global Status'!J37</f>
        <v>1521252</v>
      </c>
      <c r="D40" s="68">
        <f t="shared" si="0"/>
        <v>1439356.2381242285</v>
      </c>
      <c r="E40" s="6">
        <f>+'Global Status'!M37</f>
        <v>85054</v>
      </c>
      <c r="F40" s="68">
        <f t="shared" si="1"/>
        <v>80997.593242286341</v>
      </c>
      <c r="G40" s="21">
        <v>81</v>
      </c>
      <c r="H40" s="71">
        <f>+'Global Status'!K37</f>
        <v>92798</v>
      </c>
      <c r="I40" s="68">
        <f t="shared" si="2"/>
        <v>88455.880616610128</v>
      </c>
      <c r="J40" s="2">
        <f>+'Global Status'!O37</f>
        <v>7277</v>
      </c>
      <c r="K40" s="68">
        <f t="shared" si="3"/>
        <v>5759.6450588170974</v>
      </c>
    </row>
    <row r="41" spans="1:11" x14ac:dyDescent="0.3">
      <c r="A41" s="23">
        <v>43932</v>
      </c>
      <c r="B41" s="21">
        <v>82</v>
      </c>
      <c r="C41" s="6">
        <f>+'Global Status'!J38</f>
        <v>1610909</v>
      </c>
      <c r="D41" s="68">
        <f t="shared" si="0"/>
        <v>1519977.1611969785</v>
      </c>
      <c r="E41" s="6">
        <f>+'Global Status'!M38</f>
        <v>89657</v>
      </c>
      <c r="F41" s="68">
        <f t="shared" si="1"/>
        <v>81280.49304214945</v>
      </c>
      <c r="G41" s="21">
        <v>82</v>
      </c>
      <c r="H41" s="71">
        <f>+'Global Status'!K38</f>
        <v>99690</v>
      </c>
      <c r="I41" s="68">
        <f t="shared" si="2"/>
        <v>94494.741065160444</v>
      </c>
      <c r="J41" s="2">
        <f>+'Global Status'!O38</f>
        <v>6892</v>
      </c>
      <c r="K41" s="68">
        <f t="shared" si="3"/>
        <v>5817.6218294084319</v>
      </c>
    </row>
    <row r="42" spans="1:11" x14ac:dyDescent="0.3">
      <c r="A42" s="23">
        <v>43933</v>
      </c>
      <c r="B42" s="21">
        <v>83</v>
      </c>
      <c r="C42" s="6">
        <f>+'Global Status'!J39</f>
        <v>1696588</v>
      </c>
      <c r="D42" s="68">
        <f t="shared" si="0"/>
        <v>1602414.0705862097</v>
      </c>
      <c r="E42" s="6">
        <f>+'Global Status'!M39</f>
        <v>85679</v>
      </c>
      <c r="F42" s="68">
        <f t="shared" si="1"/>
        <v>81490.80744328635</v>
      </c>
      <c r="G42" s="21">
        <v>83</v>
      </c>
      <c r="H42" s="71">
        <f>+'Global Status'!K39</f>
        <v>105952</v>
      </c>
      <c r="I42" s="68">
        <f t="shared" si="2"/>
        <v>100711.45493363508</v>
      </c>
      <c r="J42" s="2">
        <f>+'Global Status'!O39</f>
        <v>6262</v>
      </c>
      <c r="K42" s="68">
        <f t="shared" si="3"/>
        <v>5863.4992083109246</v>
      </c>
    </row>
    <row r="43" spans="1:11" x14ac:dyDescent="0.3">
      <c r="A43" s="23">
        <v>43934</v>
      </c>
      <c r="B43" s="21">
        <v>84</v>
      </c>
      <c r="C43" s="6">
        <f>+'Global Status'!J40</f>
        <v>1773084</v>
      </c>
      <c r="D43" s="68">
        <f t="shared" si="0"/>
        <v>1686512.5015905702</v>
      </c>
      <c r="E43" s="6">
        <f>+'Global Status'!M40</f>
        <v>76498</v>
      </c>
      <c r="F43" s="68">
        <f t="shared" si="1"/>
        <v>81644.739234232969</v>
      </c>
      <c r="G43" s="21">
        <v>84</v>
      </c>
      <c r="H43" s="71">
        <f>+'Global Status'!K40</f>
        <v>111652</v>
      </c>
      <c r="I43" s="68">
        <f t="shared" si="2"/>
        <v>107091.02834240689</v>
      </c>
      <c r="J43" s="2">
        <f>+'Global Status'!O40</f>
        <v>5702</v>
      </c>
      <c r="K43" s="68">
        <f t="shared" si="3"/>
        <v>5899.240161309307</v>
      </c>
    </row>
    <row r="44" spans="1:11" x14ac:dyDescent="0.3">
      <c r="A44" s="23">
        <v>43935</v>
      </c>
      <c r="B44" s="21">
        <v>85</v>
      </c>
      <c r="C44" s="6">
        <f>+'Global Status'!J41</f>
        <v>1844863</v>
      </c>
      <c r="D44" s="68">
        <f t="shared" si="0"/>
        <v>1772107.0967478231</v>
      </c>
      <c r="E44" s="6">
        <f>+'Global Status'!M41</f>
        <v>71779</v>
      </c>
      <c r="F44" s="68">
        <f t="shared" si="1"/>
        <v>81755.659414725524</v>
      </c>
      <c r="G44" s="21">
        <v>85</v>
      </c>
      <c r="H44" s="71">
        <f>+'Global Status'!K41</f>
        <v>117021</v>
      </c>
      <c r="I44" s="68">
        <f t="shared" si="2"/>
        <v>113617.03142183096</v>
      </c>
      <c r="J44" s="2">
        <f>+'Global Status'!O41</f>
        <v>5369</v>
      </c>
      <c r="K44" s="68">
        <f t="shared" si="3"/>
        <v>5926.6531640697322</v>
      </c>
    </row>
    <row r="45" spans="1:11" x14ac:dyDescent="0.3">
      <c r="A45" s="23">
        <v>43936</v>
      </c>
      <c r="B45" s="21">
        <v>86</v>
      </c>
      <c r="C45" s="6">
        <f>+'Global Status'!J42</f>
        <v>1914916</v>
      </c>
      <c r="D45" s="68">
        <f t="shared" si="0"/>
        <v>1859022.5596976602</v>
      </c>
      <c r="E45" s="6">
        <f>+'Global Status'!M42</f>
        <v>70082</v>
      </c>
      <c r="F45" s="68">
        <f t="shared" si="1"/>
        <v>81834.348725824428</v>
      </c>
      <c r="G45" s="21">
        <v>86</v>
      </c>
      <c r="H45" s="71">
        <f>+'Global Status'!K42</f>
        <v>123010</v>
      </c>
      <c r="I45" s="68">
        <f t="shared" si="2"/>
        <v>120271.7207376275</v>
      </c>
      <c r="J45" s="2">
        <f>+'Global Status'!O42</f>
        <v>5989</v>
      </c>
      <c r="K45" s="68">
        <f t="shared" si="3"/>
        <v>5947.3531494255694</v>
      </c>
    </row>
    <row r="46" spans="1:11" x14ac:dyDescent="0.3">
      <c r="A46" s="23">
        <v>43937</v>
      </c>
      <c r="B46" s="21">
        <v>87</v>
      </c>
      <c r="C46" s="6">
        <f>+'Global Status'!J43</f>
        <v>1991562</v>
      </c>
      <c r="D46" s="68">
        <f t="shared" si="0"/>
        <v>1947074.7189063358</v>
      </c>
      <c r="E46" s="6">
        <f>+'Global Status'!M43</f>
        <v>76647</v>
      </c>
      <c r="F46" s="68">
        <f t="shared" si="1"/>
        <v>81889.308361406336</v>
      </c>
      <c r="G46" s="21">
        <v>87</v>
      </c>
      <c r="H46" s="71">
        <f>+'Global Status'!K43</f>
        <v>130885</v>
      </c>
      <c r="I46" s="68">
        <f t="shared" si="2"/>
        <v>127036.18131018236</v>
      </c>
      <c r="J46" s="2">
        <f>+'Global Status'!O43</f>
        <v>7875</v>
      </c>
      <c r="K46" s="68">
        <f t="shared" si="3"/>
        <v>5962.742008045343</v>
      </c>
    </row>
    <row r="47" spans="1:11" x14ac:dyDescent="0.3">
      <c r="A47" s="23">
        <v>43938</v>
      </c>
      <c r="B47" s="21">
        <v>88</v>
      </c>
      <c r="C47" s="6">
        <f>+'Global Status'!J44</f>
        <v>2074529</v>
      </c>
      <c r="D47" s="68">
        <f t="shared" si="0"/>
        <v>2036071.6906590927</v>
      </c>
      <c r="E47" s="6">
        <f>+'Global Status'!M44</f>
        <v>82967</v>
      </c>
      <c r="F47" s="68">
        <f t="shared" si="1"/>
        <v>81927.099925473114</v>
      </c>
      <c r="G47" s="21">
        <v>88</v>
      </c>
      <c r="H47" s="71">
        <f>+'Global Status'!K44</f>
        <v>139378</v>
      </c>
      <c r="I47" s="68">
        <f t="shared" si="2"/>
        <v>133890.48637954085</v>
      </c>
      <c r="J47" s="2">
        <f>+'Global Status'!O44</f>
        <v>8493</v>
      </c>
      <c r="K47" s="68">
        <f t="shared" si="3"/>
        <v>5974.0053098219241</v>
      </c>
    </row>
    <row r="48" spans="1:11" x14ac:dyDescent="0.3">
      <c r="A48" s="23">
        <v>43939</v>
      </c>
      <c r="B48" s="21">
        <v>89</v>
      </c>
      <c r="C48" s="6">
        <f>+'Global Status'!J45</f>
        <v>2160207</v>
      </c>
      <c r="D48" s="68">
        <f t="shared" si="0"/>
        <v>2125815.1291738739</v>
      </c>
      <c r="E48" s="6">
        <f>+'Global Status'!M45</f>
        <v>85678</v>
      </c>
      <c r="F48" s="68">
        <f t="shared" si="1"/>
        <v>81952.683946523961</v>
      </c>
      <c r="G48" s="21">
        <v>89</v>
      </c>
      <c r="H48" s="71">
        <f>+'Global Status'!K45</f>
        <v>146088</v>
      </c>
      <c r="I48" s="68">
        <f t="shared" si="2"/>
        <v>140813.87269220792</v>
      </c>
      <c r="J48" s="2">
        <f>+'Global Status'!O45</f>
        <v>6710</v>
      </c>
      <c r="K48" s="68">
        <f t="shared" si="3"/>
        <v>5982.1214205896731</v>
      </c>
    </row>
    <row r="49" spans="1:11" x14ac:dyDescent="0.3">
      <c r="A49" s="23">
        <v>43940</v>
      </c>
      <c r="B49" s="21">
        <v>90</v>
      </c>
      <c r="C49" s="6">
        <f>+'Global Status'!J46</f>
        <v>2241778</v>
      </c>
      <c r="D49" s="68">
        <f t="shared" si="0"/>
        <v>2216101.550313375</v>
      </c>
      <c r="E49" s="6">
        <f>+'Global Status'!M46</f>
        <v>81572</v>
      </c>
      <c r="F49" s="68">
        <f t="shared" si="1"/>
        <v>81969.735566749441</v>
      </c>
      <c r="G49" s="21">
        <v>90</v>
      </c>
      <c r="H49" s="71">
        <f>+'Global Status'!K46</f>
        <v>152551</v>
      </c>
      <c r="I49" s="68">
        <f t="shared" si="2"/>
        <v>147784.92875295383</v>
      </c>
      <c r="J49" s="2">
        <f>+'Global Status'!O46</f>
        <v>6463</v>
      </c>
      <c r="K49" s="68">
        <f t="shared" si="3"/>
        <v>5987.8791750603241</v>
      </c>
    </row>
    <row r="50" spans="1:11" x14ac:dyDescent="0.3">
      <c r="A50" s="23">
        <v>43941</v>
      </c>
      <c r="B50" s="21">
        <v>91</v>
      </c>
      <c r="C50" s="6">
        <f>+'Global Status'!J47</f>
        <v>2314621</v>
      </c>
      <c r="D50" s="68">
        <f t="shared" si="0"/>
        <v>2306723.7141999663</v>
      </c>
      <c r="E50" s="6">
        <f>+'Global Status'!M47</f>
        <v>72846</v>
      </c>
      <c r="F50" s="68">
        <f t="shared" si="1"/>
        <v>81980.924415519083</v>
      </c>
      <c r="G50" s="21">
        <v>91</v>
      </c>
      <c r="H50" s="71">
        <f>+'Global Status'!K47</f>
        <v>157847</v>
      </c>
      <c r="I50" s="68">
        <f t="shared" si="2"/>
        <v>154781.79320382749</v>
      </c>
      <c r="J50" s="2">
        <f>+'Global Status'!O47</f>
        <v>5296</v>
      </c>
      <c r="K50" s="68">
        <f t="shared" si="3"/>
        <v>5991.9006118102197</v>
      </c>
    </row>
    <row r="51" spans="1:11" x14ac:dyDescent="0.3">
      <c r="A51" s="23">
        <v>43942</v>
      </c>
      <c r="B51" s="21">
        <v>92</v>
      </c>
      <c r="C51" s="6">
        <f>+'Global Status'!J48</f>
        <v>2397216</v>
      </c>
      <c r="D51" s="68">
        <f t="shared" si="0"/>
        <v>2397472.0510934787</v>
      </c>
      <c r="E51" s="6">
        <f>+'Global Status'!M48</f>
        <v>83006</v>
      </c>
      <c r="F51" s="68">
        <f t="shared" si="1"/>
        <v>81988.152580477734</v>
      </c>
      <c r="G51" s="21">
        <v>92</v>
      </c>
      <c r="H51" s="71">
        <f>+'Global Status'!K48</f>
        <v>162956</v>
      </c>
      <c r="I51" s="68">
        <f t="shared" si="2"/>
        <v>161782.36027132385</v>
      </c>
      <c r="J51" s="2">
        <f>+'Global Status'!O48</f>
        <v>5109</v>
      </c>
      <c r="K51" s="68">
        <f t="shared" si="3"/>
        <v>5994.6658482053499</v>
      </c>
    </row>
    <row r="52" spans="1:11" x14ac:dyDescent="0.3">
      <c r="A52" s="23">
        <v>43943</v>
      </c>
      <c r="B52" s="21">
        <v>93</v>
      </c>
      <c r="C52" s="6">
        <f>+'Global Status'!J49</f>
        <v>2471136</v>
      </c>
      <c r="D52" s="68">
        <f t="shared" si="0"/>
        <v>2488136.114194693</v>
      </c>
      <c r="E52" s="6">
        <f>+'Global Status'!M49</f>
        <v>73920</v>
      </c>
      <c r="F52" s="68">
        <f t="shared" si="1"/>
        <v>81992.749782613537</v>
      </c>
      <c r="G52" s="21">
        <v>93</v>
      </c>
      <c r="H52" s="71">
        <f>+'Global Status'!K49</f>
        <v>169006</v>
      </c>
      <c r="I52" s="68">
        <f t="shared" si="2"/>
        <v>168764.48906733989</v>
      </c>
      <c r="J52" s="2">
        <f>+'Global Status'!O49</f>
        <v>6058</v>
      </c>
      <c r="K52" s="68">
        <f t="shared" si="3"/>
        <v>5996.537849745655</v>
      </c>
    </row>
    <row r="53" spans="1:11" x14ac:dyDescent="0.3">
      <c r="A53" s="23">
        <v>43944</v>
      </c>
      <c r="B53" s="21">
        <v>94</v>
      </c>
      <c r="C53" s="6">
        <f>+'Global Status'!J50</f>
        <v>2544792</v>
      </c>
      <c r="D53" s="68">
        <f t="shared" si="0"/>
        <v>2578506.0426020618</v>
      </c>
      <c r="E53" s="6">
        <f>+'Global Status'!M50</f>
        <v>73657</v>
      </c>
      <c r="F53" s="68">
        <f t="shared" si="1"/>
        <v>81995.628387320408</v>
      </c>
      <c r="G53" s="21">
        <v>94</v>
      </c>
      <c r="H53" s="71">
        <f>+'Global Status'!K50</f>
        <v>175694</v>
      </c>
      <c r="I53" s="68">
        <f t="shared" si="2"/>
        <v>175706.21344457447</v>
      </c>
      <c r="J53" s="2">
        <f>+'Global Status'!O50</f>
        <v>6689</v>
      </c>
      <c r="K53" s="68">
        <f t="shared" si="3"/>
        <v>5997.7855292743498</v>
      </c>
    </row>
    <row r="54" spans="1:11" x14ac:dyDescent="0.3">
      <c r="A54" s="23">
        <v>43945</v>
      </c>
      <c r="B54" s="21">
        <v>95</v>
      </c>
      <c r="C54" s="6">
        <f>+'Global Status'!J51</f>
        <v>2626321</v>
      </c>
      <c r="D54" s="68">
        <f t="shared" si="0"/>
        <v>2668374.0174847664</v>
      </c>
      <c r="E54" s="6">
        <f>+'Global Status'!M51</f>
        <v>81529</v>
      </c>
      <c r="F54" s="68">
        <f t="shared" si="1"/>
        <v>81997.402958169681</v>
      </c>
      <c r="G54" s="21">
        <v>95</v>
      </c>
      <c r="H54" s="71">
        <f>+'Global Status'!K51</f>
        <v>181938</v>
      </c>
      <c r="I54" s="68">
        <f t="shared" si="2"/>
        <v>182585.9490947836</v>
      </c>
      <c r="J54" s="2">
        <f>+'Global Status'!O51</f>
        <v>6260</v>
      </c>
      <c r="K54" s="68">
        <f t="shared" si="3"/>
        <v>5998.6042255257871</v>
      </c>
    </row>
    <row r="55" spans="1:11" x14ac:dyDescent="0.3">
      <c r="A55" s="23">
        <v>43946</v>
      </c>
      <c r="B55" s="21">
        <v>96</v>
      </c>
      <c r="C55" s="6">
        <f>+'Global Status'!J52</f>
        <v>2719897</v>
      </c>
      <c r="D55" s="68">
        <f t="shared" si="0"/>
        <v>2757535.6946451012</v>
      </c>
      <c r="E55" s="6">
        <f>+'Global Status'!M52</f>
        <v>93716</v>
      </c>
      <c r="F55" s="68">
        <f t="shared" si="1"/>
        <v>81998.479987496612</v>
      </c>
      <c r="G55" s="21">
        <v>96</v>
      </c>
      <c r="H55" s="71">
        <f>+'Global Status'!K52</f>
        <v>187705</v>
      </c>
      <c r="I55" s="68">
        <f t="shared" si="2"/>
        <v>189382.69463914368</v>
      </c>
      <c r="J55" s="2">
        <f>+'Global Status'!O52</f>
        <v>5767</v>
      </c>
      <c r="K55" s="68">
        <f t="shared" si="3"/>
        <v>5999.1331156447122</v>
      </c>
    </row>
    <row r="56" spans="1:11" x14ac:dyDescent="0.3">
      <c r="A56" s="23">
        <v>43947</v>
      </c>
      <c r="B56" s="21">
        <v>97</v>
      </c>
      <c r="C56" s="6">
        <f>+'Global Status'!J53</f>
        <v>2804796</v>
      </c>
      <c r="D56" s="68">
        <f t="shared" si="0"/>
        <v>2845791.5970250419</v>
      </c>
      <c r="E56" s="6">
        <f>+'Global Status'!M53</f>
        <v>84900</v>
      </c>
      <c r="F56" s="68">
        <f t="shared" si="1"/>
        <v>81999.12354088646</v>
      </c>
      <c r="G56" s="21">
        <v>97</v>
      </c>
      <c r="H56" s="71">
        <f>+'Global Status'!K53</f>
        <v>193710</v>
      </c>
      <c r="I56" s="68">
        <f t="shared" si="2"/>
        <v>196076.22359217628</v>
      </c>
      <c r="J56" s="2">
        <f>+'Global Status'!O53</f>
        <v>6006</v>
      </c>
      <c r="K56" s="68">
        <f t="shared" si="3"/>
        <v>5999.4694962887952</v>
      </c>
    </row>
    <row r="57" spans="1:11" x14ac:dyDescent="0.3">
      <c r="A57" s="23">
        <v>43948</v>
      </c>
      <c r="B57" s="21">
        <v>98</v>
      </c>
      <c r="C57" s="6">
        <f>+'Global Status'!J54</f>
        <v>2878196</v>
      </c>
      <c r="D57" s="68">
        <f t="shared" si="0"/>
        <v>2932948.4513578475</v>
      </c>
      <c r="E57" s="6">
        <f>+'Global Status'!M54</f>
        <v>85530</v>
      </c>
      <c r="F57" s="68">
        <f t="shared" si="1"/>
        <v>81999.502126839274</v>
      </c>
      <c r="G57" s="21">
        <v>98</v>
      </c>
      <c r="H57" s="71">
        <f>+'Global Status'!K54</f>
        <v>198668</v>
      </c>
      <c r="I57" s="68">
        <f t="shared" si="2"/>
        <v>202647.26428051147</v>
      </c>
      <c r="J57" s="2">
        <f>+'Global Status'!O54</f>
        <v>4982</v>
      </c>
      <c r="K57" s="68">
        <f t="shared" si="3"/>
        <v>5999.6801259014928</v>
      </c>
    </row>
    <row r="58" spans="1:11" x14ac:dyDescent="0.3">
      <c r="A58" s="23">
        <v>43949</v>
      </c>
      <c r="B58" s="21">
        <v>99</v>
      </c>
      <c r="C58" s="6">
        <f>+'Global Status'!J55</f>
        <v>2954222</v>
      </c>
      <c r="D58" s="68">
        <f t="shared" si="0"/>
        <v>3018820.4540622039</v>
      </c>
      <c r="E58" s="6">
        <f>+'Global Status'!M55</f>
        <v>76026</v>
      </c>
      <c r="F58" s="68">
        <f t="shared" si="1"/>
        <v>81999.721390803767</v>
      </c>
      <c r="G58" s="21">
        <v>99</v>
      </c>
      <c r="H58" s="71">
        <f>+'Global Status'!K55</f>
        <v>202597</v>
      </c>
      <c r="I58" s="68">
        <f t="shared" si="2"/>
        <v>209077.66505959665</v>
      </c>
      <c r="J58" s="2">
        <f>+'Global Status'!O55</f>
        <v>3932</v>
      </c>
      <c r="K58" s="68">
        <f t="shared" si="3"/>
        <v>5999.809972549001</v>
      </c>
    </row>
    <row r="59" spans="1:11" x14ac:dyDescent="0.3">
      <c r="A59" s="23">
        <v>43950</v>
      </c>
      <c r="B59" s="21">
        <v>100</v>
      </c>
      <c r="C59" s="6">
        <f>+'Global Status'!J56</f>
        <v>3018952</v>
      </c>
      <c r="D59" s="68">
        <f t="shared" si="0"/>
        <v>3103230.4526052782</v>
      </c>
      <c r="E59" s="6">
        <f>+'Global Status'!M56</f>
        <v>66276</v>
      </c>
      <c r="F59" s="68">
        <f t="shared" si="1"/>
        <v>81999.846414655534</v>
      </c>
      <c r="G59" s="21">
        <v>100</v>
      </c>
      <c r="H59" s="71">
        <f>+'Global Status'!K56</f>
        <v>207973</v>
      </c>
      <c r="I59" s="68">
        <f t="shared" si="2"/>
        <v>215350.54248798019</v>
      </c>
      <c r="J59" s="2">
        <f>+'Global Status'!O56</f>
        <v>5376</v>
      </c>
      <c r="K59" s="68">
        <f t="shared" si="3"/>
        <v>5999.8887795729224</v>
      </c>
    </row>
    <row r="60" spans="1:11" x14ac:dyDescent="0.3">
      <c r="A60" s="23">
        <v>43951</v>
      </c>
      <c r="B60" s="21">
        <v>101</v>
      </c>
      <c r="C60" s="6">
        <f>+'Global Status'!J57</f>
        <v>3090445</v>
      </c>
      <c r="D60" s="68">
        <f t="shared" si="0"/>
        <v>3186011.0298990244</v>
      </c>
      <c r="E60" s="6">
        <f>+'Global Status'!M57</f>
        <v>71839</v>
      </c>
      <c r="F60" s="68">
        <f t="shared" si="1"/>
        <v>81999.916599174117</v>
      </c>
      <c r="G60" s="21">
        <v>101</v>
      </c>
      <c r="H60" s="71">
        <f>+'Global Status'!K57</f>
        <v>217769</v>
      </c>
      <c r="I60" s="68">
        <f t="shared" si="2"/>
        <v>221450.41048127017</v>
      </c>
      <c r="J60" s="2">
        <f>+'Global Status'!O57</f>
        <v>9797</v>
      </c>
      <c r="K60" s="68">
        <f t="shared" si="3"/>
        <v>5999.9358688453503</v>
      </c>
    </row>
    <row r="61" spans="1:11" x14ac:dyDescent="0.3">
      <c r="A61" s="23">
        <v>43952</v>
      </c>
      <c r="B61" s="21">
        <v>102</v>
      </c>
      <c r="C61" s="6">
        <f>+'Global Status'!J58</f>
        <v>3175207</v>
      </c>
      <c r="D61" s="68">
        <f t="shared" si="0"/>
        <v>3267005.4808138316</v>
      </c>
      <c r="E61" s="6">
        <f>+'Global Status'!M58</f>
        <v>84771</v>
      </c>
      <c r="F61" s="68">
        <f t="shared" si="1"/>
        <v>81999.955388533403</v>
      </c>
      <c r="G61" s="21">
        <v>102</v>
      </c>
      <c r="H61" s="71">
        <f>+'Global Status'!K58</f>
        <v>224172</v>
      </c>
      <c r="I61" s="68">
        <f t="shared" si="2"/>
        <v>227363.28886638422</v>
      </c>
      <c r="J61" s="2">
        <f>+'Global Status'!O58</f>
        <v>6403</v>
      </c>
      <c r="K61" s="68">
        <f t="shared" si="3"/>
        <v>5999.963570256532</v>
      </c>
    </row>
    <row r="62" spans="1:11" x14ac:dyDescent="0.3">
      <c r="A62" s="23">
        <v>43953</v>
      </c>
      <c r="B62" s="21">
        <v>103</v>
      </c>
      <c r="C62" s="6">
        <f>+'Global Status'!J59</f>
        <v>3267184</v>
      </c>
      <c r="D62" s="68">
        <f t="shared" si="0"/>
        <v>3346068.6715647513</v>
      </c>
      <c r="E62" s="6">
        <f>+'Global Status'!M59</f>
        <v>91977</v>
      </c>
      <c r="F62" s="68">
        <f t="shared" si="1"/>
        <v>81999.976494571107</v>
      </c>
      <c r="G62" s="21">
        <v>103</v>
      </c>
      <c r="H62" s="71">
        <f>+'Global Status'!K59</f>
        <v>229971</v>
      </c>
      <c r="I62" s="68">
        <f t="shared" si="2"/>
        <v>233076.79018056361</v>
      </c>
      <c r="J62" s="2">
        <f>+'Global Status'!O59</f>
        <v>5799</v>
      </c>
      <c r="K62" s="68">
        <f t="shared" si="3"/>
        <v>5999.9796139612517</v>
      </c>
    </row>
    <row r="63" spans="1:11" x14ac:dyDescent="0.3">
      <c r="A63" s="23">
        <v>43954</v>
      </c>
      <c r="B63" s="21">
        <v>104</v>
      </c>
      <c r="C63" s="6">
        <f>+'Global Status'!J60</f>
        <v>3349786</v>
      </c>
      <c r="D63" s="68">
        <f t="shared" si="0"/>
        <v>3423067.7745146276</v>
      </c>
      <c r="E63" s="6">
        <f>+'Global Status'!M60</f>
        <v>82763</v>
      </c>
      <c r="F63" s="68">
        <f t="shared" si="1"/>
        <v>81999.987800952396</v>
      </c>
      <c r="G63" s="21">
        <v>104</v>
      </c>
      <c r="H63" s="71">
        <f>+'Global Status'!K60</f>
        <v>238628</v>
      </c>
      <c r="I63" s="68">
        <f t="shared" si="2"/>
        <v>238580.18399763995</v>
      </c>
      <c r="J63" s="2">
        <f>+'Global Status'!O60</f>
        <v>8657</v>
      </c>
      <c r="K63" s="68">
        <f t="shared" si="3"/>
        <v>5999.9887620479667</v>
      </c>
    </row>
    <row r="64" spans="1:11" x14ac:dyDescent="0.3">
      <c r="A64" s="23">
        <v>43955</v>
      </c>
      <c r="B64" s="21">
        <v>105</v>
      </c>
      <c r="C64" s="6">
        <f>+'Global Status'!J61</f>
        <v>3435894</v>
      </c>
      <c r="D64" s="68">
        <f t="shared" si="0"/>
        <v>3497882.8728106078</v>
      </c>
      <c r="E64" s="6">
        <f>+'Global Status'!M61</f>
        <v>86108</v>
      </c>
      <c r="F64" s="68">
        <f t="shared" si="1"/>
        <v>81999.993763932376</v>
      </c>
      <c r="G64" s="21">
        <v>105</v>
      </c>
      <c r="H64" s="71">
        <f>+'Global Status'!K61</f>
        <v>239604</v>
      </c>
      <c r="I64" s="68">
        <f t="shared" si="2"/>
        <v>243864.43850493597</v>
      </c>
      <c r="J64" s="2">
        <f>+'Global Status'!O61</f>
        <v>976</v>
      </c>
      <c r="K64" s="68">
        <f t="shared" si="3"/>
        <v>5999.9938975005452</v>
      </c>
    </row>
    <row r="65" spans="1:11" x14ac:dyDescent="0.3">
      <c r="A65" s="23">
        <v>43956</v>
      </c>
      <c r="B65" s="21">
        <v>106</v>
      </c>
      <c r="C65" s="6">
        <f>+'Global Status'!J62</f>
        <v>3517345</v>
      </c>
      <c r="D65" s="68">
        <f t="shared" si="0"/>
        <v>3570407.4311895547</v>
      </c>
      <c r="E65" s="6">
        <f>+'Global Status'!M62</f>
        <v>81454</v>
      </c>
      <c r="F65" s="68">
        <f t="shared" si="1"/>
        <v>81999.996860110026</v>
      </c>
      <c r="G65" s="21">
        <v>106</v>
      </c>
      <c r="H65" s="71">
        <f>+'Global Status'!K62</f>
        <v>243401</v>
      </c>
      <c r="I65" s="68">
        <f t="shared" si="2"/>
        <v>248922.23948691896</v>
      </c>
      <c r="J65" s="2">
        <f>+'Global Status'!O62</f>
        <v>3797</v>
      </c>
      <c r="K65" s="68">
        <f t="shared" si="3"/>
        <v>5999.9967357463465</v>
      </c>
    </row>
    <row r="66" spans="1:11" x14ac:dyDescent="0.3">
      <c r="A66" s="23">
        <v>43957</v>
      </c>
      <c r="B66" s="21">
        <v>107</v>
      </c>
      <c r="C66" s="6">
        <f>+'Global Status'!J63</f>
        <v>3588773</v>
      </c>
      <c r="D66" s="68">
        <f t="shared" si="0"/>
        <v>3640548.6312177209</v>
      </c>
      <c r="E66" s="6">
        <f>+'Global Status'!M63</f>
        <v>71463</v>
      </c>
      <c r="F66" s="68">
        <f t="shared" si="1"/>
        <v>81999.998442855882</v>
      </c>
      <c r="G66" s="21">
        <v>107</v>
      </c>
      <c r="H66" s="71">
        <f>+'Global Status'!K63</f>
        <v>247503</v>
      </c>
      <c r="I66" s="68">
        <f t="shared" si="2"/>
        <v>253747.9872858499</v>
      </c>
      <c r="J66" s="2">
        <f>+'Global Status'!O63</f>
        <v>4102</v>
      </c>
      <c r="K66" s="68">
        <f t="shared" si="3"/>
        <v>5999.9982800905682</v>
      </c>
    </row>
    <row r="67" spans="1:11" x14ac:dyDescent="0.3">
      <c r="A67" s="23">
        <v>43958</v>
      </c>
      <c r="B67" s="21">
        <v>108</v>
      </c>
      <c r="C67" s="6">
        <f>+'Global Status'!J64</f>
        <v>3672238</v>
      </c>
      <c r="D67" s="68">
        <f t="shared" si="0"/>
        <v>3708227.5711350236</v>
      </c>
      <c r="E67" s="6">
        <f>+'Global Status'!M64</f>
        <v>83465</v>
      </c>
      <c r="F67" s="68">
        <f t="shared" si="1"/>
        <v>81999.999239417302</v>
      </c>
      <c r="G67" s="21">
        <v>108</v>
      </c>
      <c r="H67" s="71">
        <f>+'Global Status'!K64</f>
        <v>254045</v>
      </c>
      <c r="I67" s="68">
        <f t="shared" si="2"/>
        <v>258337.77269561807</v>
      </c>
      <c r="J67" s="2">
        <f>+'Global Status'!O64</f>
        <v>6539</v>
      </c>
      <c r="K67" s="68">
        <f t="shared" si="3"/>
        <v>5999.9991073867604</v>
      </c>
    </row>
    <row r="68" spans="1:11" x14ac:dyDescent="0.3">
      <c r="A68" s="23">
        <v>43959</v>
      </c>
      <c r="B68" s="21">
        <v>109</v>
      </c>
      <c r="C68" s="6">
        <f>+'Global Status'!J65</f>
        <v>3759967</v>
      </c>
      <c r="D68" s="68">
        <f t="shared" si="0"/>
        <v>3773379.3323205044</v>
      </c>
      <c r="E68" s="6">
        <f>+'Global Status'!M65</f>
        <v>87729</v>
      </c>
      <c r="F68" s="68">
        <f t="shared" si="1"/>
        <v>81999.999634101856</v>
      </c>
      <c r="G68" s="21">
        <v>109</v>
      </c>
      <c r="H68" s="71">
        <f>+'Global Status'!K65</f>
        <v>259474</v>
      </c>
      <c r="I68" s="68">
        <f t="shared" si="2"/>
        <v>262689.33309430198</v>
      </c>
      <c r="J68" s="2">
        <f>+'Global Status'!O65</f>
        <v>5429</v>
      </c>
      <c r="K68" s="68">
        <f t="shared" si="3"/>
        <v>5999.999543702369</v>
      </c>
    </row>
    <row r="69" spans="1:11" x14ac:dyDescent="0.3">
      <c r="A69" s="23">
        <v>43960</v>
      </c>
      <c r="B69" s="21">
        <v>110</v>
      </c>
      <c r="C69" s="6">
        <f>+'Global Status'!J66</f>
        <v>3855788</v>
      </c>
      <c r="D69" s="68">
        <f t="shared" si="0"/>
        <v>3835952.9161510705</v>
      </c>
      <c r="E69" s="6">
        <f>+'Global Status'!M66</f>
        <v>95845</v>
      </c>
      <c r="F69" s="68">
        <f t="shared" si="1"/>
        <v>81999.99982663423</v>
      </c>
      <c r="G69" s="21">
        <v>110</v>
      </c>
      <c r="H69" s="71">
        <f>+'Global Status'!K66</f>
        <v>265862</v>
      </c>
      <c r="I69" s="68">
        <f t="shared" si="2"/>
        <v>266801.99042669585</v>
      </c>
      <c r="J69" s="2">
        <f>+'Global Status'!O66</f>
        <v>6388</v>
      </c>
      <c r="K69" s="68">
        <f t="shared" si="3"/>
        <v>5999.9997702519531</v>
      </c>
    </row>
    <row r="70" spans="1:11" x14ac:dyDescent="0.3">
      <c r="A70" s="23">
        <v>43961</v>
      </c>
      <c r="B70" s="21">
        <v>111</v>
      </c>
      <c r="C70" s="6">
        <f>+'Global Status'!J67</f>
        <v>3917366</v>
      </c>
      <c r="D70" s="68">
        <f t="shared" si="0"/>
        <v>3895911.0566615365</v>
      </c>
      <c r="E70" s="6">
        <f>+'Global Status'!M67</f>
        <v>61563</v>
      </c>
      <c r="F70" s="68">
        <f t="shared" si="1"/>
        <v>81999.999919099806</v>
      </c>
      <c r="G70" s="21">
        <v>111</v>
      </c>
      <c r="H70" s="71">
        <f>+'Global Status'!K67</f>
        <v>274361</v>
      </c>
      <c r="I70" s="68">
        <f t="shared" si="2"/>
        <v>270676.57290455489</v>
      </c>
      <c r="J70" s="2">
        <f>+'Global Status'!O67</f>
        <v>8500</v>
      </c>
      <c r="K70" s="68">
        <f t="shared" si="3"/>
        <v>5999.9998860626247</v>
      </c>
    </row>
    <row r="71" spans="1:11" x14ac:dyDescent="0.3">
      <c r="A71" s="23">
        <v>43962</v>
      </c>
      <c r="B71" s="21">
        <v>112</v>
      </c>
      <c r="C71" s="6">
        <f>+'Global Status'!J68</f>
        <v>4006257</v>
      </c>
      <c r="D71" s="68">
        <f t="shared" si="0"/>
        <v>3953229.9159047208</v>
      </c>
      <c r="E71" s="6">
        <f>+'Global Status'!M68</f>
        <v>88891</v>
      </c>
      <c r="F71" s="68">
        <f t="shared" si="1"/>
        <v>81999.999962819711</v>
      </c>
      <c r="G71" s="21">
        <v>112</v>
      </c>
      <c r="H71" s="71">
        <f>+'Global Status'!K68</f>
        <v>278892</v>
      </c>
      <c r="I71" s="68">
        <f t="shared" si="2"/>
        <v>274315.32249573653</v>
      </c>
      <c r="J71" s="2">
        <f>+'Global Status'!O68</f>
        <v>4531</v>
      </c>
      <c r="K71" s="68">
        <f t="shared" si="3"/>
        <v>5999.9999443476072</v>
      </c>
    </row>
    <row r="72" spans="1:11" x14ac:dyDescent="0.3">
      <c r="A72" s="23">
        <v>43963</v>
      </c>
      <c r="B72" s="21">
        <v>113</v>
      </c>
      <c r="C72" s="6">
        <f>+'Global Status'!J69</f>
        <v>4088848</v>
      </c>
      <c r="D72" s="68">
        <f t="shared" si="0"/>
        <v>4007898.6702342578</v>
      </c>
      <c r="E72" s="6">
        <f>+'Global Status'!M69</f>
        <v>82591</v>
      </c>
      <c r="F72" s="68">
        <f t="shared" si="1"/>
        <v>81999.999983171438</v>
      </c>
      <c r="G72" s="21">
        <v>113</v>
      </c>
      <c r="H72" s="71">
        <f>+'Global Status'!K69</f>
        <v>283153</v>
      </c>
      <c r="I72" s="68">
        <f t="shared" si="2"/>
        <v>277721.79042149312</v>
      </c>
      <c r="J72" s="2">
        <f>+'Global Status'!O69</f>
        <v>4261</v>
      </c>
      <c r="K72" s="68">
        <f t="shared" si="3"/>
        <v>5999.9999732269653</v>
      </c>
    </row>
    <row r="73" spans="1:11" x14ac:dyDescent="0.3">
      <c r="A73" s="23">
        <v>43964</v>
      </c>
      <c r="B73" s="21">
        <v>114</v>
      </c>
      <c r="C73" s="6">
        <f>+'Global Status'!J70</f>
        <v>4170424</v>
      </c>
      <c r="D73" s="68">
        <f t="shared" si="0"/>
        <v>4059918.9968724656</v>
      </c>
      <c r="E73" s="6">
        <f>+'Global Status'!M70</f>
        <v>81577</v>
      </c>
      <c r="F73" s="68">
        <f t="shared" si="1"/>
        <v>81999.999992498517</v>
      </c>
      <c r="G73" s="21">
        <v>114</v>
      </c>
      <c r="H73" s="71">
        <f>+'Global Status'!K70</f>
        <v>287399</v>
      </c>
      <c r="I73" s="68">
        <f t="shared" si="2"/>
        <v>280900.72297331993</v>
      </c>
      <c r="J73" s="2">
        <f>+'Global Status'!O70</f>
        <v>4245</v>
      </c>
      <c r="K73" s="68">
        <f t="shared" si="3"/>
        <v>5999.9999873146999</v>
      </c>
    </row>
    <row r="74" spans="1:11" x14ac:dyDescent="0.3">
      <c r="A74" s="23">
        <v>43965</v>
      </c>
      <c r="B74" s="21">
        <v>115</v>
      </c>
      <c r="C74" s="6">
        <f>+'Global Status'!J71</f>
        <v>4248389</v>
      </c>
      <c r="D74" s="68">
        <f t="shared" ref="D74:D111" si="4">D$1*_xlfn.NORM.DIST($B74,D$2,D$3,TRUE)</f>
        <v>4109304.4710680735</v>
      </c>
      <c r="E74" s="6">
        <f>+'Global Status'!M71</f>
        <v>77965</v>
      </c>
      <c r="F74" s="68">
        <f t="shared" ref="F74:F137" si="5">F$1*_xlfn.NORM.DIST($B74,F$2,F$3,TRUE)</f>
        <v>81999.999996706887</v>
      </c>
      <c r="G74" s="21">
        <v>115</v>
      </c>
      <c r="H74" s="71">
        <f>+'Global Status'!K71</f>
        <v>292046</v>
      </c>
      <c r="I74" s="68">
        <f t="shared" ref="I74:I89" si="6">I$1*_xlfn.NORM.DIST($G74,I$2,I$3,TRUE)</f>
        <v>283857.93999794021</v>
      </c>
      <c r="J74" s="2">
        <f>+'Global Status'!O71</f>
        <v>4647</v>
      </c>
      <c r="K74" s="68">
        <f t="shared" ref="K74:K89" si="7">K$1*_xlfn.NORM.DIST($B74,K$2,K$3,TRUE)</f>
        <v>5999.9999940804737</v>
      </c>
    </row>
    <row r="75" spans="1:11" x14ac:dyDescent="0.3">
      <c r="A75" s="23">
        <v>43966</v>
      </c>
      <c r="B75" s="21">
        <v>116</v>
      </c>
      <c r="D75" s="68">
        <f t="shared" si="4"/>
        <v>4156079.8848855197</v>
      </c>
      <c r="F75" s="68">
        <f t="shared" si="5"/>
        <v>81999.999998576284</v>
      </c>
      <c r="G75" s="21">
        <v>116</v>
      </c>
      <c r="I75" s="68">
        <f t="shared" si="6"/>
        <v>286600.2083836589</v>
      </c>
      <c r="K75" s="68">
        <f t="shared" si="7"/>
        <v>5999.9999972794913</v>
      </c>
    </row>
    <row r="76" spans="1:11" x14ac:dyDescent="0.3">
      <c r="A76" s="23">
        <v>43967</v>
      </c>
      <c r="B76" s="21">
        <v>117</v>
      </c>
      <c r="D76" s="68">
        <f t="shared" si="4"/>
        <v>4200280.4991949946</v>
      </c>
      <c r="F76" s="68">
        <f t="shared" si="5"/>
        <v>81999.999999393825</v>
      </c>
      <c r="G76" s="21">
        <v>117</v>
      </c>
      <c r="I76" s="68">
        <f t="shared" si="6"/>
        <v>289135.11281715403</v>
      </c>
      <c r="K76" s="68">
        <f t="shared" si="7"/>
        <v>5999.9999987686415</v>
      </c>
    </row>
    <row r="77" spans="1:11" x14ac:dyDescent="0.3">
      <c r="A77" s="23">
        <v>43968</v>
      </c>
      <c r="B77" s="21">
        <v>118</v>
      </c>
      <c r="D77" s="68">
        <f t="shared" si="4"/>
        <v>4241951.2407511147</v>
      </c>
      <c r="F77" s="68">
        <f t="shared" si="5"/>
        <v>81999.999999745836</v>
      </c>
      <c r="G77" s="21">
        <v>118</v>
      </c>
      <c r="I77" s="68">
        <f t="shared" si="6"/>
        <v>291470.92597161635</v>
      </c>
      <c r="K77" s="68">
        <f t="shared" si="7"/>
        <v>5999.9999994511109</v>
      </c>
    </row>
    <row r="78" spans="1:11" x14ac:dyDescent="0.3">
      <c r="A78" s="23">
        <v>43969</v>
      </c>
      <c r="B78" s="21">
        <v>119</v>
      </c>
      <c r="D78" s="68">
        <f t="shared" si="4"/>
        <v>4281145.8563627955</v>
      </c>
      <c r="F78" s="68">
        <f t="shared" si="5"/>
        <v>81999.999999895052</v>
      </c>
      <c r="G78" s="21">
        <v>119</v>
      </c>
      <c r="I78" s="68">
        <f t="shared" si="6"/>
        <v>293616.48014068988</v>
      </c>
      <c r="K78" s="68">
        <f t="shared" si="7"/>
        <v>5999.9999997590403</v>
      </c>
    </row>
    <row r="79" spans="1:11" x14ac:dyDescent="0.3">
      <c r="A79" s="23">
        <v>43970</v>
      </c>
      <c r="B79" s="21">
        <v>120</v>
      </c>
      <c r="D79" s="68">
        <f t="shared" si="4"/>
        <v>4317926.0360763045</v>
      </c>
      <c r="F79" s="68">
        <f t="shared" si="5"/>
        <v>81999.999999957334</v>
      </c>
      <c r="G79" s="21">
        <v>120</v>
      </c>
      <c r="I79" s="68">
        <f t="shared" si="6"/>
        <v>295581.04215424362</v>
      </c>
      <c r="K79" s="68">
        <f t="shared" si="7"/>
        <v>5999.9999998958256</v>
      </c>
    </row>
    <row r="80" spans="1:11" x14ac:dyDescent="0.3">
      <c r="A80" s="23">
        <v>43971</v>
      </c>
      <c r="B80" s="21">
        <v>121</v>
      </c>
      <c r="D80" s="68">
        <f t="shared" si="4"/>
        <v>4352360.5170298014</v>
      </c>
      <c r="F80" s="68">
        <f t="shared" si="5"/>
        <v>81999.999999982916</v>
      </c>
      <c r="G80" s="21">
        <v>121</v>
      </c>
      <c r="I80" s="68">
        <f t="shared" si="6"/>
        <v>297374.19320835493</v>
      </c>
      <c r="K80" s="68">
        <f t="shared" si="7"/>
        <v>5999.9999999556458</v>
      </c>
    </row>
    <row r="81" spans="1:11" x14ac:dyDescent="0.3">
      <c r="A81" s="23">
        <v>43972</v>
      </c>
      <c r="B81" s="21">
        <v>122</v>
      </c>
      <c r="D81" s="68">
        <f t="shared" si="4"/>
        <v>4384524.1792060584</v>
      </c>
      <c r="F81" s="68">
        <f t="shared" si="5"/>
        <v>81999.999999993262</v>
      </c>
      <c r="G81" s="21">
        <v>122</v>
      </c>
      <c r="I81" s="68">
        <f t="shared" si="6"/>
        <v>299005.71501992119</v>
      </c>
      <c r="K81" s="68">
        <f t="shared" si="7"/>
        <v>5999.9999999814027</v>
      </c>
    </row>
    <row r="82" spans="1:11" x14ac:dyDescent="0.3">
      <c r="A82" s="23">
        <v>43973</v>
      </c>
      <c r="B82" s="21">
        <v>123</v>
      </c>
      <c r="D82" s="68">
        <f t="shared" si="4"/>
        <v>4414497.143728273</v>
      </c>
      <c r="F82" s="68">
        <f t="shared" si="5"/>
        <v>81999.999999997381</v>
      </c>
      <c r="G82" s="21">
        <v>123</v>
      </c>
      <c r="I82" s="68">
        <f t="shared" si="6"/>
        <v>300485.48348289088</v>
      </c>
      <c r="K82" s="68">
        <f t="shared" si="7"/>
        <v>5999.9999999923211</v>
      </c>
    </row>
    <row r="83" spans="1:11" x14ac:dyDescent="0.3">
      <c r="A83" s="23">
        <v>43974</v>
      </c>
      <c r="B83" s="21">
        <v>124</v>
      </c>
      <c r="D83" s="68">
        <f t="shared" si="4"/>
        <v>4442363.8836315935</v>
      </c>
      <c r="F83" s="68">
        <f t="shared" si="5"/>
        <v>81999.999999998996</v>
      </c>
      <c r="G83" s="21">
        <v>124</v>
      </c>
      <c r="I83" s="68">
        <f t="shared" si="6"/>
        <v>301823.37076481665</v>
      </c>
      <c r="K83" s="68">
        <f t="shared" si="7"/>
        <v>5999.9999999968777</v>
      </c>
    </row>
    <row r="84" spans="1:11" x14ac:dyDescent="0.3">
      <c r="A84" s="23">
        <v>43975</v>
      </c>
      <c r="B84" s="21">
        <v>125</v>
      </c>
      <c r="D84" s="68">
        <f t="shared" si="4"/>
        <v>4468212.3562211897</v>
      </c>
      <c r="F84" s="68">
        <f t="shared" si="5"/>
        <v>81999.999999999622</v>
      </c>
      <c r="G84" s="21">
        <v>125</v>
      </c>
      <c r="I84" s="68">
        <f t="shared" si="6"/>
        <v>303029.15654545347</v>
      </c>
      <c r="K84" s="68">
        <f t="shared" si="7"/>
        <v>5999.9999999987494</v>
      </c>
    </row>
    <row r="85" spans="1:11" x14ac:dyDescent="0.3">
      <c r="A85" s="23">
        <v>43976</v>
      </c>
      <c r="B85" s="21">
        <v>126</v>
      </c>
      <c r="D85" s="68">
        <f t="shared" si="4"/>
        <v>4492133.1652183728</v>
      </c>
      <c r="F85" s="68">
        <f t="shared" si="5"/>
        <v>81999.999999999869</v>
      </c>
      <c r="G85" s="21">
        <v>126</v>
      </c>
      <c r="I85" s="68">
        <f t="shared" si="6"/>
        <v>304112.44886903395</v>
      </c>
      <c r="K85" s="68">
        <f t="shared" si="7"/>
        <v>5999.9999999995071</v>
      </c>
    </row>
    <row r="86" spans="1:11" x14ac:dyDescent="0.3">
      <c r="A86" s="23">
        <v>43977</v>
      </c>
      <c r="B86" s="21">
        <v>127</v>
      </c>
      <c r="D86" s="68">
        <f t="shared" si="4"/>
        <v>4514218.7599216374</v>
      </c>
      <c r="F86" s="68">
        <f t="shared" si="5"/>
        <v>81999.999999999942</v>
      </c>
      <c r="G86" s="21">
        <v>127</v>
      </c>
      <c r="I86" s="68">
        <f t="shared" si="6"/>
        <v>305082.61486354267</v>
      </c>
      <c r="K86" s="68">
        <f t="shared" si="7"/>
        <v>5999.999999999809</v>
      </c>
    </row>
    <row r="87" spans="1:11" x14ac:dyDescent="0.3">
      <c r="A87" s="23">
        <v>43978</v>
      </c>
      <c r="B87" s="21">
        <v>128</v>
      </c>
      <c r="D87" s="68">
        <f t="shared" si="4"/>
        <v>4534562.6775914039</v>
      </c>
      <c r="F87" s="68">
        <f t="shared" si="5"/>
        <v>81999.999999999985</v>
      </c>
      <c r="G87" s="21">
        <v>128</v>
      </c>
      <c r="I87" s="68">
        <f t="shared" si="6"/>
        <v>305948.72137789289</v>
      </c>
      <c r="K87" s="68">
        <f t="shared" si="7"/>
        <v>5999.9999999999263</v>
      </c>
    </row>
    <row r="88" spans="1:11" x14ac:dyDescent="0.3">
      <c r="A88" s="23">
        <v>43979</v>
      </c>
      <c r="B88" s="21">
        <v>129</v>
      </c>
      <c r="D88" s="68">
        <f t="shared" si="4"/>
        <v>4553258.8342271419</v>
      </c>
      <c r="F88" s="68">
        <f t="shared" si="5"/>
        <v>81999.999999999985</v>
      </c>
      <c r="G88" s="21">
        <v>129</v>
      </c>
      <c r="I88" s="68">
        <f t="shared" si="6"/>
        <v>306719.48540466238</v>
      </c>
      <c r="K88" s="68">
        <f t="shared" si="7"/>
        <v>5999.9999999999727</v>
      </c>
    </row>
    <row r="89" spans="1:11" x14ac:dyDescent="0.3">
      <c r="A89" s="23">
        <v>43980</v>
      </c>
      <c r="B89" s="21">
        <v>130</v>
      </c>
      <c r="D89" s="68">
        <f t="shared" si="4"/>
        <v>4570400.8678634772</v>
      </c>
      <c r="F89" s="68">
        <f t="shared" si="5"/>
        <v>82000</v>
      </c>
      <c r="G89" s="21">
        <v>130</v>
      </c>
      <c r="I89" s="68">
        <f t="shared" si="6"/>
        <v>307403.23399440874</v>
      </c>
      <c r="K89" s="68">
        <f t="shared" si="7"/>
        <v>5999.99999999999</v>
      </c>
    </row>
    <row r="90" spans="1:11" x14ac:dyDescent="0.3">
      <c r="A90" s="23">
        <v>43981</v>
      </c>
      <c r="B90" s="21">
        <v>131</v>
      </c>
      <c r="D90" s="68">
        <f t="shared" si="4"/>
        <v>4586081.537486596</v>
      </c>
      <c r="F90" s="68">
        <f t="shared" si="5"/>
        <v>82000</v>
      </c>
      <c r="G90" s="21">
        <v>131</v>
      </c>
    </row>
    <row r="91" spans="1:11" x14ac:dyDescent="0.3">
      <c r="A91" s="23">
        <v>43982</v>
      </c>
      <c r="B91" s="21">
        <v>132</v>
      </c>
      <c r="D91" s="68">
        <f t="shared" si="4"/>
        <v>4600392.1796805803</v>
      </c>
      <c r="F91" s="68">
        <f t="shared" si="5"/>
        <v>82000</v>
      </c>
      <c r="G91" s="21">
        <v>132</v>
      </c>
    </row>
    <row r="92" spans="1:11" x14ac:dyDescent="0.3">
      <c r="A92" s="23">
        <v>43983</v>
      </c>
      <c r="B92" s="21">
        <v>133</v>
      </c>
      <c r="D92" s="68">
        <f t="shared" si="4"/>
        <v>4613422.2241702043</v>
      </c>
      <c r="F92" s="68">
        <f t="shared" si="5"/>
        <v>82000</v>
      </c>
      <c r="G92" s="21">
        <v>133</v>
      </c>
    </row>
    <row r="93" spans="1:11" x14ac:dyDescent="0.3">
      <c r="A93" s="23">
        <v>43984</v>
      </c>
      <c r="B93" s="21">
        <v>134</v>
      </c>
      <c r="D93" s="68">
        <f t="shared" si="4"/>
        <v>4625258.7685447782</v>
      </c>
      <c r="F93" s="68">
        <f t="shared" si="5"/>
        <v>82000</v>
      </c>
      <c r="G93" s="21">
        <v>134</v>
      </c>
    </row>
    <row r="94" spans="1:11" x14ac:dyDescent="0.3">
      <c r="A94" s="23">
        <v>43985</v>
      </c>
      <c r="B94" s="21">
        <v>135</v>
      </c>
      <c r="D94" s="68">
        <f t="shared" si="4"/>
        <v>4635986.211637334</v>
      </c>
      <c r="F94" s="68">
        <f t="shared" si="5"/>
        <v>82000</v>
      </c>
      <c r="G94" s="21">
        <v>135</v>
      </c>
    </row>
    <row r="95" spans="1:11" x14ac:dyDescent="0.3">
      <c r="A95" s="23">
        <v>43986</v>
      </c>
      <c r="B95" s="21">
        <v>136</v>
      </c>
      <c r="D95" s="68">
        <f t="shared" si="4"/>
        <v>4645685.9443028094</v>
      </c>
      <c r="F95" s="68">
        <f t="shared" si="5"/>
        <v>82000</v>
      </c>
      <c r="G95" s="21">
        <v>136</v>
      </c>
    </row>
    <row r="96" spans="1:11" x14ac:dyDescent="0.3">
      <c r="A96" s="23">
        <v>43987</v>
      </c>
      <c r="B96" s="21">
        <v>137</v>
      </c>
      <c r="D96" s="68">
        <f t="shared" si="4"/>
        <v>4654436.0956937913</v>
      </c>
      <c r="F96" s="68">
        <f t="shared" si="5"/>
        <v>82000</v>
      </c>
      <c r="G96" s="21">
        <v>137</v>
      </c>
    </row>
    <row r="97" spans="1:7" x14ac:dyDescent="0.3">
      <c r="A97" s="23">
        <v>43988</v>
      </c>
      <c r="B97" s="21">
        <v>138</v>
      </c>
      <c r="D97" s="68">
        <f t="shared" si="4"/>
        <v>4662311.3325762479</v>
      </c>
      <c r="F97" s="68">
        <f t="shared" si="5"/>
        <v>82000</v>
      </c>
      <c r="G97" s="21">
        <v>138</v>
      </c>
    </row>
    <row r="98" spans="1:7" x14ac:dyDescent="0.3">
      <c r="A98" s="23">
        <v>43989</v>
      </c>
      <c r="B98" s="21">
        <v>139</v>
      </c>
      <c r="D98" s="68">
        <f t="shared" si="4"/>
        <v>4669382.7087621158</v>
      </c>
      <c r="F98" s="68">
        <f t="shared" si="5"/>
        <v>82000</v>
      </c>
      <c r="G98" s="21">
        <v>139</v>
      </c>
    </row>
    <row r="99" spans="1:7" x14ac:dyDescent="0.3">
      <c r="A99" s="23">
        <v>43990</v>
      </c>
      <c r="B99" s="21">
        <v>140</v>
      </c>
      <c r="D99" s="68">
        <f t="shared" si="4"/>
        <v>4675717.5613600817</v>
      </c>
      <c r="F99" s="68">
        <f t="shared" si="5"/>
        <v>82000</v>
      </c>
      <c r="G99" s="21">
        <v>140</v>
      </c>
    </row>
    <row r="100" spans="1:7" x14ac:dyDescent="0.3">
      <c r="A100" s="23">
        <v>43991</v>
      </c>
      <c r="B100" s="21">
        <v>141</v>
      </c>
      <c r="D100" s="68">
        <f t="shared" si="4"/>
        <v>4681379.4502581898</v>
      </c>
      <c r="F100" s="68">
        <f t="shared" si="5"/>
        <v>82000</v>
      </c>
      <c r="G100" s="21">
        <v>141</v>
      </c>
    </row>
    <row r="101" spans="1:7" x14ac:dyDescent="0.3">
      <c r="A101" s="23">
        <v>43992</v>
      </c>
      <c r="B101" s="21">
        <v>142</v>
      </c>
      <c r="D101" s="68">
        <f t="shared" si="4"/>
        <v>4686428.1370483851</v>
      </c>
      <c r="F101" s="68">
        <f t="shared" si="5"/>
        <v>82000</v>
      </c>
      <c r="G101" s="21">
        <v>142</v>
      </c>
    </row>
    <row r="102" spans="1:7" x14ac:dyDescent="0.3">
      <c r="A102" s="23">
        <v>43993</v>
      </c>
      <c r="B102" s="21">
        <v>143</v>
      </c>
      <c r="D102" s="68">
        <f t="shared" si="4"/>
        <v>4690919.5994786359</v>
      </c>
      <c r="F102" s="68">
        <f t="shared" si="5"/>
        <v>82000</v>
      </c>
      <c r="G102" s="21">
        <v>143</v>
      </c>
    </row>
    <row r="103" spans="1:7" x14ac:dyDescent="0.3">
      <c r="A103" s="23">
        <v>43994</v>
      </c>
      <c r="B103" s="21">
        <v>144</v>
      </c>
      <c r="D103" s="68">
        <f t="shared" si="4"/>
        <v>4694906.0774669647</v>
      </c>
      <c r="F103" s="68">
        <f t="shared" si="5"/>
        <v>82000</v>
      </c>
      <c r="G103" s="21">
        <v>144</v>
      </c>
    </row>
    <row r="104" spans="1:7" x14ac:dyDescent="0.3">
      <c r="A104" s="23">
        <v>43995</v>
      </c>
      <c r="B104" s="21">
        <v>145</v>
      </c>
      <c r="D104" s="68">
        <f t="shared" si="4"/>
        <v>4698436.146726544</v>
      </c>
      <c r="F104" s="68">
        <f t="shared" si="5"/>
        <v>82000</v>
      </c>
      <c r="G104" s="21">
        <v>145</v>
      </c>
    </row>
    <row r="105" spans="1:7" x14ac:dyDescent="0.3">
      <c r="A105" s="23">
        <v>43996</v>
      </c>
      <c r="B105" s="21">
        <v>146</v>
      </c>
      <c r="D105" s="68">
        <f t="shared" si="4"/>
        <v>4701554.8161247531</v>
      </c>
      <c r="F105" s="68">
        <f t="shared" si="5"/>
        <v>82000</v>
      </c>
      <c r="G105" s="21">
        <v>146</v>
      </c>
    </row>
    <row r="106" spans="1:7" x14ac:dyDescent="0.3">
      <c r="A106" s="23">
        <v>43997</v>
      </c>
      <c r="B106" s="21">
        <v>147</v>
      </c>
      <c r="D106" s="68">
        <f t="shared" si="4"/>
        <v>4704303.6450237166</v>
      </c>
      <c r="F106" s="68">
        <f t="shared" si="5"/>
        <v>82000</v>
      </c>
      <c r="G106" s="21">
        <v>147</v>
      </c>
    </row>
    <row r="107" spans="1:7" x14ac:dyDescent="0.3">
      <c r="A107" s="23">
        <v>43998</v>
      </c>
      <c r="B107" s="21">
        <v>148</v>
      </c>
      <c r="D107" s="68">
        <f t="shared" si="4"/>
        <v>4706720.8770177662</v>
      </c>
      <c r="F107" s="68">
        <f t="shared" si="5"/>
        <v>82000</v>
      </c>
      <c r="G107" s="21">
        <v>148</v>
      </c>
    </row>
    <row r="108" spans="1:7" x14ac:dyDescent="0.3">
      <c r="A108" s="23">
        <v>43999</v>
      </c>
      <c r="B108" s="21">
        <v>149</v>
      </c>
      <c r="D108" s="68">
        <f t="shared" si="4"/>
        <v>4708841.5866863225</v>
      </c>
      <c r="F108" s="68">
        <f t="shared" si="5"/>
        <v>82000</v>
      </c>
      <c r="G108" s="21">
        <v>149</v>
      </c>
    </row>
    <row r="109" spans="1:7" x14ac:dyDescent="0.3">
      <c r="A109" s="23">
        <v>44000</v>
      </c>
      <c r="B109" s="21">
        <v>150</v>
      </c>
      <c r="D109" s="68">
        <f t="shared" si="4"/>
        <v>4710697.8362114774</v>
      </c>
      <c r="F109" s="68">
        <f t="shared" si="5"/>
        <v>82000</v>
      </c>
      <c r="G109" s="21">
        <v>150</v>
      </c>
    </row>
    <row r="110" spans="1:7" x14ac:dyDescent="0.3">
      <c r="A110" s="23">
        <v>44001</v>
      </c>
      <c r="B110" s="21">
        <v>151</v>
      </c>
      <c r="D110" s="68">
        <f t="shared" si="4"/>
        <v>4712318.8389606411</v>
      </c>
      <c r="F110" s="68">
        <f t="shared" si="5"/>
        <v>82000</v>
      </c>
      <c r="G110" s="21">
        <v>151</v>
      </c>
    </row>
    <row r="111" spans="1:7" x14ac:dyDescent="0.3">
      <c r="A111" s="23">
        <v>44002</v>
      </c>
      <c r="B111" s="21">
        <v>152</v>
      </c>
      <c r="D111" s="68">
        <f t="shared" si="4"/>
        <v>4713731.1273992611</v>
      </c>
      <c r="F111" s="68">
        <f t="shared" si="5"/>
        <v>82000</v>
      </c>
      <c r="G111" s="21">
        <v>152</v>
      </c>
    </row>
    <row r="112" spans="1:7" x14ac:dyDescent="0.3">
      <c r="A112" s="23">
        <v>44003</v>
      </c>
      <c r="B112" s="21">
        <v>153</v>
      </c>
      <c r="F112" s="68">
        <f t="shared" si="5"/>
        <v>82000</v>
      </c>
      <c r="G112" s="21">
        <v>153</v>
      </c>
    </row>
    <row r="113" spans="1:7" x14ac:dyDescent="0.3">
      <c r="A113" s="23">
        <v>44004</v>
      </c>
      <c r="B113" s="21">
        <v>154</v>
      </c>
      <c r="F113" s="68">
        <f t="shared" si="5"/>
        <v>82000</v>
      </c>
      <c r="G113" s="21">
        <v>154</v>
      </c>
    </row>
    <row r="114" spans="1:7" x14ac:dyDescent="0.3">
      <c r="A114" s="23">
        <v>44005</v>
      </c>
      <c r="B114" s="21">
        <v>155</v>
      </c>
      <c r="F114" s="68">
        <f t="shared" si="5"/>
        <v>82000</v>
      </c>
      <c r="G114" s="21">
        <v>155</v>
      </c>
    </row>
    <row r="115" spans="1:7" x14ac:dyDescent="0.3">
      <c r="A115" s="23">
        <v>44006</v>
      </c>
      <c r="B115" s="21">
        <v>156</v>
      </c>
      <c r="F115" s="68">
        <f t="shared" si="5"/>
        <v>82000</v>
      </c>
      <c r="G115" s="21">
        <v>156</v>
      </c>
    </row>
    <row r="116" spans="1:7" x14ac:dyDescent="0.3">
      <c r="A116" s="23">
        <v>44007</v>
      </c>
      <c r="B116" s="21">
        <v>157</v>
      </c>
      <c r="F116" s="68">
        <f t="shared" si="5"/>
        <v>82000</v>
      </c>
      <c r="G116" s="21">
        <v>157</v>
      </c>
    </row>
    <row r="117" spans="1:7" x14ac:dyDescent="0.3">
      <c r="A117" s="23">
        <v>44008</v>
      </c>
      <c r="B117" s="21">
        <v>158</v>
      </c>
      <c r="F117" s="68">
        <f t="shared" si="5"/>
        <v>82000</v>
      </c>
      <c r="G117" s="21">
        <v>158</v>
      </c>
    </row>
    <row r="118" spans="1:7" x14ac:dyDescent="0.3">
      <c r="A118" s="23">
        <v>44009</v>
      </c>
      <c r="B118" s="21">
        <v>159</v>
      </c>
      <c r="F118" s="68">
        <f t="shared" si="5"/>
        <v>82000</v>
      </c>
      <c r="G118" s="21">
        <v>159</v>
      </c>
    </row>
    <row r="119" spans="1:7" x14ac:dyDescent="0.3">
      <c r="A119" s="23">
        <v>44010</v>
      </c>
      <c r="B119" s="21">
        <v>160</v>
      </c>
      <c r="F119" s="68">
        <f t="shared" si="5"/>
        <v>82000</v>
      </c>
      <c r="G119" s="21">
        <v>160</v>
      </c>
    </row>
    <row r="120" spans="1:7" x14ac:dyDescent="0.3">
      <c r="A120" s="23">
        <v>44011</v>
      </c>
      <c r="B120" s="21">
        <v>161</v>
      </c>
      <c r="F120" s="68">
        <f t="shared" si="5"/>
        <v>82000</v>
      </c>
      <c r="G120" s="21">
        <v>161</v>
      </c>
    </row>
    <row r="121" spans="1:7" x14ac:dyDescent="0.3">
      <c r="A121" s="23">
        <v>44012</v>
      </c>
      <c r="B121" s="21">
        <v>162</v>
      </c>
      <c r="F121" s="68">
        <f t="shared" si="5"/>
        <v>82000</v>
      </c>
      <c r="G121" s="21">
        <v>162</v>
      </c>
    </row>
    <row r="122" spans="1:7" x14ac:dyDescent="0.3">
      <c r="A122" s="23">
        <v>44013</v>
      </c>
      <c r="B122" s="21">
        <v>163</v>
      </c>
      <c r="F122" s="68">
        <f t="shared" si="5"/>
        <v>82000</v>
      </c>
      <c r="G122" s="21">
        <v>163</v>
      </c>
    </row>
    <row r="123" spans="1:7" x14ac:dyDescent="0.3">
      <c r="A123" s="23">
        <v>44014</v>
      </c>
      <c r="B123" s="21">
        <v>164</v>
      </c>
      <c r="F123" s="68">
        <f t="shared" si="5"/>
        <v>82000</v>
      </c>
      <c r="G123" s="21">
        <v>164</v>
      </c>
    </row>
    <row r="124" spans="1:7" x14ac:dyDescent="0.3">
      <c r="A124" s="23">
        <v>44015</v>
      </c>
      <c r="B124" s="21">
        <v>165</v>
      </c>
      <c r="F124" s="68">
        <f t="shared" si="5"/>
        <v>82000</v>
      </c>
      <c r="G124" s="21">
        <v>165</v>
      </c>
    </row>
    <row r="125" spans="1:7" x14ac:dyDescent="0.3">
      <c r="A125" s="23">
        <v>44016</v>
      </c>
      <c r="B125" s="21">
        <v>166</v>
      </c>
      <c r="F125" s="68">
        <f t="shared" si="5"/>
        <v>82000</v>
      </c>
      <c r="G125" s="21">
        <v>166</v>
      </c>
    </row>
    <row r="126" spans="1:7" x14ac:dyDescent="0.3">
      <c r="A126" s="23">
        <v>44017</v>
      </c>
      <c r="B126" s="21">
        <v>167</v>
      </c>
      <c r="F126" s="68">
        <f t="shared" si="5"/>
        <v>82000</v>
      </c>
      <c r="G126" s="21">
        <v>167</v>
      </c>
    </row>
    <row r="127" spans="1:7" x14ac:dyDescent="0.3">
      <c r="A127" s="23">
        <v>44018</v>
      </c>
      <c r="B127" s="21">
        <v>168</v>
      </c>
      <c r="F127" s="68">
        <f t="shared" si="5"/>
        <v>82000</v>
      </c>
      <c r="G127" s="21">
        <v>168</v>
      </c>
    </row>
    <row r="128" spans="1:7" x14ac:dyDescent="0.3">
      <c r="A128" s="23">
        <v>44019</v>
      </c>
      <c r="B128" s="21">
        <v>169</v>
      </c>
      <c r="F128" s="68">
        <f t="shared" si="5"/>
        <v>82000</v>
      </c>
      <c r="G128" s="21">
        <v>169</v>
      </c>
    </row>
    <row r="129" spans="1:7" x14ac:dyDescent="0.3">
      <c r="A129" s="23">
        <v>44020</v>
      </c>
      <c r="B129" s="21">
        <v>170</v>
      </c>
      <c r="F129" s="68">
        <f t="shared" si="5"/>
        <v>82000</v>
      </c>
      <c r="G129" s="21">
        <v>170</v>
      </c>
    </row>
    <row r="130" spans="1:7" x14ac:dyDescent="0.3">
      <c r="A130" s="23">
        <v>44021</v>
      </c>
      <c r="B130" s="21">
        <v>171</v>
      </c>
      <c r="F130" s="68">
        <f t="shared" si="5"/>
        <v>82000</v>
      </c>
      <c r="G130" s="21">
        <v>171</v>
      </c>
    </row>
    <row r="131" spans="1:7" x14ac:dyDescent="0.3">
      <c r="A131" s="23">
        <v>44022</v>
      </c>
      <c r="B131" s="21">
        <v>172</v>
      </c>
      <c r="F131" s="68">
        <f t="shared" si="5"/>
        <v>82000</v>
      </c>
      <c r="G131" s="21">
        <v>172</v>
      </c>
    </row>
    <row r="132" spans="1:7" x14ac:dyDescent="0.3">
      <c r="A132" s="23">
        <v>44023</v>
      </c>
      <c r="B132" s="21">
        <v>173</v>
      </c>
      <c r="F132" s="68">
        <f t="shared" si="5"/>
        <v>82000</v>
      </c>
      <c r="G132" s="21">
        <v>173</v>
      </c>
    </row>
    <row r="133" spans="1:7" x14ac:dyDescent="0.3">
      <c r="A133" s="23">
        <v>44024</v>
      </c>
      <c r="B133" s="21">
        <v>174</v>
      </c>
      <c r="F133" s="68">
        <f t="shared" si="5"/>
        <v>82000</v>
      </c>
      <c r="G133" s="21">
        <v>174</v>
      </c>
    </row>
    <row r="134" spans="1:7" x14ac:dyDescent="0.3">
      <c r="A134" s="23">
        <v>44025</v>
      </c>
      <c r="B134" s="21">
        <v>175</v>
      </c>
      <c r="F134" s="68">
        <f t="shared" si="5"/>
        <v>82000</v>
      </c>
      <c r="G134" s="21">
        <v>175</v>
      </c>
    </row>
    <row r="135" spans="1:7" x14ac:dyDescent="0.3">
      <c r="A135" s="23">
        <v>44026</v>
      </c>
      <c r="B135" s="21">
        <v>176</v>
      </c>
      <c r="F135" s="68">
        <f t="shared" si="5"/>
        <v>82000</v>
      </c>
      <c r="G135" s="21">
        <v>176</v>
      </c>
    </row>
    <row r="136" spans="1:7" x14ac:dyDescent="0.3">
      <c r="A136" s="23">
        <v>44027</v>
      </c>
      <c r="B136" s="21">
        <v>177</v>
      </c>
      <c r="F136" s="68">
        <f t="shared" si="5"/>
        <v>82000</v>
      </c>
      <c r="G136" s="21">
        <v>177</v>
      </c>
    </row>
    <row r="137" spans="1:7" x14ac:dyDescent="0.3">
      <c r="A137" s="23">
        <v>44028</v>
      </c>
      <c r="B137" s="21">
        <v>178</v>
      </c>
      <c r="F137" s="68">
        <f t="shared" si="5"/>
        <v>82000</v>
      </c>
      <c r="G137" s="21">
        <v>178</v>
      </c>
    </row>
    <row r="138" spans="1:7" x14ac:dyDescent="0.3">
      <c r="A138" s="23">
        <v>44029</v>
      </c>
      <c r="B138" s="21">
        <v>179</v>
      </c>
      <c r="F138" s="68">
        <f t="shared" ref="F138:F201" si="8">F$1*_xlfn.NORM.DIST($B138,F$2,F$3,TRUE)</f>
        <v>82000</v>
      </c>
      <c r="G138" s="21">
        <v>179</v>
      </c>
    </row>
    <row r="139" spans="1:7" x14ac:dyDescent="0.3">
      <c r="A139" s="23">
        <v>44030</v>
      </c>
      <c r="B139" s="21">
        <v>180</v>
      </c>
      <c r="F139" s="68">
        <f t="shared" si="8"/>
        <v>82000</v>
      </c>
      <c r="G139" s="21">
        <v>180</v>
      </c>
    </row>
    <row r="140" spans="1:7" x14ac:dyDescent="0.3">
      <c r="A140" s="23">
        <v>44031</v>
      </c>
      <c r="B140" s="21">
        <v>181</v>
      </c>
      <c r="F140" s="68">
        <f t="shared" si="8"/>
        <v>82000</v>
      </c>
      <c r="G140" s="21">
        <v>181</v>
      </c>
    </row>
    <row r="141" spans="1:7" x14ac:dyDescent="0.3">
      <c r="A141" s="23">
        <v>44032</v>
      </c>
      <c r="B141" s="21">
        <v>182</v>
      </c>
      <c r="F141" s="68">
        <f t="shared" si="8"/>
        <v>82000</v>
      </c>
      <c r="G141" s="21">
        <v>182</v>
      </c>
    </row>
    <row r="142" spans="1:7" x14ac:dyDescent="0.3">
      <c r="A142" s="23">
        <v>44033</v>
      </c>
      <c r="B142" s="21">
        <v>183</v>
      </c>
      <c r="F142" s="68">
        <f t="shared" si="8"/>
        <v>82000</v>
      </c>
      <c r="G142" s="21">
        <v>183</v>
      </c>
    </row>
    <row r="143" spans="1:7" x14ac:dyDescent="0.3">
      <c r="A143" s="23">
        <v>44034</v>
      </c>
      <c r="B143" s="21">
        <v>184</v>
      </c>
      <c r="F143" s="68">
        <f t="shared" si="8"/>
        <v>82000</v>
      </c>
      <c r="G143" s="21">
        <v>184</v>
      </c>
    </row>
    <row r="144" spans="1:7" x14ac:dyDescent="0.3">
      <c r="A144" s="23">
        <v>44035</v>
      </c>
      <c r="B144" s="21">
        <v>185</v>
      </c>
      <c r="F144" s="68">
        <f t="shared" si="8"/>
        <v>82000</v>
      </c>
      <c r="G144" s="21">
        <v>185</v>
      </c>
    </row>
    <row r="145" spans="1:7" x14ac:dyDescent="0.3">
      <c r="A145" s="23">
        <v>44036</v>
      </c>
      <c r="B145" s="21">
        <v>186</v>
      </c>
      <c r="F145" s="68">
        <f t="shared" si="8"/>
        <v>82000</v>
      </c>
      <c r="G145" s="21">
        <v>186</v>
      </c>
    </row>
    <row r="146" spans="1:7" x14ac:dyDescent="0.3">
      <c r="A146" s="23">
        <v>44037</v>
      </c>
      <c r="B146" s="21">
        <v>187</v>
      </c>
      <c r="F146" s="68">
        <f t="shared" si="8"/>
        <v>82000</v>
      </c>
      <c r="G146" s="21">
        <v>187</v>
      </c>
    </row>
    <row r="147" spans="1:7" x14ac:dyDescent="0.3">
      <c r="A147" s="23">
        <v>44038</v>
      </c>
      <c r="B147" s="21">
        <v>188</v>
      </c>
      <c r="F147" s="68">
        <f t="shared" si="8"/>
        <v>82000</v>
      </c>
      <c r="G147" s="21">
        <v>188</v>
      </c>
    </row>
    <row r="148" spans="1:7" x14ac:dyDescent="0.3">
      <c r="A148" s="23">
        <v>44039</v>
      </c>
      <c r="B148" s="21">
        <v>189</v>
      </c>
      <c r="F148" s="68">
        <f t="shared" si="8"/>
        <v>82000</v>
      </c>
      <c r="G148" s="21">
        <v>189</v>
      </c>
    </row>
    <row r="149" spans="1:7" x14ac:dyDescent="0.3">
      <c r="A149" s="23">
        <v>44040</v>
      </c>
      <c r="B149" s="21">
        <v>190</v>
      </c>
      <c r="F149" s="68">
        <f t="shared" si="8"/>
        <v>82000</v>
      </c>
      <c r="G149" s="21">
        <v>190</v>
      </c>
    </row>
    <row r="150" spans="1:7" x14ac:dyDescent="0.3">
      <c r="A150" s="23">
        <v>44041</v>
      </c>
      <c r="B150" s="21">
        <v>191</v>
      </c>
      <c r="F150" s="68">
        <f t="shared" si="8"/>
        <v>82000</v>
      </c>
      <c r="G150" s="21">
        <v>191</v>
      </c>
    </row>
    <row r="151" spans="1:7" x14ac:dyDescent="0.3">
      <c r="A151" s="23">
        <v>44042</v>
      </c>
      <c r="B151" s="21">
        <v>192</v>
      </c>
      <c r="F151" s="68">
        <f t="shared" si="8"/>
        <v>82000</v>
      </c>
      <c r="G151" s="21">
        <v>192</v>
      </c>
    </row>
    <row r="152" spans="1:7" x14ac:dyDescent="0.3">
      <c r="A152" s="23">
        <v>44043</v>
      </c>
      <c r="B152" s="21">
        <v>193</v>
      </c>
      <c r="F152" s="68">
        <f t="shared" si="8"/>
        <v>82000</v>
      </c>
      <c r="G152" s="21">
        <v>193</v>
      </c>
    </row>
    <row r="153" spans="1:7" x14ac:dyDescent="0.3">
      <c r="A153" s="23">
        <v>44044</v>
      </c>
      <c r="B153" s="21">
        <v>194</v>
      </c>
      <c r="F153" s="68">
        <f t="shared" si="8"/>
        <v>82000</v>
      </c>
      <c r="G153" s="21">
        <v>194</v>
      </c>
    </row>
    <row r="154" spans="1:7" x14ac:dyDescent="0.3">
      <c r="A154" s="23">
        <v>44045</v>
      </c>
      <c r="B154" s="21">
        <v>195</v>
      </c>
      <c r="F154" s="68">
        <f t="shared" si="8"/>
        <v>82000</v>
      </c>
      <c r="G154" s="21">
        <v>195</v>
      </c>
    </row>
    <row r="155" spans="1:7" x14ac:dyDescent="0.3">
      <c r="A155" s="23">
        <v>44046</v>
      </c>
      <c r="B155" s="21">
        <v>196</v>
      </c>
      <c r="F155" s="68">
        <f t="shared" si="8"/>
        <v>82000</v>
      </c>
      <c r="G155" s="21">
        <v>196</v>
      </c>
    </row>
    <row r="156" spans="1:7" x14ac:dyDescent="0.3">
      <c r="A156" s="23">
        <v>44047</v>
      </c>
      <c r="B156" s="21">
        <v>197</v>
      </c>
      <c r="F156" s="68">
        <f t="shared" si="8"/>
        <v>82000</v>
      </c>
      <c r="G156" s="21">
        <v>197</v>
      </c>
    </row>
    <row r="157" spans="1:7" x14ac:dyDescent="0.3">
      <c r="A157" s="23">
        <v>44048</v>
      </c>
      <c r="B157" s="21">
        <v>198</v>
      </c>
      <c r="F157" s="68">
        <f t="shared" si="8"/>
        <v>82000</v>
      </c>
      <c r="G157" s="21">
        <v>198</v>
      </c>
    </row>
    <row r="158" spans="1:7" x14ac:dyDescent="0.3">
      <c r="A158" s="23">
        <v>44049</v>
      </c>
      <c r="B158" s="21">
        <v>199</v>
      </c>
      <c r="F158" s="68">
        <f t="shared" si="8"/>
        <v>82000</v>
      </c>
      <c r="G158" s="21">
        <v>199</v>
      </c>
    </row>
    <row r="159" spans="1:7" x14ac:dyDescent="0.3">
      <c r="A159" s="23">
        <v>44050</v>
      </c>
      <c r="B159" s="21">
        <v>200</v>
      </c>
      <c r="F159" s="68">
        <f t="shared" si="8"/>
        <v>82000</v>
      </c>
      <c r="G159" s="21">
        <v>200</v>
      </c>
    </row>
    <row r="160" spans="1:7" x14ac:dyDescent="0.3">
      <c r="A160" s="23">
        <v>44051</v>
      </c>
      <c r="B160" s="21">
        <v>201</v>
      </c>
      <c r="F160" s="68">
        <f t="shared" si="8"/>
        <v>82000</v>
      </c>
      <c r="G160" s="21">
        <v>201</v>
      </c>
    </row>
    <row r="161" spans="1:7" x14ac:dyDescent="0.3">
      <c r="A161" s="23">
        <v>44052</v>
      </c>
      <c r="B161" s="21">
        <v>202</v>
      </c>
      <c r="F161" s="68">
        <f t="shared" si="8"/>
        <v>82000</v>
      </c>
      <c r="G161" s="21">
        <v>202</v>
      </c>
    </row>
    <row r="162" spans="1:7" x14ac:dyDescent="0.3">
      <c r="A162" s="23">
        <v>44053</v>
      </c>
      <c r="B162" s="21">
        <v>203</v>
      </c>
      <c r="F162" s="68">
        <f t="shared" si="8"/>
        <v>82000</v>
      </c>
      <c r="G162" s="21">
        <v>203</v>
      </c>
    </row>
    <row r="163" spans="1:7" x14ac:dyDescent="0.3">
      <c r="A163" s="23">
        <v>44054</v>
      </c>
      <c r="B163" s="21">
        <v>204</v>
      </c>
      <c r="F163" s="68">
        <f t="shared" si="8"/>
        <v>82000</v>
      </c>
      <c r="G163" s="21">
        <v>204</v>
      </c>
    </row>
    <row r="164" spans="1:7" x14ac:dyDescent="0.3">
      <c r="A164" s="23">
        <v>44055</v>
      </c>
      <c r="B164" s="21">
        <v>205</v>
      </c>
      <c r="F164" s="68">
        <f t="shared" si="8"/>
        <v>82000</v>
      </c>
      <c r="G164" s="21">
        <v>205</v>
      </c>
    </row>
    <row r="165" spans="1:7" x14ac:dyDescent="0.3">
      <c r="A165" s="23">
        <v>44056</v>
      </c>
      <c r="B165" s="21">
        <v>206</v>
      </c>
      <c r="F165" s="68">
        <f t="shared" si="8"/>
        <v>82000</v>
      </c>
      <c r="G165" s="21">
        <v>206</v>
      </c>
    </row>
    <row r="166" spans="1:7" x14ac:dyDescent="0.3">
      <c r="A166" s="23">
        <v>44057</v>
      </c>
      <c r="B166" s="21">
        <v>207</v>
      </c>
      <c r="F166" s="68">
        <f t="shared" si="8"/>
        <v>82000</v>
      </c>
      <c r="G166" s="21">
        <v>207</v>
      </c>
    </row>
    <row r="167" spans="1:7" x14ac:dyDescent="0.3">
      <c r="A167" s="23">
        <v>44058</v>
      </c>
      <c r="B167" s="21">
        <v>208</v>
      </c>
      <c r="F167" s="68">
        <f t="shared" si="8"/>
        <v>82000</v>
      </c>
      <c r="G167" s="21">
        <v>208</v>
      </c>
    </row>
    <row r="168" spans="1:7" x14ac:dyDescent="0.3">
      <c r="A168" s="23">
        <v>44059</v>
      </c>
      <c r="B168" s="21">
        <v>209</v>
      </c>
      <c r="F168" s="68">
        <f t="shared" si="8"/>
        <v>82000</v>
      </c>
      <c r="G168" s="21">
        <v>209</v>
      </c>
    </row>
    <row r="169" spans="1:7" x14ac:dyDescent="0.3">
      <c r="A169" s="23">
        <v>44060</v>
      </c>
      <c r="B169" s="21">
        <v>210</v>
      </c>
      <c r="F169" s="68">
        <f t="shared" si="8"/>
        <v>82000</v>
      </c>
      <c r="G169" s="21">
        <v>210</v>
      </c>
    </row>
    <row r="170" spans="1:7" x14ac:dyDescent="0.3">
      <c r="A170" s="23">
        <v>44061</v>
      </c>
      <c r="B170" s="21">
        <v>211</v>
      </c>
      <c r="F170" s="68">
        <f t="shared" si="8"/>
        <v>82000</v>
      </c>
      <c r="G170" s="21">
        <v>211</v>
      </c>
    </row>
    <row r="171" spans="1:7" x14ac:dyDescent="0.3">
      <c r="A171" s="23">
        <v>44062</v>
      </c>
      <c r="B171" s="21">
        <v>212</v>
      </c>
      <c r="F171" s="68">
        <f t="shared" si="8"/>
        <v>82000</v>
      </c>
      <c r="G171" s="21">
        <v>212</v>
      </c>
    </row>
    <row r="172" spans="1:7" x14ac:dyDescent="0.3">
      <c r="A172" s="23">
        <v>44063</v>
      </c>
      <c r="B172" s="21">
        <v>213</v>
      </c>
      <c r="F172" s="68">
        <f t="shared" si="8"/>
        <v>82000</v>
      </c>
      <c r="G172" s="21">
        <v>213</v>
      </c>
    </row>
    <row r="173" spans="1:7" x14ac:dyDescent="0.3">
      <c r="A173" s="23">
        <v>44064</v>
      </c>
      <c r="B173" s="21">
        <v>214</v>
      </c>
      <c r="F173" s="68">
        <f t="shared" si="8"/>
        <v>82000</v>
      </c>
      <c r="G173" s="21">
        <v>214</v>
      </c>
    </row>
    <row r="174" spans="1:7" x14ac:dyDescent="0.3">
      <c r="A174" s="23">
        <v>44065</v>
      </c>
      <c r="B174" s="21">
        <v>215</v>
      </c>
      <c r="F174" s="68">
        <f t="shared" si="8"/>
        <v>82000</v>
      </c>
      <c r="G174" s="21">
        <v>215</v>
      </c>
    </row>
    <row r="175" spans="1:7" x14ac:dyDescent="0.3">
      <c r="A175" s="23">
        <v>44066</v>
      </c>
      <c r="B175" s="21">
        <v>216</v>
      </c>
      <c r="F175" s="68">
        <f t="shared" si="8"/>
        <v>82000</v>
      </c>
      <c r="G175" s="21">
        <v>216</v>
      </c>
    </row>
    <row r="176" spans="1:7" x14ac:dyDescent="0.3">
      <c r="A176" s="23">
        <v>44067</v>
      </c>
      <c r="B176" s="21">
        <v>217</v>
      </c>
      <c r="F176" s="68">
        <f t="shared" si="8"/>
        <v>82000</v>
      </c>
      <c r="G176" s="21">
        <v>217</v>
      </c>
    </row>
    <row r="177" spans="1:7" x14ac:dyDescent="0.3">
      <c r="A177" s="23">
        <v>44068</v>
      </c>
      <c r="B177" s="21">
        <v>218</v>
      </c>
      <c r="F177" s="68">
        <f t="shared" si="8"/>
        <v>82000</v>
      </c>
      <c r="G177" s="21">
        <v>218</v>
      </c>
    </row>
    <row r="178" spans="1:7" x14ac:dyDescent="0.3">
      <c r="A178" s="23">
        <v>44069</v>
      </c>
      <c r="B178" s="21">
        <v>219</v>
      </c>
      <c r="F178" s="68">
        <f t="shared" si="8"/>
        <v>82000</v>
      </c>
      <c r="G178" s="21">
        <v>219</v>
      </c>
    </row>
    <row r="179" spans="1:7" x14ac:dyDescent="0.3">
      <c r="A179" s="23">
        <v>44070</v>
      </c>
      <c r="B179" s="21">
        <v>220</v>
      </c>
      <c r="F179" s="68">
        <f t="shared" si="8"/>
        <v>82000</v>
      </c>
      <c r="G179" s="21">
        <v>220</v>
      </c>
    </row>
    <row r="180" spans="1:7" x14ac:dyDescent="0.3">
      <c r="A180" s="23">
        <v>44071</v>
      </c>
      <c r="B180" s="21">
        <v>221</v>
      </c>
      <c r="F180" s="68">
        <f t="shared" si="8"/>
        <v>82000</v>
      </c>
      <c r="G180" s="21">
        <v>221</v>
      </c>
    </row>
    <row r="181" spans="1:7" x14ac:dyDescent="0.3">
      <c r="A181" s="23">
        <v>44072</v>
      </c>
      <c r="B181" s="21">
        <v>222</v>
      </c>
      <c r="F181" s="68">
        <f t="shared" si="8"/>
        <v>82000</v>
      </c>
      <c r="G181" s="21">
        <v>222</v>
      </c>
    </row>
    <row r="182" spans="1:7" x14ac:dyDescent="0.3">
      <c r="A182" s="23">
        <v>44073</v>
      </c>
      <c r="B182" s="21">
        <v>223</v>
      </c>
      <c r="F182" s="68">
        <f t="shared" si="8"/>
        <v>82000</v>
      </c>
      <c r="G182" s="21">
        <v>223</v>
      </c>
    </row>
    <row r="183" spans="1:7" x14ac:dyDescent="0.3">
      <c r="A183" s="23">
        <v>44074</v>
      </c>
      <c r="B183" s="21">
        <v>224</v>
      </c>
      <c r="F183" s="68">
        <f t="shared" si="8"/>
        <v>82000</v>
      </c>
      <c r="G183" s="21">
        <v>224</v>
      </c>
    </row>
    <row r="184" spans="1:7" x14ac:dyDescent="0.3">
      <c r="A184" s="23">
        <v>44075</v>
      </c>
      <c r="B184" s="21">
        <v>225</v>
      </c>
      <c r="F184" s="68">
        <f t="shared" si="8"/>
        <v>82000</v>
      </c>
      <c r="G184" s="21">
        <v>225</v>
      </c>
    </row>
    <row r="185" spans="1:7" x14ac:dyDescent="0.3">
      <c r="A185" s="23">
        <v>44076</v>
      </c>
      <c r="B185" s="21">
        <v>226</v>
      </c>
      <c r="F185" s="68">
        <f t="shared" si="8"/>
        <v>82000</v>
      </c>
      <c r="G185" s="21">
        <v>226</v>
      </c>
    </row>
    <row r="186" spans="1:7" x14ac:dyDescent="0.3">
      <c r="A186" s="23">
        <v>44077</v>
      </c>
      <c r="B186" s="21">
        <v>227</v>
      </c>
      <c r="F186" s="68">
        <f t="shared" si="8"/>
        <v>82000</v>
      </c>
      <c r="G186" s="21">
        <v>227</v>
      </c>
    </row>
    <row r="187" spans="1:7" x14ac:dyDescent="0.3">
      <c r="A187" s="23">
        <v>44078</v>
      </c>
      <c r="B187" s="21">
        <v>228</v>
      </c>
      <c r="F187" s="68">
        <f t="shared" si="8"/>
        <v>82000</v>
      </c>
      <c r="G187" s="21">
        <v>228</v>
      </c>
    </row>
    <row r="188" spans="1:7" x14ac:dyDescent="0.3">
      <c r="A188" s="23">
        <v>44079</v>
      </c>
      <c r="B188" s="21">
        <v>229</v>
      </c>
      <c r="F188" s="68">
        <f t="shared" si="8"/>
        <v>82000</v>
      </c>
      <c r="G188" s="21">
        <v>229</v>
      </c>
    </row>
    <row r="189" spans="1:7" x14ac:dyDescent="0.3">
      <c r="A189" s="23">
        <v>44080</v>
      </c>
      <c r="B189" s="21">
        <v>230</v>
      </c>
      <c r="F189" s="68">
        <f t="shared" si="8"/>
        <v>82000</v>
      </c>
      <c r="G189" s="21">
        <v>230</v>
      </c>
    </row>
    <row r="190" spans="1:7" x14ac:dyDescent="0.3">
      <c r="A190" s="23">
        <v>44081</v>
      </c>
      <c r="B190" s="21">
        <v>231</v>
      </c>
      <c r="F190" s="68">
        <f t="shared" si="8"/>
        <v>82000</v>
      </c>
      <c r="G190" s="21">
        <v>231</v>
      </c>
    </row>
    <row r="191" spans="1:7" x14ac:dyDescent="0.3">
      <c r="A191" s="23">
        <v>44082</v>
      </c>
      <c r="B191" s="21">
        <v>232</v>
      </c>
      <c r="F191" s="68">
        <f t="shared" si="8"/>
        <v>82000</v>
      </c>
      <c r="G191" s="21">
        <v>232</v>
      </c>
    </row>
    <row r="192" spans="1:7" x14ac:dyDescent="0.3">
      <c r="A192" s="23">
        <v>44083</v>
      </c>
      <c r="B192" s="21">
        <v>233</v>
      </c>
      <c r="F192" s="68">
        <f t="shared" si="8"/>
        <v>82000</v>
      </c>
      <c r="G192" s="21">
        <v>233</v>
      </c>
    </row>
    <row r="193" spans="1:7" x14ac:dyDescent="0.3">
      <c r="A193" s="23">
        <v>44084</v>
      </c>
      <c r="B193" s="21">
        <v>234</v>
      </c>
      <c r="F193" s="68">
        <f t="shared" si="8"/>
        <v>82000</v>
      </c>
      <c r="G193" s="21">
        <v>234</v>
      </c>
    </row>
    <row r="194" spans="1:7" x14ac:dyDescent="0.3">
      <c r="A194" s="23">
        <v>44085</v>
      </c>
      <c r="B194" s="21">
        <v>235</v>
      </c>
      <c r="F194" s="68">
        <f t="shared" si="8"/>
        <v>82000</v>
      </c>
      <c r="G194" s="21">
        <v>235</v>
      </c>
    </row>
    <row r="195" spans="1:7" x14ac:dyDescent="0.3">
      <c r="A195" s="23">
        <v>44086</v>
      </c>
      <c r="B195" s="21">
        <v>236</v>
      </c>
      <c r="F195" s="68">
        <f t="shared" si="8"/>
        <v>82000</v>
      </c>
      <c r="G195" s="21">
        <v>236</v>
      </c>
    </row>
    <row r="196" spans="1:7" x14ac:dyDescent="0.3">
      <c r="A196" s="23">
        <v>44087</v>
      </c>
      <c r="B196" s="21">
        <v>237</v>
      </c>
      <c r="F196" s="68">
        <f t="shared" si="8"/>
        <v>82000</v>
      </c>
      <c r="G196" s="21">
        <v>237</v>
      </c>
    </row>
    <row r="197" spans="1:7" x14ac:dyDescent="0.3">
      <c r="A197" s="23">
        <v>44088</v>
      </c>
      <c r="B197" s="21">
        <v>238</v>
      </c>
      <c r="F197" s="68">
        <f t="shared" si="8"/>
        <v>82000</v>
      </c>
      <c r="G197" s="21">
        <v>238</v>
      </c>
    </row>
    <row r="198" spans="1:7" x14ac:dyDescent="0.3">
      <c r="A198" s="23">
        <v>44089</v>
      </c>
      <c r="B198" s="21">
        <v>239</v>
      </c>
      <c r="F198" s="68">
        <f t="shared" si="8"/>
        <v>82000</v>
      </c>
      <c r="G198" s="21">
        <v>239</v>
      </c>
    </row>
    <row r="199" spans="1:7" x14ac:dyDescent="0.3">
      <c r="A199" s="23">
        <v>44090</v>
      </c>
      <c r="B199" s="21">
        <v>240</v>
      </c>
      <c r="F199" s="68">
        <f t="shared" si="8"/>
        <v>82000</v>
      </c>
      <c r="G199" s="21">
        <v>240</v>
      </c>
    </row>
    <row r="200" spans="1:7" x14ac:dyDescent="0.3">
      <c r="A200" s="23">
        <v>44091</v>
      </c>
      <c r="B200" s="21">
        <v>241</v>
      </c>
      <c r="F200" s="68">
        <f t="shared" si="8"/>
        <v>82000</v>
      </c>
      <c r="G200" s="21">
        <v>241</v>
      </c>
    </row>
    <row r="201" spans="1:7" x14ac:dyDescent="0.3">
      <c r="A201" s="23">
        <v>44092</v>
      </c>
      <c r="B201" s="21">
        <v>242</v>
      </c>
      <c r="F201" s="68">
        <f t="shared" si="8"/>
        <v>82000</v>
      </c>
      <c r="G201" s="21">
        <v>242</v>
      </c>
    </row>
    <row r="202" spans="1:7" x14ac:dyDescent="0.3">
      <c r="A202" s="23">
        <v>44093</v>
      </c>
      <c r="B202" s="21">
        <v>243</v>
      </c>
      <c r="F202" s="68">
        <f t="shared" ref="F202:F265" si="9">F$1*_xlfn.NORM.DIST($B202,F$2,F$3,TRUE)</f>
        <v>82000</v>
      </c>
      <c r="G202" s="21">
        <v>243</v>
      </c>
    </row>
    <row r="203" spans="1:7" x14ac:dyDescent="0.3">
      <c r="A203" s="23">
        <v>44094</v>
      </c>
      <c r="B203" s="21">
        <v>244</v>
      </c>
      <c r="F203" s="68">
        <f t="shared" si="9"/>
        <v>82000</v>
      </c>
      <c r="G203" s="21">
        <v>244</v>
      </c>
    </row>
    <row r="204" spans="1:7" x14ac:dyDescent="0.3">
      <c r="A204" s="23">
        <v>44095</v>
      </c>
      <c r="B204" s="21">
        <v>245</v>
      </c>
      <c r="F204" s="68">
        <f t="shared" si="9"/>
        <v>82000</v>
      </c>
      <c r="G204" s="21">
        <v>245</v>
      </c>
    </row>
    <row r="205" spans="1:7" x14ac:dyDescent="0.3">
      <c r="A205" s="23">
        <v>44096</v>
      </c>
      <c r="B205" s="21">
        <v>246</v>
      </c>
      <c r="F205" s="68">
        <f t="shared" si="9"/>
        <v>82000</v>
      </c>
      <c r="G205" s="21">
        <v>246</v>
      </c>
    </row>
    <row r="206" spans="1:7" x14ac:dyDescent="0.3">
      <c r="A206" s="23">
        <v>44097</v>
      </c>
      <c r="B206" s="21">
        <v>247</v>
      </c>
      <c r="F206" s="68">
        <f t="shared" si="9"/>
        <v>82000</v>
      </c>
      <c r="G206" s="21">
        <v>247</v>
      </c>
    </row>
    <row r="207" spans="1:7" x14ac:dyDescent="0.3">
      <c r="A207" s="23">
        <v>44098</v>
      </c>
      <c r="B207" s="21">
        <v>248</v>
      </c>
      <c r="F207" s="68">
        <f t="shared" si="9"/>
        <v>82000</v>
      </c>
      <c r="G207" s="21">
        <v>248</v>
      </c>
    </row>
    <row r="208" spans="1:7" x14ac:dyDescent="0.3">
      <c r="A208" s="23">
        <v>44099</v>
      </c>
      <c r="B208" s="21">
        <v>249</v>
      </c>
      <c r="F208" s="68">
        <f t="shared" si="9"/>
        <v>82000</v>
      </c>
      <c r="G208" s="21">
        <v>249</v>
      </c>
    </row>
    <row r="209" spans="1:7" x14ac:dyDescent="0.3">
      <c r="A209" s="23">
        <v>44100</v>
      </c>
      <c r="B209" s="21">
        <v>250</v>
      </c>
      <c r="F209" s="68">
        <f t="shared" si="9"/>
        <v>82000</v>
      </c>
      <c r="G209" s="21">
        <v>250</v>
      </c>
    </row>
    <row r="210" spans="1:7" x14ac:dyDescent="0.3">
      <c r="A210" s="23">
        <v>44101</v>
      </c>
      <c r="B210" s="21">
        <v>251</v>
      </c>
      <c r="F210" s="68">
        <f t="shared" si="9"/>
        <v>82000</v>
      </c>
      <c r="G210" s="21">
        <v>251</v>
      </c>
    </row>
    <row r="211" spans="1:7" x14ac:dyDescent="0.3">
      <c r="A211" s="23">
        <v>44102</v>
      </c>
      <c r="B211" s="21">
        <v>252</v>
      </c>
      <c r="F211" s="68">
        <f t="shared" si="9"/>
        <v>82000</v>
      </c>
      <c r="G211" s="21">
        <v>252</v>
      </c>
    </row>
    <row r="212" spans="1:7" x14ac:dyDescent="0.3">
      <c r="A212" s="23">
        <v>44103</v>
      </c>
      <c r="B212" s="21">
        <v>253</v>
      </c>
      <c r="F212" s="68">
        <f t="shared" si="9"/>
        <v>82000</v>
      </c>
      <c r="G212" s="21">
        <v>253</v>
      </c>
    </row>
    <row r="213" spans="1:7" x14ac:dyDescent="0.3">
      <c r="A213" s="23">
        <v>44104</v>
      </c>
      <c r="B213" s="21">
        <v>254</v>
      </c>
      <c r="F213" s="68">
        <f t="shared" si="9"/>
        <v>82000</v>
      </c>
      <c r="G213" s="21">
        <v>254</v>
      </c>
    </row>
    <row r="214" spans="1:7" x14ac:dyDescent="0.3">
      <c r="A214" s="23">
        <v>44105</v>
      </c>
      <c r="B214" s="21">
        <v>255</v>
      </c>
      <c r="F214" s="68">
        <f t="shared" si="9"/>
        <v>82000</v>
      </c>
      <c r="G214" s="21">
        <v>255</v>
      </c>
    </row>
    <row r="215" spans="1:7" x14ac:dyDescent="0.3">
      <c r="A215" s="23">
        <v>44106</v>
      </c>
      <c r="B215" s="21">
        <v>256</v>
      </c>
      <c r="F215" s="68">
        <f t="shared" si="9"/>
        <v>82000</v>
      </c>
      <c r="G215" s="21">
        <v>256</v>
      </c>
    </row>
    <row r="216" spans="1:7" x14ac:dyDescent="0.3">
      <c r="A216" s="23">
        <v>44107</v>
      </c>
      <c r="B216" s="21">
        <v>257</v>
      </c>
      <c r="F216" s="68">
        <f t="shared" si="9"/>
        <v>82000</v>
      </c>
      <c r="G216" s="21">
        <v>257</v>
      </c>
    </row>
    <row r="217" spans="1:7" x14ac:dyDescent="0.3">
      <c r="A217" s="23">
        <v>44108</v>
      </c>
      <c r="B217" s="21">
        <v>258</v>
      </c>
      <c r="F217" s="68">
        <f t="shared" si="9"/>
        <v>82000</v>
      </c>
      <c r="G217" s="21">
        <v>258</v>
      </c>
    </row>
    <row r="218" spans="1:7" x14ac:dyDescent="0.3">
      <c r="A218" s="23">
        <v>44109</v>
      </c>
      <c r="B218" s="21">
        <v>259</v>
      </c>
      <c r="F218" s="68">
        <f t="shared" si="9"/>
        <v>82000</v>
      </c>
      <c r="G218" s="21">
        <v>259</v>
      </c>
    </row>
    <row r="219" spans="1:7" x14ac:dyDescent="0.3">
      <c r="A219" s="23">
        <v>44110</v>
      </c>
      <c r="B219" s="21">
        <v>260</v>
      </c>
      <c r="F219" s="68">
        <f t="shared" si="9"/>
        <v>82000</v>
      </c>
      <c r="G219" s="21">
        <v>260</v>
      </c>
    </row>
    <row r="220" spans="1:7" x14ac:dyDescent="0.3">
      <c r="A220" s="23">
        <v>44111</v>
      </c>
      <c r="B220" s="21">
        <v>261</v>
      </c>
      <c r="F220" s="68">
        <f t="shared" si="9"/>
        <v>82000</v>
      </c>
      <c r="G220" s="21">
        <v>261</v>
      </c>
    </row>
    <row r="221" spans="1:7" x14ac:dyDescent="0.3">
      <c r="A221" s="23">
        <v>44112</v>
      </c>
      <c r="B221" s="21">
        <v>262</v>
      </c>
      <c r="F221" s="68">
        <f t="shared" si="9"/>
        <v>82000</v>
      </c>
      <c r="G221" s="21">
        <v>262</v>
      </c>
    </row>
    <row r="222" spans="1:7" x14ac:dyDescent="0.3">
      <c r="A222" s="23">
        <v>44113</v>
      </c>
      <c r="B222" s="21">
        <v>263</v>
      </c>
      <c r="F222" s="68">
        <f t="shared" si="9"/>
        <v>82000</v>
      </c>
      <c r="G222" s="21">
        <v>263</v>
      </c>
    </row>
    <row r="223" spans="1:7" x14ac:dyDescent="0.3">
      <c r="A223" s="23">
        <v>44114</v>
      </c>
      <c r="B223" s="21">
        <v>264</v>
      </c>
      <c r="F223" s="68">
        <f t="shared" si="9"/>
        <v>82000</v>
      </c>
      <c r="G223" s="21">
        <v>264</v>
      </c>
    </row>
    <row r="224" spans="1:7" x14ac:dyDescent="0.3">
      <c r="A224" s="23">
        <v>44115</v>
      </c>
      <c r="B224" s="21">
        <v>265</v>
      </c>
      <c r="F224" s="68">
        <f t="shared" si="9"/>
        <v>82000</v>
      </c>
      <c r="G224" s="21">
        <v>265</v>
      </c>
    </row>
    <row r="225" spans="1:7" x14ac:dyDescent="0.3">
      <c r="A225" s="23">
        <v>44116</v>
      </c>
      <c r="B225" s="21">
        <v>266</v>
      </c>
      <c r="F225" s="68">
        <f t="shared" si="9"/>
        <v>82000</v>
      </c>
      <c r="G225" s="21">
        <v>266</v>
      </c>
    </row>
    <row r="226" spans="1:7" x14ac:dyDescent="0.3">
      <c r="A226" s="23">
        <v>44117</v>
      </c>
      <c r="B226" s="21">
        <v>267</v>
      </c>
      <c r="F226" s="68">
        <f t="shared" si="9"/>
        <v>82000</v>
      </c>
      <c r="G226" s="21">
        <v>267</v>
      </c>
    </row>
    <row r="227" spans="1:7" x14ac:dyDescent="0.3">
      <c r="A227" s="23">
        <v>44118</v>
      </c>
      <c r="B227" s="21">
        <v>268</v>
      </c>
      <c r="F227" s="68">
        <f t="shared" si="9"/>
        <v>82000</v>
      </c>
      <c r="G227" s="21">
        <v>268</v>
      </c>
    </row>
    <row r="228" spans="1:7" x14ac:dyDescent="0.3">
      <c r="A228" s="23">
        <v>44119</v>
      </c>
      <c r="B228" s="21">
        <v>269</v>
      </c>
      <c r="F228" s="68">
        <f t="shared" si="9"/>
        <v>82000</v>
      </c>
      <c r="G228" s="21">
        <v>269</v>
      </c>
    </row>
    <row r="229" spans="1:7" x14ac:dyDescent="0.3">
      <c r="A229" s="23">
        <v>44120</v>
      </c>
      <c r="B229" s="21">
        <v>270</v>
      </c>
      <c r="F229" s="68">
        <f t="shared" si="9"/>
        <v>82000</v>
      </c>
      <c r="G229" s="21">
        <v>270</v>
      </c>
    </row>
    <row r="230" spans="1:7" x14ac:dyDescent="0.3">
      <c r="A230" s="23">
        <v>44121</v>
      </c>
      <c r="B230" s="21">
        <v>271</v>
      </c>
      <c r="F230" s="68">
        <f t="shared" si="9"/>
        <v>82000</v>
      </c>
      <c r="G230" s="21">
        <v>271</v>
      </c>
    </row>
    <row r="231" spans="1:7" x14ac:dyDescent="0.3">
      <c r="A231" s="23">
        <v>44122</v>
      </c>
      <c r="B231" s="21">
        <v>272</v>
      </c>
      <c r="F231" s="68">
        <f t="shared" si="9"/>
        <v>82000</v>
      </c>
      <c r="G231" s="21">
        <v>272</v>
      </c>
    </row>
    <row r="232" spans="1:7" x14ac:dyDescent="0.3">
      <c r="A232" s="23">
        <v>44123</v>
      </c>
      <c r="B232" s="21">
        <v>273</v>
      </c>
      <c r="F232" s="68">
        <f t="shared" si="9"/>
        <v>82000</v>
      </c>
      <c r="G232" s="21">
        <v>273</v>
      </c>
    </row>
    <row r="233" spans="1:7" x14ac:dyDescent="0.3">
      <c r="A233" s="23">
        <v>44124</v>
      </c>
      <c r="B233" s="21">
        <v>274</v>
      </c>
      <c r="F233" s="68">
        <f t="shared" si="9"/>
        <v>82000</v>
      </c>
      <c r="G233" s="21">
        <v>274</v>
      </c>
    </row>
    <row r="234" spans="1:7" x14ac:dyDescent="0.3">
      <c r="A234" s="23">
        <v>44125</v>
      </c>
      <c r="B234" s="21">
        <v>275</v>
      </c>
      <c r="F234" s="68">
        <f t="shared" si="9"/>
        <v>82000</v>
      </c>
      <c r="G234" s="21">
        <v>275</v>
      </c>
    </row>
    <row r="235" spans="1:7" x14ac:dyDescent="0.3">
      <c r="A235" s="23">
        <v>44126</v>
      </c>
      <c r="B235" s="21">
        <v>276</v>
      </c>
      <c r="F235" s="68">
        <f t="shared" si="9"/>
        <v>82000</v>
      </c>
      <c r="G235" s="21">
        <v>276</v>
      </c>
    </row>
    <row r="236" spans="1:7" x14ac:dyDescent="0.3">
      <c r="A236" s="23">
        <v>44127</v>
      </c>
      <c r="B236" s="21">
        <v>277</v>
      </c>
      <c r="F236" s="68">
        <f t="shared" si="9"/>
        <v>82000</v>
      </c>
      <c r="G236" s="21">
        <v>277</v>
      </c>
    </row>
    <row r="237" spans="1:7" x14ac:dyDescent="0.3">
      <c r="A237" s="23">
        <v>44128</v>
      </c>
      <c r="B237" s="21">
        <v>278</v>
      </c>
      <c r="F237" s="68">
        <f t="shared" si="9"/>
        <v>82000</v>
      </c>
      <c r="G237" s="21">
        <v>278</v>
      </c>
    </row>
    <row r="238" spans="1:7" x14ac:dyDescent="0.3">
      <c r="A238" s="23">
        <v>44129</v>
      </c>
      <c r="B238" s="21">
        <v>279</v>
      </c>
      <c r="F238" s="68">
        <f t="shared" si="9"/>
        <v>82000</v>
      </c>
      <c r="G238" s="21">
        <v>279</v>
      </c>
    </row>
    <row r="239" spans="1:7" x14ac:dyDescent="0.3">
      <c r="A239" s="23">
        <v>44130</v>
      </c>
      <c r="B239" s="21">
        <v>280</v>
      </c>
      <c r="F239" s="68">
        <f t="shared" si="9"/>
        <v>82000</v>
      </c>
      <c r="G239" s="21">
        <v>280</v>
      </c>
    </row>
    <row r="240" spans="1:7" x14ac:dyDescent="0.3">
      <c r="A240" s="23">
        <v>44131</v>
      </c>
      <c r="B240" s="21">
        <v>281</v>
      </c>
      <c r="F240" s="68">
        <f t="shared" si="9"/>
        <v>82000</v>
      </c>
      <c r="G240" s="21">
        <v>281</v>
      </c>
    </row>
    <row r="241" spans="1:7" x14ac:dyDescent="0.3">
      <c r="A241" s="23">
        <v>44132</v>
      </c>
      <c r="B241" s="21">
        <v>282</v>
      </c>
      <c r="F241" s="68">
        <f t="shared" si="9"/>
        <v>82000</v>
      </c>
      <c r="G241" s="21">
        <v>282</v>
      </c>
    </row>
    <row r="242" spans="1:7" x14ac:dyDescent="0.3">
      <c r="A242" s="23">
        <v>44133</v>
      </c>
      <c r="B242" s="21">
        <v>283</v>
      </c>
      <c r="F242" s="68">
        <f t="shared" si="9"/>
        <v>82000</v>
      </c>
      <c r="G242" s="21">
        <v>283</v>
      </c>
    </row>
    <row r="243" spans="1:7" x14ac:dyDescent="0.3">
      <c r="A243" s="23">
        <v>44134</v>
      </c>
      <c r="B243" s="21">
        <v>284</v>
      </c>
      <c r="F243" s="68">
        <f t="shared" si="9"/>
        <v>82000</v>
      </c>
      <c r="G243" s="21">
        <v>284</v>
      </c>
    </row>
    <row r="244" spans="1:7" x14ac:dyDescent="0.3">
      <c r="A244" s="23">
        <v>44135</v>
      </c>
      <c r="B244" s="21">
        <v>285</v>
      </c>
      <c r="F244" s="68">
        <f t="shared" si="9"/>
        <v>82000</v>
      </c>
      <c r="G244" s="21">
        <v>285</v>
      </c>
    </row>
    <row r="245" spans="1:7" x14ac:dyDescent="0.3">
      <c r="A245" s="23">
        <v>44136</v>
      </c>
      <c r="B245" s="21">
        <v>286</v>
      </c>
      <c r="F245" s="68">
        <f t="shared" si="9"/>
        <v>82000</v>
      </c>
      <c r="G245" s="21">
        <v>286</v>
      </c>
    </row>
    <row r="246" spans="1:7" x14ac:dyDescent="0.3">
      <c r="A246" s="23">
        <v>44137</v>
      </c>
      <c r="B246" s="21">
        <v>287</v>
      </c>
      <c r="F246" s="68">
        <f t="shared" si="9"/>
        <v>82000</v>
      </c>
      <c r="G246" s="21">
        <v>287</v>
      </c>
    </row>
    <row r="247" spans="1:7" x14ac:dyDescent="0.3">
      <c r="A247" s="23">
        <v>44138</v>
      </c>
      <c r="B247" s="21">
        <v>288</v>
      </c>
      <c r="F247" s="68">
        <f t="shared" si="9"/>
        <v>82000</v>
      </c>
      <c r="G247" s="21">
        <v>288</v>
      </c>
    </row>
    <row r="248" spans="1:7" x14ac:dyDescent="0.3">
      <c r="A248" s="23">
        <v>44139</v>
      </c>
      <c r="B248" s="21">
        <v>289</v>
      </c>
      <c r="F248" s="68">
        <f t="shared" si="9"/>
        <v>82000</v>
      </c>
      <c r="G248" s="21">
        <v>289</v>
      </c>
    </row>
    <row r="249" spans="1:7" x14ac:dyDescent="0.3">
      <c r="A249" s="23">
        <v>44140</v>
      </c>
      <c r="B249" s="21">
        <v>290</v>
      </c>
      <c r="F249" s="68">
        <f t="shared" si="9"/>
        <v>82000</v>
      </c>
      <c r="G249" s="21">
        <v>290</v>
      </c>
    </row>
    <row r="250" spans="1:7" x14ac:dyDescent="0.3">
      <c r="A250" s="23">
        <v>44141</v>
      </c>
      <c r="B250" s="21">
        <v>291</v>
      </c>
      <c r="F250" s="68">
        <f t="shared" si="9"/>
        <v>82000</v>
      </c>
      <c r="G250" s="21">
        <v>291</v>
      </c>
    </row>
    <row r="251" spans="1:7" x14ac:dyDescent="0.3">
      <c r="A251" s="23">
        <v>44142</v>
      </c>
      <c r="B251" s="21">
        <v>292</v>
      </c>
      <c r="F251" s="68">
        <f t="shared" si="9"/>
        <v>82000</v>
      </c>
      <c r="G251" s="21">
        <v>292</v>
      </c>
    </row>
    <row r="252" spans="1:7" x14ac:dyDescent="0.3">
      <c r="A252" s="23">
        <v>44143</v>
      </c>
      <c r="B252" s="21">
        <v>293</v>
      </c>
      <c r="F252" s="68">
        <f t="shared" si="9"/>
        <v>82000</v>
      </c>
      <c r="G252" s="21">
        <v>293</v>
      </c>
    </row>
    <row r="253" spans="1:7" x14ac:dyDescent="0.3">
      <c r="A253" s="23">
        <v>44144</v>
      </c>
      <c r="B253" s="21">
        <v>294</v>
      </c>
      <c r="F253" s="68">
        <f t="shared" si="9"/>
        <v>82000</v>
      </c>
      <c r="G253" s="21">
        <v>294</v>
      </c>
    </row>
    <row r="254" spans="1:7" x14ac:dyDescent="0.3">
      <c r="A254" s="23">
        <v>44145</v>
      </c>
      <c r="B254" s="21">
        <v>295</v>
      </c>
      <c r="F254" s="68">
        <f t="shared" si="9"/>
        <v>82000</v>
      </c>
      <c r="G254" s="21">
        <v>295</v>
      </c>
    </row>
    <row r="255" spans="1:7" x14ac:dyDescent="0.3">
      <c r="A255" s="23">
        <v>44146</v>
      </c>
      <c r="B255" s="21">
        <v>296</v>
      </c>
      <c r="F255" s="68">
        <f t="shared" si="9"/>
        <v>82000</v>
      </c>
      <c r="G255" s="21">
        <v>296</v>
      </c>
    </row>
    <row r="256" spans="1:7" x14ac:dyDescent="0.3">
      <c r="A256" s="23">
        <v>44147</v>
      </c>
      <c r="B256" s="21">
        <v>297</v>
      </c>
      <c r="F256" s="68">
        <f t="shared" si="9"/>
        <v>82000</v>
      </c>
      <c r="G256" s="21">
        <v>297</v>
      </c>
    </row>
    <row r="257" spans="1:7" x14ac:dyDescent="0.3">
      <c r="A257" s="23">
        <v>44148</v>
      </c>
      <c r="B257" s="21">
        <v>298</v>
      </c>
      <c r="F257" s="68">
        <f t="shared" si="9"/>
        <v>82000</v>
      </c>
      <c r="G257" s="21">
        <v>298</v>
      </c>
    </row>
    <row r="258" spans="1:7" x14ac:dyDescent="0.3">
      <c r="A258" s="23">
        <v>44149</v>
      </c>
      <c r="B258" s="21">
        <v>299</v>
      </c>
      <c r="F258" s="68">
        <f t="shared" si="9"/>
        <v>82000</v>
      </c>
      <c r="G258" s="21">
        <v>299</v>
      </c>
    </row>
    <row r="259" spans="1:7" x14ac:dyDescent="0.3">
      <c r="A259" s="23">
        <v>44150</v>
      </c>
      <c r="B259" s="21">
        <v>300</v>
      </c>
      <c r="F259" s="68">
        <f t="shared" si="9"/>
        <v>82000</v>
      </c>
      <c r="G259" s="21">
        <v>300</v>
      </c>
    </row>
    <row r="260" spans="1:7" x14ac:dyDescent="0.3">
      <c r="A260" s="23">
        <v>44151</v>
      </c>
      <c r="B260" s="21">
        <v>301</v>
      </c>
      <c r="F260" s="68">
        <f t="shared" si="9"/>
        <v>82000</v>
      </c>
      <c r="G260" s="21">
        <v>301</v>
      </c>
    </row>
    <row r="261" spans="1:7" x14ac:dyDescent="0.3">
      <c r="A261" s="23">
        <v>44152</v>
      </c>
      <c r="B261" s="21">
        <v>302</v>
      </c>
      <c r="F261" s="68">
        <f t="shared" si="9"/>
        <v>82000</v>
      </c>
      <c r="G261" s="21">
        <v>302</v>
      </c>
    </row>
    <row r="262" spans="1:7" x14ac:dyDescent="0.3">
      <c r="A262" s="23">
        <v>44153</v>
      </c>
      <c r="B262" s="21">
        <v>303</v>
      </c>
      <c r="F262" s="68">
        <f t="shared" si="9"/>
        <v>82000</v>
      </c>
      <c r="G262" s="21">
        <v>303</v>
      </c>
    </row>
    <row r="263" spans="1:7" x14ac:dyDescent="0.3">
      <c r="A263" s="23">
        <v>44154</v>
      </c>
      <c r="B263" s="21">
        <v>304</v>
      </c>
      <c r="F263" s="68">
        <f t="shared" si="9"/>
        <v>82000</v>
      </c>
      <c r="G263" s="21">
        <v>304</v>
      </c>
    </row>
    <row r="264" spans="1:7" x14ac:dyDescent="0.3">
      <c r="A264" s="23">
        <v>44155</v>
      </c>
      <c r="B264" s="21">
        <v>305</v>
      </c>
      <c r="F264" s="68">
        <f t="shared" si="9"/>
        <v>82000</v>
      </c>
      <c r="G264" s="21">
        <v>305</v>
      </c>
    </row>
    <row r="265" spans="1:7" x14ac:dyDescent="0.3">
      <c r="A265" s="23">
        <v>44156</v>
      </c>
      <c r="B265" s="21">
        <v>306</v>
      </c>
      <c r="F265" s="68">
        <f t="shared" si="9"/>
        <v>82000</v>
      </c>
      <c r="G265" s="21">
        <v>306</v>
      </c>
    </row>
    <row r="266" spans="1:7" x14ac:dyDescent="0.3">
      <c r="A266" s="23">
        <v>44157</v>
      </c>
      <c r="B266" s="21">
        <v>307</v>
      </c>
      <c r="F266" s="68">
        <f t="shared" ref="F266:F305" si="10">F$1*_xlfn.NORM.DIST($B266,F$2,F$3,TRUE)</f>
        <v>82000</v>
      </c>
      <c r="G266" s="21">
        <v>307</v>
      </c>
    </row>
    <row r="267" spans="1:7" x14ac:dyDescent="0.3">
      <c r="A267" s="23">
        <v>44158</v>
      </c>
      <c r="B267" s="21">
        <v>308</v>
      </c>
      <c r="F267" s="68">
        <f t="shared" si="10"/>
        <v>82000</v>
      </c>
      <c r="G267" s="21">
        <v>308</v>
      </c>
    </row>
    <row r="268" spans="1:7" x14ac:dyDescent="0.3">
      <c r="A268" s="23">
        <v>44159</v>
      </c>
      <c r="B268" s="21">
        <v>309</v>
      </c>
      <c r="F268" s="68">
        <f t="shared" si="10"/>
        <v>82000</v>
      </c>
      <c r="G268" s="21">
        <v>309</v>
      </c>
    </row>
    <row r="269" spans="1:7" x14ac:dyDescent="0.3">
      <c r="A269" s="23">
        <v>44160</v>
      </c>
      <c r="B269" s="21">
        <v>310</v>
      </c>
      <c r="F269" s="68">
        <f t="shared" si="10"/>
        <v>82000</v>
      </c>
      <c r="G269" s="21">
        <v>310</v>
      </c>
    </row>
    <row r="270" spans="1:7" x14ac:dyDescent="0.3">
      <c r="A270" s="23">
        <v>44161</v>
      </c>
      <c r="B270" s="21">
        <v>311</v>
      </c>
      <c r="F270" s="68">
        <f t="shared" si="10"/>
        <v>82000</v>
      </c>
      <c r="G270" s="21">
        <v>311</v>
      </c>
    </row>
    <row r="271" spans="1:7" x14ac:dyDescent="0.3">
      <c r="A271" s="23">
        <v>44162</v>
      </c>
      <c r="B271" s="21">
        <v>312</v>
      </c>
      <c r="F271" s="68">
        <f t="shared" si="10"/>
        <v>82000</v>
      </c>
      <c r="G271" s="21">
        <v>312</v>
      </c>
    </row>
    <row r="272" spans="1:7" x14ac:dyDescent="0.3">
      <c r="A272" s="23">
        <v>44163</v>
      </c>
      <c r="B272" s="21">
        <v>313</v>
      </c>
      <c r="F272" s="68">
        <f t="shared" si="10"/>
        <v>82000</v>
      </c>
      <c r="G272" s="21">
        <v>313</v>
      </c>
    </row>
    <row r="273" spans="1:7" x14ac:dyDescent="0.3">
      <c r="A273" s="23">
        <v>44164</v>
      </c>
      <c r="B273" s="21">
        <v>314</v>
      </c>
      <c r="F273" s="68">
        <f t="shared" si="10"/>
        <v>82000</v>
      </c>
      <c r="G273" s="21">
        <v>314</v>
      </c>
    </row>
    <row r="274" spans="1:7" x14ac:dyDescent="0.3">
      <c r="A274" s="23">
        <v>44165</v>
      </c>
      <c r="B274" s="21">
        <v>315</v>
      </c>
      <c r="F274" s="68">
        <f t="shared" si="10"/>
        <v>82000</v>
      </c>
      <c r="G274" s="21">
        <v>315</v>
      </c>
    </row>
    <row r="275" spans="1:7" x14ac:dyDescent="0.3">
      <c r="A275" s="23">
        <v>44166</v>
      </c>
      <c r="B275" s="21">
        <v>316</v>
      </c>
      <c r="F275" s="68">
        <f t="shared" si="10"/>
        <v>82000</v>
      </c>
      <c r="G275" s="21">
        <v>316</v>
      </c>
    </row>
    <row r="276" spans="1:7" x14ac:dyDescent="0.3">
      <c r="A276" s="23">
        <v>44167</v>
      </c>
      <c r="B276" s="21">
        <v>317</v>
      </c>
      <c r="F276" s="68">
        <f t="shared" si="10"/>
        <v>82000</v>
      </c>
      <c r="G276" s="21">
        <v>317</v>
      </c>
    </row>
    <row r="277" spans="1:7" x14ac:dyDescent="0.3">
      <c r="A277" s="23">
        <v>44168</v>
      </c>
      <c r="B277" s="21">
        <v>318</v>
      </c>
      <c r="F277" s="68">
        <f t="shared" si="10"/>
        <v>82000</v>
      </c>
      <c r="G277" s="21">
        <v>318</v>
      </c>
    </row>
    <row r="278" spans="1:7" x14ac:dyDescent="0.3">
      <c r="A278" s="23">
        <v>44169</v>
      </c>
      <c r="B278" s="21">
        <v>319</v>
      </c>
      <c r="F278" s="68">
        <f t="shared" si="10"/>
        <v>82000</v>
      </c>
      <c r="G278" s="21">
        <v>319</v>
      </c>
    </row>
    <row r="279" spans="1:7" x14ac:dyDescent="0.3">
      <c r="A279" s="23">
        <v>44170</v>
      </c>
      <c r="B279" s="21">
        <v>320</v>
      </c>
      <c r="F279" s="68">
        <f t="shared" si="10"/>
        <v>82000</v>
      </c>
      <c r="G279" s="21">
        <v>320</v>
      </c>
    </row>
    <row r="280" spans="1:7" x14ac:dyDescent="0.3">
      <c r="A280" s="23">
        <v>44171</v>
      </c>
      <c r="B280" s="21">
        <v>321</v>
      </c>
      <c r="F280" s="68">
        <f t="shared" si="10"/>
        <v>82000</v>
      </c>
      <c r="G280" s="21">
        <v>321</v>
      </c>
    </row>
    <row r="281" spans="1:7" x14ac:dyDescent="0.3">
      <c r="A281" s="23">
        <v>44172</v>
      </c>
      <c r="B281" s="21">
        <v>322</v>
      </c>
      <c r="F281" s="68">
        <f t="shared" si="10"/>
        <v>82000</v>
      </c>
      <c r="G281" s="21">
        <v>322</v>
      </c>
    </row>
    <row r="282" spans="1:7" x14ac:dyDescent="0.3">
      <c r="A282" s="23">
        <v>44173</v>
      </c>
      <c r="B282" s="21">
        <v>323</v>
      </c>
      <c r="F282" s="68">
        <f t="shared" si="10"/>
        <v>82000</v>
      </c>
      <c r="G282" s="21">
        <v>323</v>
      </c>
    </row>
    <row r="283" spans="1:7" x14ac:dyDescent="0.3">
      <c r="A283" s="23">
        <v>44174</v>
      </c>
      <c r="B283" s="21">
        <v>324</v>
      </c>
      <c r="F283" s="68">
        <f t="shared" si="10"/>
        <v>82000</v>
      </c>
      <c r="G283" s="21">
        <v>324</v>
      </c>
    </row>
    <row r="284" spans="1:7" x14ac:dyDescent="0.3">
      <c r="A284" s="23">
        <v>44175</v>
      </c>
      <c r="B284" s="21">
        <v>325</v>
      </c>
      <c r="F284" s="68">
        <f t="shared" si="10"/>
        <v>82000</v>
      </c>
      <c r="G284" s="21">
        <v>325</v>
      </c>
    </row>
    <row r="285" spans="1:7" x14ac:dyDescent="0.3">
      <c r="A285" s="23">
        <v>44176</v>
      </c>
      <c r="B285" s="21">
        <v>326</v>
      </c>
      <c r="F285" s="68">
        <f t="shared" si="10"/>
        <v>82000</v>
      </c>
      <c r="G285" s="21">
        <v>326</v>
      </c>
    </row>
    <row r="286" spans="1:7" x14ac:dyDescent="0.3">
      <c r="A286" s="23">
        <v>44177</v>
      </c>
      <c r="B286" s="21">
        <v>327</v>
      </c>
      <c r="F286" s="68">
        <f t="shared" si="10"/>
        <v>82000</v>
      </c>
      <c r="G286" s="21">
        <v>327</v>
      </c>
    </row>
    <row r="287" spans="1:7" x14ac:dyDescent="0.3">
      <c r="A287" s="23">
        <v>44178</v>
      </c>
      <c r="B287" s="21">
        <v>328</v>
      </c>
      <c r="F287" s="68">
        <f t="shared" si="10"/>
        <v>82000</v>
      </c>
      <c r="G287" s="21">
        <v>328</v>
      </c>
    </row>
    <row r="288" spans="1:7" x14ac:dyDescent="0.3">
      <c r="A288" s="23">
        <v>44179</v>
      </c>
      <c r="B288" s="21">
        <v>329</v>
      </c>
      <c r="F288" s="68">
        <f t="shared" si="10"/>
        <v>82000</v>
      </c>
      <c r="G288" s="21">
        <v>329</v>
      </c>
    </row>
    <row r="289" spans="1:7" x14ac:dyDescent="0.3">
      <c r="A289" s="23">
        <v>44180</v>
      </c>
      <c r="B289" s="21">
        <v>330</v>
      </c>
      <c r="F289" s="68">
        <f t="shared" si="10"/>
        <v>82000</v>
      </c>
      <c r="G289" s="21">
        <v>330</v>
      </c>
    </row>
    <row r="290" spans="1:7" x14ac:dyDescent="0.3">
      <c r="A290" s="23">
        <v>44181</v>
      </c>
      <c r="B290" s="21">
        <v>331</v>
      </c>
      <c r="F290" s="68">
        <f t="shared" si="10"/>
        <v>82000</v>
      </c>
      <c r="G290" s="21">
        <v>331</v>
      </c>
    </row>
    <row r="291" spans="1:7" x14ac:dyDescent="0.3">
      <c r="A291" s="23">
        <v>44182</v>
      </c>
      <c r="B291" s="21">
        <v>332</v>
      </c>
      <c r="F291" s="68">
        <f t="shared" si="10"/>
        <v>82000</v>
      </c>
      <c r="G291" s="21">
        <v>332</v>
      </c>
    </row>
    <row r="292" spans="1:7" x14ac:dyDescent="0.3">
      <c r="A292" s="23">
        <v>44183</v>
      </c>
      <c r="B292" s="21">
        <v>333</v>
      </c>
      <c r="F292" s="68">
        <f t="shared" si="10"/>
        <v>82000</v>
      </c>
      <c r="G292" s="21">
        <v>333</v>
      </c>
    </row>
    <row r="293" spans="1:7" x14ac:dyDescent="0.3">
      <c r="A293" s="23">
        <v>44184</v>
      </c>
      <c r="B293" s="21">
        <v>334</v>
      </c>
      <c r="F293" s="68">
        <f t="shared" si="10"/>
        <v>82000</v>
      </c>
      <c r="G293" s="21">
        <v>334</v>
      </c>
    </row>
    <row r="294" spans="1:7" x14ac:dyDescent="0.3">
      <c r="A294" s="23">
        <v>44185</v>
      </c>
      <c r="B294" s="21">
        <v>335</v>
      </c>
      <c r="F294" s="68">
        <f t="shared" si="10"/>
        <v>82000</v>
      </c>
      <c r="G294" s="21">
        <v>335</v>
      </c>
    </row>
    <row r="295" spans="1:7" x14ac:dyDescent="0.3">
      <c r="A295" s="23">
        <v>44186</v>
      </c>
      <c r="B295" s="21">
        <v>336</v>
      </c>
      <c r="F295" s="68">
        <f t="shared" si="10"/>
        <v>82000</v>
      </c>
      <c r="G295" s="21">
        <v>336</v>
      </c>
    </row>
    <row r="296" spans="1:7" x14ac:dyDescent="0.3">
      <c r="A296" s="23">
        <v>44187</v>
      </c>
      <c r="B296" s="21">
        <v>337</v>
      </c>
      <c r="F296" s="68">
        <f t="shared" si="10"/>
        <v>82000</v>
      </c>
      <c r="G296" s="21">
        <v>337</v>
      </c>
    </row>
    <row r="297" spans="1:7" x14ac:dyDescent="0.3">
      <c r="A297" s="23">
        <v>44188</v>
      </c>
      <c r="B297" s="21">
        <v>338</v>
      </c>
      <c r="F297" s="68">
        <f t="shared" si="10"/>
        <v>82000</v>
      </c>
      <c r="G297" s="21">
        <v>338</v>
      </c>
    </row>
    <row r="298" spans="1:7" x14ac:dyDescent="0.3">
      <c r="A298" s="23">
        <v>44189</v>
      </c>
      <c r="B298" s="21">
        <v>339</v>
      </c>
      <c r="F298" s="68">
        <f t="shared" si="10"/>
        <v>82000</v>
      </c>
      <c r="G298" s="21">
        <v>339</v>
      </c>
    </row>
    <row r="299" spans="1:7" x14ac:dyDescent="0.3">
      <c r="A299" s="23">
        <v>44190</v>
      </c>
      <c r="B299" s="21">
        <v>340</v>
      </c>
      <c r="F299" s="68">
        <f t="shared" si="10"/>
        <v>82000</v>
      </c>
      <c r="G299" s="21">
        <v>340</v>
      </c>
    </row>
    <row r="300" spans="1:7" x14ac:dyDescent="0.3">
      <c r="A300" s="23">
        <v>44191</v>
      </c>
      <c r="B300" s="21">
        <v>341</v>
      </c>
      <c r="F300" s="68">
        <f t="shared" si="10"/>
        <v>82000</v>
      </c>
      <c r="G300" s="21">
        <v>341</v>
      </c>
    </row>
    <row r="301" spans="1:7" x14ac:dyDescent="0.3">
      <c r="A301" s="23">
        <v>44192</v>
      </c>
      <c r="B301" s="21">
        <v>342</v>
      </c>
      <c r="F301" s="68">
        <f t="shared" si="10"/>
        <v>82000</v>
      </c>
      <c r="G301" s="21">
        <v>342</v>
      </c>
    </row>
    <row r="302" spans="1:7" x14ac:dyDescent="0.3">
      <c r="A302" s="23">
        <v>44193</v>
      </c>
      <c r="B302" s="21">
        <v>343</v>
      </c>
      <c r="F302" s="68">
        <f t="shared" si="10"/>
        <v>82000</v>
      </c>
      <c r="G302" s="21">
        <v>343</v>
      </c>
    </row>
    <row r="303" spans="1:7" x14ac:dyDescent="0.3">
      <c r="A303" s="23">
        <v>44194</v>
      </c>
      <c r="B303" s="21">
        <v>344</v>
      </c>
      <c r="F303" s="68">
        <f t="shared" si="10"/>
        <v>82000</v>
      </c>
      <c r="G303" s="21">
        <v>344</v>
      </c>
    </row>
    <row r="304" spans="1:7" x14ac:dyDescent="0.3">
      <c r="A304" s="23">
        <v>44195</v>
      </c>
      <c r="B304" s="21">
        <v>345</v>
      </c>
      <c r="F304" s="68">
        <f t="shared" si="10"/>
        <v>82000</v>
      </c>
      <c r="G304" s="21">
        <v>345</v>
      </c>
    </row>
    <row r="305" spans="1:7" x14ac:dyDescent="0.3">
      <c r="A305" s="23">
        <v>44196</v>
      </c>
      <c r="B305" s="21">
        <v>346</v>
      </c>
      <c r="F305" s="68">
        <f t="shared" si="10"/>
        <v>82000</v>
      </c>
      <c r="G305" s="21">
        <v>346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Normal="100" workbookViewId="0">
      <selection activeCell="D4" sqref="D4"/>
    </sheetView>
  </sheetViews>
  <sheetFormatPr defaultRowHeight="15.6" x14ac:dyDescent="0.3"/>
  <cols>
    <col min="1" max="1" width="19.44140625" style="93" bestFit="1" customWidth="1"/>
    <col min="2" max="2" width="24.33203125" style="94" hidden="1" customWidth="1"/>
    <col min="3" max="3" width="21" style="94" bestFit="1" customWidth="1"/>
    <col min="4" max="4" width="20.21875" style="94" customWidth="1"/>
    <col min="5" max="5" width="19" style="93" bestFit="1" customWidth="1"/>
    <col min="6" max="16384" width="8.88671875" style="93"/>
  </cols>
  <sheetData>
    <row r="1" spans="1:5" x14ac:dyDescent="0.3">
      <c r="C1" s="93"/>
    </row>
    <row r="2" spans="1:5" x14ac:dyDescent="0.3">
      <c r="A2" s="93" t="s">
        <v>1404</v>
      </c>
      <c r="C2" s="101">
        <f>+C4/C3</f>
        <v>62.81553081017536</v>
      </c>
      <c r="D2" s="104">
        <f>D3/1000000</f>
        <v>1E-3</v>
      </c>
      <c r="E2" s="93" t="s">
        <v>1400</v>
      </c>
    </row>
    <row r="3" spans="1:5" x14ac:dyDescent="0.3">
      <c r="A3" s="93" t="s">
        <v>1403</v>
      </c>
      <c r="C3" s="102">
        <f>SUM('Global Status'!M58:M66)</f>
        <v>765575</v>
      </c>
      <c r="D3" s="113">
        <v>1000</v>
      </c>
      <c r="E3" s="93" t="s">
        <v>1401</v>
      </c>
    </row>
    <row r="4" spans="1:5" x14ac:dyDescent="0.3">
      <c r="A4" s="93" t="s">
        <v>1261</v>
      </c>
      <c r="C4" s="108">
        <f>C5/D2</f>
        <v>48090000</v>
      </c>
      <c r="D4" s="105">
        <f>1/D2</f>
        <v>1000</v>
      </c>
      <c r="E4" s="93" t="s">
        <v>1402</v>
      </c>
    </row>
    <row r="5" spans="1:5" x14ac:dyDescent="0.3">
      <c r="A5" s="93" t="s">
        <v>1399</v>
      </c>
      <c r="C5" s="103">
        <f>SUM('Global Status'!O58:O66)</f>
        <v>48090</v>
      </c>
      <c r="D5" s="111">
        <v>120</v>
      </c>
    </row>
    <row r="6" spans="1:5" x14ac:dyDescent="0.3">
      <c r="A6" s="93" t="s">
        <v>1296</v>
      </c>
      <c r="C6" s="99">
        <f>SUM(C10:C110)</f>
        <v>7794.7987290000001</v>
      </c>
      <c r="D6" s="106">
        <v>25</v>
      </c>
    </row>
    <row r="8" spans="1:5" x14ac:dyDescent="0.3">
      <c r="E8" s="102">
        <f>SUM(E10:E110)</f>
        <v>3273.8024758400288</v>
      </c>
    </row>
    <row r="9" spans="1:5" ht="31.2" x14ac:dyDescent="0.3">
      <c r="A9" s="109" t="s">
        <v>1294</v>
      </c>
      <c r="B9" s="95" t="s">
        <v>1295</v>
      </c>
      <c r="C9" s="95" t="s">
        <v>1296</v>
      </c>
      <c r="D9" s="98" t="s">
        <v>1398</v>
      </c>
      <c r="E9" s="98" t="s">
        <v>1399</v>
      </c>
    </row>
    <row r="10" spans="1:5" x14ac:dyDescent="0.3">
      <c r="A10" s="110" t="s">
        <v>1297</v>
      </c>
      <c r="B10" s="96">
        <f t="shared" ref="B10:B41" si="0">A10*C10</f>
        <v>0</v>
      </c>
      <c r="C10" s="105">
        <v>136.07771299999999</v>
      </c>
      <c r="D10" s="112">
        <f>$D$3*_xlfn.NORM.DIST(A10,$D$5,$D$6,FALSE)</f>
        <v>1.5845196364128303E-4</v>
      </c>
      <c r="E10" s="100">
        <f>C10*D10</f>
        <v>2.1561780832664943E-2</v>
      </c>
    </row>
    <row r="11" spans="1:5" x14ac:dyDescent="0.3">
      <c r="A11" s="110" t="s">
        <v>1298</v>
      </c>
      <c r="B11" s="96">
        <f t="shared" si="0"/>
        <v>135.94356999999999</v>
      </c>
      <c r="C11" s="105">
        <v>135.94356999999999</v>
      </c>
      <c r="D11" s="97">
        <f t="shared" ref="D11:D74" si="1">$D$3*_xlfn.NORM.DIST(A11,$D$5,$D$6,FALSE)</f>
        <v>1.9183804086210087E-4</v>
      </c>
      <c r="E11" s="100">
        <f t="shared" ref="E11:E74" si="2">C11*D11</f>
        <v>2.607914813659987E-2</v>
      </c>
    </row>
    <row r="12" spans="1:5" x14ac:dyDescent="0.3">
      <c r="A12" s="110" t="s">
        <v>1299</v>
      </c>
      <c r="B12" s="96">
        <f t="shared" si="0"/>
        <v>271.39176400000002</v>
      </c>
      <c r="C12" s="105">
        <v>135.69588200000001</v>
      </c>
      <c r="D12" s="97">
        <f t="shared" si="1"/>
        <v>2.3188730025429149E-4</v>
      </c>
      <c r="E12" s="100">
        <f t="shared" si="2"/>
        <v>3.1466151732604912E-2</v>
      </c>
    </row>
    <row r="13" spans="1:5" x14ac:dyDescent="0.3">
      <c r="A13" s="110" t="s">
        <v>1300</v>
      </c>
      <c r="B13" s="96">
        <f t="shared" si="0"/>
        <v>406.021995</v>
      </c>
      <c r="C13" s="105">
        <v>135.340665</v>
      </c>
      <c r="D13" s="97">
        <f t="shared" si="1"/>
        <v>2.7984936573081622E-4</v>
      </c>
      <c r="E13" s="100">
        <f t="shared" si="2"/>
        <v>3.7874999257836876E-2</v>
      </c>
    </row>
    <row r="14" spans="1:5" x14ac:dyDescent="0.3">
      <c r="A14" s="110" t="s">
        <v>1301</v>
      </c>
      <c r="B14" s="96">
        <f t="shared" si="0"/>
        <v>539.53584000000001</v>
      </c>
      <c r="C14" s="105">
        <v>134.88396</v>
      </c>
      <c r="D14" s="97">
        <f t="shared" si="1"/>
        <v>3.3719165532915084E-4</v>
      </c>
      <c r="E14" s="100">
        <f t="shared" si="2"/>
        <v>4.5481745749750967E-2</v>
      </c>
    </row>
    <row r="15" spans="1:5" x14ac:dyDescent="0.3">
      <c r="A15" s="110" t="s">
        <v>1302</v>
      </c>
      <c r="B15" s="96">
        <f t="shared" si="0"/>
        <v>671.65902000000006</v>
      </c>
      <c r="C15" s="105">
        <v>134.33180400000001</v>
      </c>
      <c r="D15" s="97">
        <f t="shared" si="1"/>
        <v>4.0563408261947039E-4</v>
      </c>
      <c r="E15" s="100">
        <f t="shared" si="2"/>
        <v>5.4489558082158503E-2</v>
      </c>
    </row>
    <row r="16" spans="1:5" x14ac:dyDescent="0.3">
      <c r="A16" s="110" t="s">
        <v>1303</v>
      </c>
      <c r="B16" s="96">
        <f t="shared" si="0"/>
        <v>802.14132599999994</v>
      </c>
      <c r="C16" s="105">
        <v>133.69022099999998</v>
      </c>
      <c r="D16" s="97">
        <f t="shared" si="1"/>
        <v>4.8718867881074795E-4</v>
      </c>
      <c r="E16" s="100">
        <f t="shared" si="2"/>
        <v>6.5132362138906899E-2</v>
      </c>
    </row>
    <row r="17" spans="1:5" x14ac:dyDescent="0.3">
      <c r="A17" s="110" t="s">
        <v>1304</v>
      </c>
      <c r="B17" s="96">
        <f t="shared" si="0"/>
        <v>930.75664499999982</v>
      </c>
      <c r="C17" s="105">
        <v>132.96523499999998</v>
      </c>
      <c r="D17" s="97">
        <f t="shared" si="1"/>
        <v>5.8420472556611766E-4</v>
      </c>
      <c r="E17" s="100">
        <f t="shared" si="2"/>
        <v>7.7678918623009324E-2</v>
      </c>
    </row>
    <row r="18" spans="1:5" x14ac:dyDescent="0.3">
      <c r="A18" s="110" t="s">
        <v>1305</v>
      </c>
      <c r="B18" s="96">
        <f t="shared" si="0"/>
        <v>1057.303392</v>
      </c>
      <c r="C18" s="105">
        <v>132.162924</v>
      </c>
      <c r="D18" s="97">
        <f t="shared" si="1"/>
        <v>6.9942004106556541E-4</v>
      </c>
      <c r="E18" s="100">
        <f t="shared" si="2"/>
        <v>9.2437397731425203E-2</v>
      </c>
    </row>
    <row r="19" spans="1:5" x14ac:dyDescent="0.3">
      <c r="A19" s="110" t="s">
        <v>1306</v>
      </c>
      <c r="B19" s="96">
        <f t="shared" si="0"/>
        <v>1181.6033400000001</v>
      </c>
      <c r="C19" s="105">
        <v>131.28926000000001</v>
      </c>
      <c r="D19" s="97">
        <f t="shared" si="1"/>
        <v>8.3601911601801618E-4</v>
      </c>
      <c r="E19" s="100">
        <f t="shared" si="2"/>
        <v>0.1097603310878595</v>
      </c>
    </row>
    <row r="20" spans="1:5" x14ac:dyDescent="0.3">
      <c r="A20" s="110" t="s">
        <v>1307</v>
      </c>
      <c r="B20" s="96">
        <f t="shared" si="0"/>
        <v>1303.7654</v>
      </c>
      <c r="C20" s="105">
        <v>130.37654000000001</v>
      </c>
      <c r="D20" s="97">
        <f t="shared" si="1"/>
        <v>9.9769885160214144E-4</v>
      </c>
      <c r="E20" s="100">
        <f t="shared" si="2"/>
        <v>0.13007652423386065</v>
      </c>
    </row>
    <row r="21" spans="1:5" x14ac:dyDescent="0.3">
      <c r="A21" s="110" t="s">
        <v>1308</v>
      </c>
      <c r="B21" s="96">
        <f t="shared" si="0"/>
        <v>1424.0271319999999</v>
      </c>
      <c r="C21" s="105">
        <v>129.45701199999999</v>
      </c>
      <c r="D21" s="97">
        <f t="shared" si="1"/>
        <v>1.1887427070576878E-3</v>
      </c>
      <c r="E21" s="100">
        <f t="shared" si="2"/>
        <v>0.15389107889247958</v>
      </c>
    </row>
    <row r="22" spans="1:5" x14ac:dyDescent="0.3">
      <c r="A22" s="110" t="s">
        <v>1309</v>
      </c>
      <c r="B22" s="96">
        <f t="shared" si="0"/>
        <v>1540.8669960000002</v>
      </c>
      <c r="C22" s="105">
        <v>128.40558300000001</v>
      </c>
      <c r="D22" s="97">
        <f t="shared" si="1"/>
        <v>1.4141041200709239E-3</v>
      </c>
      <c r="E22" s="100">
        <f t="shared" si="2"/>
        <v>0.18157886396040901</v>
      </c>
    </row>
    <row r="23" spans="1:5" x14ac:dyDescent="0.3">
      <c r="A23" s="110" t="s">
        <v>1310</v>
      </c>
      <c r="B23" s="96">
        <f t="shared" si="0"/>
        <v>1653.285621</v>
      </c>
      <c r="C23" s="105">
        <v>127.175817</v>
      </c>
      <c r="D23" s="97">
        <f t="shared" si="1"/>
        <v>1.679500117264693E-3</v>
      </c>
      <c r="E23" s="100">
        <f t="shared" si="2"/>
        <v>0.21359179956473312</v>
      </c>
    </row>
    <row r="24" spans="1:5" x14ac:dyDescent="0.3">
      <c r="A24" s="110" t="s">
        <v>1311</v>
      </c>
      <c r="B24" s="96">
        <f t="shared" si="0"/>
        <v>1761.93416</v>
      </c>
      <c r="C24" s="105">
        <v>125.85244</v>
      </c>
      <c r="D24" s="97">
        <f t="shared" si="1"/>
        <v>1.9915160839204839E-3</v>
      </c>
      <c r="E24" s="100">
        <f t="shared" si="2"/>
        <v>0.25063715846063767</v>
      </c>
    </row>
    <row r="25" spans="1:5" x14ac:dyDescent="0.3">
      <c r="A25" s="110" t="s">
        <v>1312</v>
      </c>
      <c r="B25" s="96">
        <f t="shared" si="0"/>
        <v>1868.44695</v>
      </c>
      <c r="C25" s="105">
        <v>124.56313</v>
      </c>
      <c r="D25" s="97">
        <f t="shared" si="1"/>
        <v>2.3577227102615939E-3</v>
      </c>
      <c r="E25" s="100">
        <f t="shared" si="2"/>
        <v>0.29368532046226725</v>
      </c>
    </row>
    <row r="26" spans="1:5" x14ac:dyDescent="0.3">
      <c r="A26" s="110" t="s">
        <v>1313</v>
      </c>
      <c r="B26" s="96">
        <f t="shared" si="0"/>
        <v>1972.4517760000001</v>
      </c>
      <c r="C26" s="105">
        <v>123.27823600000001</v>
      </c>
      <c r="D26" s="97">
        <f t="shared" si="1"/>
        <v>2.7868061747685735E-3</v>
      </c>
      <c r="E26" s="100">
        <f t="shared" si="2"/>
        <v>0.34355254929937745</v>
      </c>
    </row>
    <row r="27" spans="1:5" x14ac:dyDescent="0.3">
      <c r="A27" s="110" t="s">
        <v>1314</v>
      </c>
      <c r="B27" s="96">
        <f t="shared" si="0"/>
        <v>2077.098845</v>
      </c>
      <c r="C27" s="105">
        <v>122.18228500000001</v>
      </c>
      <c r="D27" s="97">
        <f t="shared" si="1"/>
        <v>3.2887126614514401E-3</v>
      </c>
      <c r="E27" s="100">
        <f t="shared" si="2"/>
        <v>0.40182242768456838</v>
      </c>
    </row>
    <row r="28" spans="1:5" x14ac:dyDescent="0.3">
      <c r="A28" s="110" t="s">
        <v>1315</v>
      </c>
      <c r="B28" s="96">
        <f t="shared" si="0"/>
        <v>2184.8211719999999</v>
      </c>
      <c r="C28" s="105">
        <v>121.37895399999999</v>
      </c>
      <c r="D28" s="97">
        <f t="shared" si="1"/>
        <v>3.874808335948771E-3</v>
      </c>
      <c r="E28" s="100">
        <f t="shared" si="2"/>
        <v>0.47032018276794241</v>
      </c>
    </row>
    <row r="29" spans="1:5" x14ac:dyDescent="0.3">
      <c r="A29" s="110" t="s">
        <v>1316</v>
      </c>
      <c r="B29" s="96">
        <f t="shared" si="0"/>
        <v>2295.0741250000001</v>
      </c>
      <c r="C29" s="105">
        <v>120.793375</v>
      </c>
      <c r="D29" s="97">
        <f t="shared" si="1"/>
        <v>4.5580559227545838E-3</v>
      </c>
      <c r="E29" s="100">
        <f t="shared" si="2"/>
        <v>0.55058295834826543</v>
      </c>
    </row>
    <row r="30" spans="1:5" x14ac:dyDescent="0.3">
      <c r="A30" s="110" t="s">
        <v>1317</v>
      </c>
      <c r="B30" s="96">
        <f t="shared" si="0"/>
        <v>2404.9869600000002</v>
      </c>
      <c r="C30" s="105">
        <v>120.249348</v>
      </c>
      <c r="D30" s="97">
        <f t="shared" si="1"/>
        <v>5.3532090305954145E-3</v>
      </c>
      <c r="E30" s="100">
        <f t="shared" si="2"/>
        <v>0.64371989563681065</v>
      </c>
    </row>
    <row r="31" spans="1:5" x14ac:dyDescent="0.3">
      <c r="A31" s="110" t="s">
        <v>1318</v>
      </c>
      <c r="B31" s="96">
        <f t="shared" si="0"/>
        <v>2515.4808419999999</v>
      </c>
      <c r="C31" s="105">
        <v>119.784802</v>
      </c>
      <c r="D31" s="97">
        <f t="shared" si="1"/>
        <v>6.2770253626212909E-3</v>
      </c>
      <c r="E31" s="100">
        <f t="shared" si="2"/>
        <v>0.75189224021056955</v>
      </c>
    </row>
    <row r="32" spans="1:5" x14ac:dyDescent="0.3">
      <c r="A32" s="110" t="s">
        <v>1319</v>
      </c>
      <c r="B32" s="96">
        <f t="shared" si="0"/>
        <v>2626.877</v>
      </c>
      <c r="C32" s="105">
        <v>119.40349999999999</v>
      </c>
      <c r="D32" s="97">
        <f t="shared" si="1"/>
        <v>7.3484999200982837E-3</v>
      </c>
      <c r="E32" s="100">
        <f t="shared" si="2"/>
        <v>0.8774366102094554</v>
      </c>
    </row>
    <row r="33" spans="1:5" x14ac:dyDescent="0.3">
      <c r="A33" s="110" t="s">
        <v>1320</v>
      </c>
      <c r="B33" s="96">
        <f t="shared" si="0"/>
        <v>2739.0814769999997</v>
      </c>
      <c r="C33" s="105">
        <v>119.09049899999999</v>
      </c>
      <c r="D33" s="97">
        <f t="shared" si="1"/>
        <v>8.5891192600146826E-3</v>
      </c>
      <c r="E33" s="100">
        <f t="shared" si="2"/>
        <v>1.0228824986456593</v>
      </c>
    </row>
    <row r="34" spans="1:5" x14ac:dyDescent="0.3">
      <c r="A34" s="110" t="s">
        <v>1321</v>
      </c>
      <c r="B34" s="96">
        <f t="shared" si="0"/>
        <v>2852.6286959999998</v>
      </c>
      <c r="C34" s="105">
        <v>118.85952899999999</v>
      </c>
      <c r="D34" s="97">
        <f t="shared" si="1"/>
        <v>1.002313779563443E-2</v>
      </c>
      <c r="E34" s="100">
        <f t="shared" si="2"/>
        <v>1.1913454374912065</v>
      </c>
    </row>
    <row r="35" spans="1:5" x14ac:dyDescent="0.3">
      <c r="A35" s="110" t="s">
        <v>1322</v>
      </c>
      <c r="B35" s="96">
        <f t="shared" si="0"/>
        <v>2965.076</v>
      </c>
      <c r="C35" s="105">
        <v>118.60303999999999</v>
      </c>
      <c r="D35" s="97">
        <f t="shared" si="1"/>
        <v>1.1677877031658412E-2</v>
      </c>
      <c r="E35" s="100">
        <f t="shared" si="2"/>
        <v>1.3850317167008639</v>
      </c>
    </row>
    <row r="36" spans="1:5" x14ac:dyDescent="0.3">
      <c r="A36" s="110" t="s">
        <v>1323</v>
      </c>
      <c r="B36" s="96">
        <f t="shared" si="0"/>
        <v>3072.658238</v>
      </c>
      <c r="C36" s="105">
        <v>118.179163</v>
      </c>
      <c r="D36" s="97">
        <f t="shared" si="1"/>
        <v>1.3584048499346192E-2</v>
      </c>
      <c r="E36" s="100">
        <f t="shared" si="2"/>
        <v>1.605351481804139</v>
      </c>
    </row>
    <row r="37" spans="1:5" x14ac:dyDescent="0.3">
      <c r="A37" s="110" t="s">
        <v>1324</v>
      </c>
      <c r="B37" s="96">
        <f t="shared" si="0"/>
        <v>3193.4659859999997</v>
      </c>
      <c r="C37" s="105">
        <v>118.276518</v>
      </c>
      <c r="D37" s="97">
        <f t="shared" si="1"/>
        <v>1.5776100998766248E-2</v>
      </c>
      <c r="E37" s="100">
        <f t="shared" si="2"/>
        <v>1.865942293750394</v>
      </c>
    </row>
    <row r="38" spans="1:5" x14ac:dyDescent="0.3">
      <c r="A38" s="110" t="s">
        <v>1325</v>
      </c>
      <c r="B38" s="96">
        <f t="shared" si="0"/>
        <v>3336.8774600000002</v>
      </c>
      <c r="C38" s="105">
        <v>119.17419500000001</v>
      </c>
      <c r="D38" s="97">
        <f t="shared" si="1"/>
        <v>1.829259256239427E-2</v>
      </c>
      <c r="E38" s="100">
        <f t="shared" si="2"/>
        <v>2.1800049930863246</v>
      </c>
    </row>
    <row r="39" spans="1:5" x14ac:dyDescent="0.3">
      <c r="A39" s="110" t="s">
        <v>1326</v>
      </c>
      <c r="B39" s="96">
        <f t="shared" si="0"/>
        <v>3493.3178729999995</v>
      </c>
      <c r="C39" s="105">
        <v>120.45923699999999</v>
      </c>
      <c r="D39" s="97">
        <f t="shared" si="1"/>
        <v>2.1176587323797388E-2</v>
      </c>
      <c r="E39" s="100">
        <f t="shared" si="2"/>
        <v>2.5509155512885049</v>
      </c>
    </row>
    <row r="40" spans="1:5" x14ac:dyDescent="0.3">
      <c r="A40" s="110" t="s">
        <v>1327</v>
      </c>
      <c r="B40" s="96">
        <f t="shared" si="0"/>
        <v>3647.0870400000003</v>
      </c>
      <c r="C40" s="105">
        <v>121.569568</v>
      </c>
      <c r="D40" s="97">
        <f t="shared" si="1"/>
        <v>2.4476077204550879E-2</v>
      </c>
      <c r="E40" s="100">
        <f t="shared" si="2"/>
        <v>2.9755461320918979</v>
      </c>
    </row>
    <row r="41" spans="1:5" x14ac:dyDescent="0.3">
      <c r="A41" s="110" t="s">
        <v>1328</v>
      </c>
      <c r="B41" s="96">
        <f t="shared" si="0"/>
        <v>3805.9801119999997</v>
      </c>
      <c r="C41" s="105">
        <v>122.773552</v>
      </c>
      <c r="D41" s="97">
        <f t="shared" si="1"/>
        <v>2.8244428019521449E-2</v>
      </c>
      <c r="E41" s="100">
        <f t="shared" si="2"/>
        <v>3.4676687521649736</v>
      </c>
    </row>
    <row r="42" spans="1:5" x14ac:dyDescent="0.3">
      <c r="A42" s="110" t="s">
        <v>1329</v>
      </c>
      <c r="B42" s="96">
        <f t="shared" ref="B42:B73" si="3">A42*C42</f>
        <v>3927.775584</v>
      </c>
      <c r="C42" s="105">
        <v>122.742987</v>
      </c>
      <c r="D42" s="97">
        <f t="shared" si="1"/>
        <v>3.2540849243272343E-2</v>
      </c>
      <c r="E42" s="100">
        <f t="shared" si="2"/>
        <v>3.9941610356359369</v>
      </c>
    </row>
    <row r="43" spans="1:5" x14ac:dyDescent="0.3">
      <c r="A43" s="110" t="s">
        <v>1330</v>
      </c>
      <c r="B43" s="96">
        <f t="shared" si="3"/>
        <v>3986.7117840000001</v>
      </c>
      <c r="C43" s="105">
        <v>120.809448</v>
      </c>
      <c r="D43" s="97">
        <f t="shared" si="1"/>
        <v>3.7430886277099187E-2</v>
      </c>
      <c r="E43" s="100">
        <f t="shared" si="2"/>
        <v>4.5220047092871276</v>
      </c>
    </row>
    <row r="44" spans="1:5" x14ac:dyDescent="0.3">
      <c r="A44" s="110" t="s">
        <v>1331</v>
      </c>
      <c r="B44" s="96">
        <f t="shared" si="3"/>
        <v>3999.5960180000002</v>
      </c>
      <c r="C44" s="105">
        <v>117.635177</v>
      </c>
      <c r="D44" s="97">
        <f t="shared" si="1"/>
        <v>4.2986933606149427E-2</v>
      </c>
      <c r="E44" s="100">
        <f t="shared" si="2"/>
        <v>5.0567755434466362</v>
      </c>
    </row>
    <row r="45" spans="1:5" x14ac:dyDescent="0.3">
      <c r="A45" s="110" t="s">
        <v>1332</v>
      </c>
      <c r="B45" s="96">
        <f t="shared" si="3"/>
        <v>4010.78125</v>
      </c>
      <c r="C45" s="105">
        <v>114.59375</v>
      </c>
      <c r="D45" s="97">
        <f t="shared" si="1"/>
        <v>4.9288766738920797E-2</v>
      </c>
      <c r="E45" s="100">
        <f t="shared" si="2"/>
        <v>5.6481846134882048</v>
      </c>
    </row>
    <row r="46" spans="1:5" x14ac:dyDescent="0.3">
      <c r="A46" s="110" t="s">
        <v>1333</v>
      </c>
      <c r="B46" s="96">
        <f t="shared" si="3"/>
        <v>4012.6377240000002</v>
      </c>
      <c r="C46" s="105">
        <v>111.462159</v>
      </c>
      <c r="D46" s="97">
        <f t="shared" si="1"/>
        <v>5.6424090277655395E-2</v>
      </c>
      <c r="E46" s="100">
        <f t="shared" si="2"/>
        <v>6.2891509219583801</v>
      </c>
    </row>
    <row r="47" spans="1:5" x14ac:dyDescent="0.3">
      <c r="A47" s="110" t="s">
        <v>1334</v>
      </c>
      <c r="B47" s="96">
        <f t="shared" si="3"/>
        <v>4015.9333059999999</v>
      </c>
      <c r="C47" s="105">
        <v>108.538738</v>
      </c>
      <c r="D47" s="97">
        <f t="shared" si="1"/>
        <v>6.4489098879084966E-2</v>
      </c>
      <c r="E47" s="100">
        <f t="shared" si="2"/>
        <v>6.9995654070930966</v>
      </c>
    </row>
    <row r="48" spans="1:5" x14ac:dyDescent="0.3">
      <c r="A48" s="110" t="s">
        <v>1335</v>
      </c>
      <c r="B48" s="96">
        <f t="shared" si="3"/>
        <v>4032.8343599999998</v>
      </c>
      <c r="C48" s="105">
        <v>106.12721999999999</v>
      </c>
      <c r="D48" s="97">
        <f t="shared" si="1"/>
        <v>7.3589047232971244E-2</v>
      </c>
      <c r="E48" s="100">
        <f t="shared" si="2"/>
        <v>7.80980100528393</v>
      </c>
    </row>
    <row r="49" spans="1:5" x14ac:dyDescent="0.3">
      <c r="A49" s="110" t="s">
        <v>1336</v>
      </c>
      <c r="B49" s="96">
        <f t="shared" si="3"/>
        <v>4059.7800360000001</v>
      </c>
      <c r="C49" s="105">
        <v>104.096924</v>
      </c>
      <c r="D49" s="97">
        <f t="shared" si="1"/>
        <v>8.3838824514317664E-2</v>
      </c>
      <c r="E49" s="100">
        <f t="shared" si="2"/>
        <v>8.7273637437162623</v>
      </c>
    </row>
    <row r="50" spans="1:5" x14ac:dyDescent="0.3">
      <c r="A50" s="110" t="s">
        <v>1337</v>
      </c>
      <c r="B50" s="96">
        <f t="shared" si="3"/>
        <v>4076.9652799999999</v>
      </c>
      <c r="C50" s="105">
        <v>101.924132</v>
      </c>
      <c r="D50" s="97">
        <f t="shared" si="1"/>
        <v>9.5363528058593605E-2</v>
      </c>
      <c r="E50" s="100">
        <f t="shared" si="2"/>
        <v>9.719844821829799</v>
      </c>
    </row>
    <row r="51" spans="1:5" x14ac:dyDescent="0.3">
      <c r="A51" s="110" t="s">
        <v>1338</v>
      </c>
      <c r="B51" s="96">
        <f t="shared" si="3"/>
        <v>4083.8660489999997</v>
      </c>
      <c r="C51" s="105">
        <v>99.606488999999996</v>
      </c>
      <c r="D51" s="97">
        <f t="shared" si="1"/>
        <v>0.108299030273628</v>
      </c>
      <c r="E51" s="100">
        <f t="shared" si="2"/>
        <v>10.787286167660794</v>
      </c>
    </row>
    <row r="52" spans="1:5" x14ac:dyDescent="0.3">
      <c r="A52" s="110" t="s">
        <v>1339</v>
      </c>
      <c r="B52" s="96">
        <f t="shared" si="3"/>
        <v>4113.2962079999998</v>
      </c>
      <c r="C52" s="105">
        <v>97.93562399999999</v>
      </c>
      <c r="D52" s="97">
        <f t="shared" si="1"/>
        <v>0.12279253204418962</v>
      </c>
      <c r="E52" s="100">
        <f t="shared" si="2"/>
        <v>12.025763248287705</v>
      </c>
    </row>
    <row r="53" spans="1:5" x14ac:dyDescent="0.3">
      <c r="A53" s="110" t="s">
        <v>1340</v>
      </c>
      <c r="B53" s="96">
        <f t="shared" si="3"/>
        <v>4180.4260300000005</v>
      </c>
      <c r="C53" s="105">
        <v>97.219210000000004</v>
      </c>
      <c r="D53" s="97">
        <f t="shared" si="1"/>
        <v>0.13900309511419751</v>
      </c>
      <c r="E53" s="100">
        <f t="shared" si="2"/>
        <v>13.513771094557141</v>
      </c>
    </row>
    <row r="54" spans="1:5" x14ac:dyDescent="0.3">
      <c r="A54" s="110" t="s">
        <v>1341</v>
      </c>
      <c r="B54" s="96">
        <f t="shared" si="3"/>
        <v>4272.5499959999997</v>
      </c>
      <c r="C54" s="105">
        <v>97.103408999999999</v>
      </c>
      <c r="D54" s="97">
        <f t="shared" si="1"/>
        <v>0.15710214515699117</v>
      </c>
      <c r="E54" s="100">
        <f t="shared" si="2"/>
        <v>15.255153855956683</v>
      </c>
    </row>
    <row r="55" spans="1:5" x14ac:dyDescent="0.3">
      <c r="A55" s="110" t="s">
        <v>1342</v>
      </c>
      <c r="B55" s="96">
        <f t="shared" si="3"/>
        <v>4361.32359</v>
      </c>
      <c r="C55" s="105">
        <v>96.918301999999997</v>
      </c>
      <c r="D55" s="97">
        <f t="shared" si="1"/>
        <v>0.17727393647752029</v>
      </c>
      <c r="E55" s="100">
        <f t="shared" si="2"/>
        <v>17.181088912257128</v>
      </c>
    </row>
    <row r="56" spans="1:5" x14ac:dyDescent="0.3">
      <c r="A56" s="110" t="s">
        <v>1343</v>
      </c>
      <c r="B56" s="96">
        <f t="shared" si="3"/>
        <v>4452.2468500000004</v>
      </c>
      <c r="C56" s="105">
        <v>96.787975000000003</v>
      </c>
      <c r="D56" s="97">
        <f t="shared" si="1"/>
        <v>0.19971596854449505</v>
      </c>
      <c r="E56" s="100">
        <f t="shared" si="2"/>
        <v>19.330104170585376</v>
      </c>
    </row>
    <row r="57" spans="1:5" x14ac:dyDescent="0.3">
      <c r="A57" s="110" t="s">
        <v>1344</v>
      </c>
      <c r="B57" s="96">
        <f t="shared" si="3"/>
        <v>4528.4762729999993</v>
      </c>
      <c r="C57" s="105">
        <v>96.35055899999999</v>
      </c>
      <c r="D57" s="97">
        <f t="shared" si="1"/>
        <v>0.22463934383963874</v>
      </c>
      <c r="E57" s="100">
        <f t="shared" si="2"/>
        <v>21.644126352342397</v>
      </c>
    </row>
    <row r="58" spans="1:5" x14ac:dyDescent="0.3">
      <c r="A58" s="110" t="s">
        <v>1345</v>
      </c>
      <c r="B58" s="96">
        <f t="shared" si="3"/>
        <v>4577.0315040000005</v>
      </c>
      <c r="C58" s="105">
        <v>95.35482300000001</v>
      </c>
      <c r="D58" s="97">
        <f t="shared" si="1"/>
        <v>0.25226905585063708</v>
      </c>
      <c r="E58" s="100">
        <f t="shared" si="2"/>
        <v>24.055071169014617</v>
      </c>
    </row>
    <row r="59" spans="1:5" x14ac:dyDescent="0.3">
      <c r="A59" s="110" t="s">
        <v>1346</v>
      </c>
      <c r="B59" s="96">
        <f t="shared" si="3"/>
        <v>4603.7704999999996</v>
      </c>
      <c r="C59" s="105">
        <v>93.954499999999996</v>
      </c>
      <c r="D59" s="97">
        <f t="shared" si="1"/>
        <v>0.28284419544077788</v>
      </c>
      <c r="E59" s="100">
        <f t="shared" si="2"/>
        <v>26.574484960540563</v>
      </c>
    </row>
    <row r="60" spans="1:5" x14ac:dyDescent="0.3">
      <c r="A60" s="110" t="s">
        <v>1347</v>
      </c>
      <c r="B60" s="96">
        <f t="shared" si="3"/>
        <v>4629.0506999999998</v>
      </c>
      <c r="C60" s="105">
        <v>92.581013999999996</v>
      </c>
      <c r="D60" s="97">
        <f t="shared" si="1"/>
        <v>0.31661806331919873</v>
      </c>
      <c r="E60" s="100">
        <f t="shared" si="2"/>
        <v>29.312821352807624</v>
      </c>
    </row>
    <row r="61" spans="1:5" x14ac:dyDescent="0.3">
      <c r="A61" s="110" t="s">
        <v>1348</v>
      </c>
      <c r="B61" s="96">
        <f t="shared" si="3"/>
        <v>4650.171585000001</v>
      </c>
      <c r="C61" s="105">
        <v>91.179835000000011</v>
      </c>
      <c r="D61" s="97">
        <f t="shared" si="1"/>
        <v>0.35385817592948926</v>
      </c>
      <c r="E61" s="100">
        <f t="shared" si="2"/>
        <v>32.264730094651803</v>
      </c>
    </row>
    <row r="62" spans="1:5" x14ac:dyDescent="0.3">
      <c r="A62" s="110" t="s">
        <v>1349</v>
      </c>
      <c r="B62" s="96">
        <f t="shared" si="3"/>
        <v>4653.3809920000058</v>
      </c>
      <c r="C62" s="105">
        <v>89.488096000000112</v>
      </c>
      <c r="D62" s="97">
        <f t="shared" si="1"/>
        <v>0.39484615179004523</v>
      </c>
      <c r="E62" s="100">
        <f t="shared" si="2"/>
        <v>35.334030336618184</v>
      </c>
    </row>
    <row r="63" spans="1:5" x14ac:dyDescent="0.3">
      <c r="A63" s="110" t="s">
        <v>1350</v>
      </c>
      <c r="B63" s="96">
        <f t="shared" si="3"/>
        <v>4633.686278999995</v>
      </c>
      <c r="C63" s="105">
        <v>87.428042999999903</v>
      </c>
      <c r="D63" s="97">
        <f t="shared" si="1"/>
        <v>0.43987746517622295</v>
      </c>
      <c r="E63" s="100">
        <f t="shared" si="2"/>
        <v>38.457625940157783</v>
      </c>
    </row>
    <row r="64" spans="1:5" x14ac:dyDescent="0.3">
      <c r="A64" s="110" t="s">
        <v>1351</v>
      </c>
      <c r="B64" s="96">
        <f t="shared" si="3"/>
        <v>4595.1669899999997</v>
      </c>
      <c r="C64" s="105">
        <v>85.095685000000003</v>
      </c>
      <c r="D64" s="97">
        <f t="shared" si="1"/>
        <v>0.48926105405111892</v>
      </c>
      <c r="E64" s="100">
        <f t="shared" si="2"/>
        <v>41.634004538301994</v>
      </c>
    </row>
    <row r="65" spans="1:5" x14ac:dyDescent="0.3">
      <c r="A65" s="110" t="s">
        <v>1352</v>
      </c>
      <c r="B65" s="96">
        <f t="shared" si="3"/>
        <v>4548.399570000005</v>
      </c>
      <c r="C65" s="105">
        <v>82.698174000000094</v>
      </c>
      <c r="D65" s="97">
        <f t="shared" si="1"/>
        <v>0.54331876934742451</v>
      </c>
      <c r="E65" s="100">
        <f t="shared" si="2"/>
        <v>44.931470124959233</v>
      </c>
    </row>
    <row r="66" spans="1:5" x14ac:dyDescent="0.3">
      <c r="A66" s="110" t="s">
        <v>1353</v>
      </c>
      <c r="B66" s="96">
        <f t="shared" si="3"/>
        <v>4493.1279119999999</v>
      </c>
      <c r="C66" s="105">
        <v>80.234426999999997</v>
      </c>
      <c r="D66" s="97">
        <f t="shared" si="1"/>
        <v>0.60238465309509792</v>
      </c>
      <c r="E66" s="100">
        <f t="shared" si="2"/>
        <v>48.331987474678954</v>
      </c>
    </row>
    <row r="67" spans="1:5" x14ac:dyDescent="0.3">
      <c r="A67" s="110" t="s">
        <v>1354</v>
      </c>
      <c r="B67" s="96">
        <f t="shared" si="3"/>
        <v>4426.6523189999998</v>
      </c>
      <c r="C67" s="105">
        <v>77.660567</v>
      </c>
      <c r="D67" s="97">
        <f t="shared" si="1"/>
        <v>0.66680403349524231</v>
      </c>
      <c r="E67" s="100">
        <f t="shared" si="2"/>
        <v>51.78437931912751</v>
      </c>
    </row>
    <row r="68" spans="1:5" x14ac:dyDescent="0.3">
      <c r="A68" s="110" t="s">
        <v>1355</v>
      </c>
      <c r="B68" s="96">
        <f t="shared" si="3"/>
        <v>4349.3538219999991</v>
      </c>
      <c r="C68" s="105">
        <v>74.988858999999991</v>
      </c>
      <c r="D68" s="97">
        <f t="shared" si="1"/>
        <v>0.73693242587448182</v>
      </c>
      <c r="E68" s="100">
        <f t="shared" si="2"/>
        <v>55.261721776429461</v>
      </c>
    </row>
    <row r="69" spans="1:5" x14ac:dyDescent="0.3">
      <c r="A69" s="110" t="s">
        <v>1356</v>
      </c>
      <c r="B69" s="96">
        <f t="shared" si="3"/>
        <v>4263.7595490000003</v>
      </c>
      <c r="C69" s="105">
        <v>72.267111</v>
      </c>
      <c r="D69" s="97">
        <f t="shared" si="1"/>
        <v>0.81313422952903369</v>
      </c>
      <c r="E69" s="100">
        <f t="shared" si="2"/>
        <v>58.762861623274155</v>
      </c>
    </row>
    <row r="70" spans="1:5" x14ac:dyDescent="0.3">
      <c r="A70" s="110" t="s">
        <v>1357</v>
      </c>
      <c r="B70" s="96">
        <f t="shared" si="3"/>
        <v>4167.8548200000005</v>
      </c>
      <c r="C70" s="105">
        <v>69.464247</v>
      </c>
      <c r="D70" s="97">
        <f t="shared" si="1"/>
        <v>0.89578121179371595</v>
      </c>
      <c r="E70" s="100">
        <f t="shared" si="2"/>
        <v>62.224767353997997</v>
      </c>
    </row>
    <row r="71" spans="1:5" x14ac:dyDescent="0.3">
      <c r="A71" s="110" t="s">
        <v>1358</v>
      </c>
      <c r="B71" s="96">
        <f t="shared" si="3"/>
        <v>4056.8930230000001</v>
      </c>
      <c r="C71" s="105">
        <v>66.506443000000004</v>
      </c>
      <c r="D71" s="97">
        <f t="shared" si="1"/>
        <v>0.98525077225530033</v>
      </c>
      <c r="E71" s="100">
        <f t="shared" si="2"/>
        <v>65.525524325703117</v>
      </c>
    </row>
    <row r="72" spans="1:5" x14ac:dyDescent="0.3">
      <c r="A72" s="110" t="s">
        <v>1359</v>
      </c>
      <c r="B72" s="96">
        <f t="shared" si="3"/>
        <v>3963.1350460000003</v>
      </c>
      <c r="C72" s="105">
        <v>63.921533000000004</v>
      </c>
      <c r="D72" s="97">
        <f t="shared" si="1"/>
        <v>1.0819239818752715</v>
      </c>
      <c r="E72" s="100">
        <f t="shared" si="2"/>
        <v>69.15823951093158</v>
      </c>
    </row>
    <row r="73" spans="1:5" x14ac:dyDescent="0.3">
      <c r="A73" s="110" t="s">
        <v>1360</v>
      </c>
      <c r="B73" s="96">
        <f t="shared" si="3"/>
        <v>3902.4529109999999</v>
      </c>
      <c r="C73" s="105">
        <v>61.943697</v>
      </c>
      <c r="D73" s="97">
        <f t="shared" si="1"/>
        <v>1.1861833938936512</v>
      </c>
      <c r="E73" s="100">
        <f t="shared" si="2"/>
        <v>73.476584737779987</v>
      </c>
    </row>
    <row r="74" spans="1:5" x14ac:dyDescent="0.3">
      <c r="A74" s="110" t="s">
        <v>1361</v>
      </c>
      <c r="B74" s="96">
        <f t="shared" ref="B74:B105" si="4">A74*C74</f>
        <v>3859.56288</v>
      </c>
      <c r="C74" s="105">
        <v>60.305669999999999</v>
      </c>
      <c r="D74" s="97">
        <f t="shared" si="1"/>
        <v>1.2984106257478978</v>
      </c>
      <c r="E74" s="100">
        <f t="shared" si="2"/>
        <v>78.301522720846222</v>
      </c>
    </row>
    <row r="75" spans="1:5" x14ac:dyDescent="0.3">
      <c r="A75" s="110" t="s">
        <v>1362</v>
      </c>
      <c r="B75" s="96">
        <f t="shared" si="4"/>
        <v>3807.52801</v>
      </c>
      <c r="C75" s="105">
        <v>58.577354</v>
      </c>
      <c r="D75" s="97">
        <f t="shared" ref="D75:D110" si="5">$D$3*_xlfn.NORM.DIST(A75,$D$5,$D$6,FALSE)</f>
        <v>1.4189837138492569</v>
      </c>
      <c r="E75" s="100">
        <f t="shared" ref="E75:E110" si="6">C75*D75</f>
        <v>83.12031132638262</v>
      </c>
    </row>
    <row r="76" spans="1:5" x14ac:dyDescent="0.3">
      <c r="A76" s="110" t="s">
        <v>1363</v>
      </c>
      <c r="B76" s="96">
        <f t="shared" si="4"/>
        <v>3757.396698</v>
      </c>
      <c r="C76" s="107">
        <v>56.930253</v>
      </c>
      <c r="D76" s="97">
        <f t="shared" si="5"/>
        <v>1.5482742458982244</v>
      </c>
      <c r="E76" s="100">
        <f t="shared" si="6"/>
        <v>88.143644532370132</v>
      </c>
    </row>
    <row r="77" spans="1:5" x14ac:dyDescent="0.3">
      <c r="A77" s="110" t="s">
        <v>1364</v>
      </c>
      <c r="B77" s="96">
        <f t="shared" si="4"/>
        <v>3665.4552289999997</v>
      </c>
      <c r="C77" s="107">
        <v>54.708286999999999</v>
      </c>
      <c r="D77" s="97">
        <f t="shared" si="5"/>
        <v>1.6866442784708122</v>
      </c>
      <c r="E77" s="100">
        <f t="shared" si="6"/>
        <v>92.273419253489109</v>
      </c>
    </row>
    <row r="78" spans="1:5" x14ac:dyDescent="0.3">
      <c r="A78" s="110" t="s">
        <v>1365</v>
      </c>
      <c r="B78" s="96">
        <f t="shared" si="4"/>
        <v>3506.6793520000069</v>
      </c>
      <c r="C78" s="107">
        <v>51.568814000000103</v>
      </c>
      <c r="D78" s="97">
        <f t="shared" si="5"/>
        <v>1.8344430508421956</v>
      </c>
      <c r="E78" s="100">
        <f t="shared" si="6"/>
        <v>94.600052482473913</v>
      </c>
    </row>
    <row r="79" spans="1:5" x14ac:dyDescent="0.3">
      <c r="A79" s="110" t="s">
        <v>1366</v>
      </c>
      <c r="B79" s="96">
        <f t="shared" si="4"/>
        <v>3302.2712759999999</v>
      </c>
      <c r="C79" s="107">
        <v>47.859003999999999</v>
      </c>
      <c r="D79" s="97">
        <f t="shared" si="5"/>
        <v>1.9920035094028308</v>
      </c>
      <c r="E79" s="100">
        <f t="shared" si="6"/>
        <v>95.335303924524112</v>
      </c>
    </row>
    <row r="80" spans="1:5" x14ac:dyDescent="0.3">
      <c r="A80" s="110" t="s">
        <v>1367</v>
      </c>
      <c r="B80" s="96">
        <f t="shared" si="4"/>
        <v>3099.5836200000003</v>
      </c>
      <c r="C80" s="107">
        <v>44.279766000000002</v>
      </c>
      <c r="D80" s="97">
        <f t="shared" si="5"/>
        <v>2.1596386605275222</v>
      </c>
      <c r="E80" s="100">
        <f t="shared" si="6"/>
        <v>95.628294532712118</v>
      </c>
    </row>
    <row r="81" spans="1:5" x14ac:dyDescent="0.3">
      <c r="A81" s="110" t="s">
        <v>1368</v>
      </c>
      <c r="B81" s="96">
        <f t="shared" si="4"/>
        <v>2890.0065070000001</v>
      </c>
      <c r="C81" s="107">
        <v>40.704317000000003</v>
      </c>
      <c r="D81" s="97">
        <f t="shared" si="5"/>
        <v>2.3376377733380584</v>
      </c>
      <c r="E81" s="100">
        <f t="shared" si="6"/>
        <v>95.151948957126493</v>
      </c>
    </row>
    <row r="82" spans="1:5" x14ac:dyDescent="0.3">
      <c r="A82" s="110" t="s">
        <v>1369</v>
      </c>
      <c r="B82" s="96">
        <f t="shared" si="4"/>
        <v>2690.3864160000003</v>
      </c>
      <c r="C82" s="107">
        <v>37.366478000000001</v>
      </c>
      <c r="D82" s="97">
        <f t="shared" si="5"/>
        <v>2.5262624574079462</v>
      </c>
      <c r="E82" s="100">
        <f t="shared" si="6"/>
        <v>94.397530536959962</v>
      </c>
    </row>
    <row r="83" spans="1:5" x14ac:dyDescent="0.3">
      <c r="A83" s="110" t="s">
        <v>1370</v>
      </c>
      <c r="B83" s="96">
        <f t="shared" si="4"/>
        <v>2515.4151659999998</v>
      </c>
      <c r="C83" s="107">
        <v>34.457741999999996</v>
      </c>
      <c r="D83" s="97">
        <f t="shared" si="5"/>
        <v>2.7257426440417833</v>
      </c>
      <c r="E83" s="100">
        <f t="shared" si="6"/>
        <v>93.922936786789592</v>
      </c>
    </row>
    <row r="84" spans="1:5" x14ac:dyDescent="0.3">
      <c r="A84" s="110" t="s">
        <v>1371</v>
      </c>
      <c r="B84" s="96">
        <f t="shared" si="4"/>
        <v>2358.3079240000002</v>
      </c>
      <c r="C84" s="107">
        <v>31.869026000000002</v>
      </c>
      <c r="D84" s="97">
        <f t="shared" si="5"/>
        <v>2.9362725032662755</v>
      </c>
      <c r="E84" s="100">
        <f t="shared" si="6"/>
        <v>93.576144749678022</v>
      </c>
    </row>
    <row r="85" spans="1:5" x14ac:dyDescent="0.3">
      <c r="A85" s="110" t="s">
        <v>1372</v>
      </c>
      <c r="B85" s="96">
        <f t="shared" si="4"/>
        <v>2194.9760999999999</v>
      </c>
      <c r="C85" s="107">
        <v>29.266348000000001</v>
      </c>
      <c r="D85" s="97">
        <f t="shared" si="5"/>
        <v>3.1580063320357659</v>
      </c>
      <c r="E85" s="100">
        <f t="shared" si="6"/>
        <v>92.423312299562269</v>
      </c>
    </row>
    <row r="86" spans="1:5" x14ac:dyDescent="0.3">
      <c r="A86" s="110" t="s">
        <v>1373</v>
      </c>
      <c r="B86" s="96">
        <f t="shared" si="4"/>
        <v>2027.39842</v>
      </c>
      <c r="C86" s="105">
        <v>26.676295</v>
      </c>
      <c r="D86" s="97">
        <f t="shared" si="5"/>
        <v>3.3910544523208892</v>
      </c>
      <c r="E86" s="100">
        <f t="shared" si="6"/>
        <v>90.46076893117548</v>
      </c>
    </row>
    <row r="87" spans="1:5" x14ac:dyDescent="0.3">
      <c r="A87" s="110" t="s">
        <v>1374</v>
      </c>
      <c r="B87" s="96">
        <f t="shared" si="4"/>
        <v>1878.289644</v>
      </c>
      <c r="C87" s="105">
        <v>24.393371999999999</v>
      </c>
      <c r="D87" s="97">
        <f t="shared" si="5"/>
        <v>3.6354791606513146</v>
      </c>
      <c r="E87" s="100">
        <f t="shared" si="6"/>
        <v>88.681595564015282</v>
      </c>
    </row>
    <row r="88" spans="1:5" x14ac:dyDescent="0.3">
      <c r="A88" s="110" t="s">
        <v>1375</v>
      </c>
      <c r="B88" s="96">
        <f t="shared" si="4"/>
        <v>1756.4120339999999</v>
      </c>
      <c r="C88" s="105">
        <v>22.518103</v>
      </c>
      <c r="D88" s="97">
        <f t="shared" si="5"/>
        <v>3.8912907732587003</v>
      </c>
      <c r="E88" s="100">
        <f t="shared" si="6"/>
        <v>87.624486435189056</v>
      </c>
    </row>
    <row r="89" spans="1:5" x14ac:dyDescent="0.3">
      <c r="A89" s="110" t="s">
        <v>1376</v>
      </c>
      <c r="B89" s="96">
        <f t="shared" si="4"/>
        <v>1653.2846659999998</v>
      </c>
      <c r="C89" s="105">
        <v>20.927653999999997</v>
      </c>
      <c r="D89" s="97">
        <f t="shared" si="5"/>
        <v>4.1584438131505701</v>
      </c>
      <c r="E89" s="100">
        <f t="shared" si="6"/>
        <v>87.02647330005577</v>
      </c>
    </row>
    <row r="90" spans="1:5" x14ac:dyDescent="0.3">
      <c r="A90" s="110" t="s">
        <v>1377</v>
      </c>
      <c r="B90" s="96">
        <f t="shared" si="4"/>
        <v>1553.45064</v>
      </c>
      <c r="C90" s="105">
        <v>19.418133000000001</v>
      </c>
      <c r="D90" s="97">
        <f t="shared" si="5"/>
        <v>4.436833387178222</v>
      </c>
      <c r="E90" s="100">
        <f t="shared" si="6"/>
        <v>86.155020811067217</v>
      </c>
    </row>
    <row r="91" spans="1:5" x14ac:dyDescent="0.3">
      <c r="A91" s="110" t="s">
        <v>1378</v>
      </c>
      <c r="B91" s="96">
        <f t="shared" si="4"/>
        <v>1462.3461360000001</v>
      </c>
      <c r="C91" s="105">
        <v>18.053656</v>
      </c>
      <c r="D91" s="97">
        <f t="shared" si="5"/>
        <v>4.7262918023832903</v>
      </c>
      <c r="E91" s="100">
        <f t="shared" si="6"/>
        <v>85.326846355847906</v>
      </c>
    </row>
    <row r="92" spans="1:5" x14ac:dyDescent="0.3">
      <c r="A92" s="110" t="s">
        <v>1379</v>
      </c>
      <c r="B92" s="96">
        <f t="shared" si="4"/>
        <v>1359.62519</v>
      </c>
      <c r="C92" s="105">
        <v>16.580794999999998</v>
      </c>
      <c r="D92" s="97">
        <f t="shared" si="5"/>
        <v>5.0265854715635259</v>
      </c>
      <c r="E92" s="100">
        <f t="shared" si="6"/>
        <v>83.344783253973148</v>
      </c>
    </row>
    <row r="93" spans="1:5" x14ac:dyDescent="0.3">
      <c r="A93" s="110" t="s">
        <v>1380</v>
      </c>
      <c r="B93" s="96">
        <f t="shared" si="4"/>
        <v>1233.402161</v>
      </c>
      <c r="C93" s="105">
        <v>14.860267</v>
      </c>
      <c r="D93" s="97">
        <f t="shared" si="5"/>
        <v>5.3374121580400926</v>
      </c>
      <c r="E93" s="100">
        <f t="shared" si="6"/>
        <v>79.315369757521978</v>
      </c>
    </row>
    <row r="94" spans="1:5" x14ac:dyDescent="0.3">
      <c r="A94" s="110" t="s">
        <v>1381</v>
      </c>
      <c r="B94" s="96">
        <f t="shared" si="4"/>
        <v>1093.453452</v>
      </c>
      <c r="C94" s="105">
        <v>13.017303</v>
      </c>
      <c r="D94" s="97">
        <f t="shared" si="5"/>
        <v>5.6583986089935507</v>
      </c>
      <c r="E94" s="100">
        <f t="shared" si="6"/>
        <v>73.657089188047578</v>
      </c>
    </row>
    <row r="95" spans="1:5" x14ac:dyDescent="0.3">
      <c r="A95" s="110" t="s">
        <v>1382</v>
      </c>
      <c r="B95" s="96">
        <f t="shared" si="4"/>
        <v>961.72247000000004</v>
      </c>
      <c r="C95" s="105">
        <v>11.314382</v>
      </c>
      <c r="D95" s="97">
        <f t="shared" si="5"/>
        <v>5.9890986254297944</v>
      </c>
      <c r="E95" s="100">
        <f t="shared" si="6"/>
        <v>67.76294968378761</v>
      </c>
    </row>
    <row r="96" spans="1:5" x14ac:dyDescent="0.3">
      <c r="A96" s="110" t="s">
        <v>1383</v>
      </c>
      <c r="B96" s="96">
        <f t="shared" si="4"/>
        <v>833.90158000000008</v>
      </c>
      <c r="C96" s="105">
        <v>9.696530000000001</v>
      </c>
      <c r="D96" s="97">
        <f t="shared" si="5"/>
        <v>6.3289916148153216</v>
      </c>
      <c r="E96" s="100">
        <f t="shared" si="6"/>
        <v>61.369257062805218</v>
      </c>
    </row>
    <row r="97" spans="1:5" x14ac:dyDescent="0.3">
      <c r="A97" s="110" t="s">
        <v>1384</v>
      </c>
      <c r="B97" s="96">
        <f t="shared" si="4"/>
        <v>716.66641500000003</v>
      </c>
      <c r="C97" s="105">
        <v>8.2375450000000008</v>
      </c>
      <c r="D97" s="97">
        <f t="shared" si="5"/>
        <v>6.6774816696685519</v>
      </c>
      <c r="E97" s="100">
        <f t="shared" si="6"/>
        <v>55.006055740569835</v>
      </c>
    </row>
    <row r="98" spans="1:5" x14ac:dyDescent="0.3">
      <c r="A98" s="110" t="s">
        <v>1385</v>
      </c>
      <c r="B98" s="96">
        <f t="shared" si="4"/>
        <v>615.97588799999994</v>
      </c>
      <c r="C98" s="105">
        <v>6.9997259999999999</v>
      </c>
      <c r="D98" s="97">
        <f t="shared" si="5"/>
        <v>7.0338972119064938</v>
      </c>
      <c r="E98" s="100">
        <f t="shared" si="6"/>
        <v>49.23535319550939</v>
      </c>
    </row>
    <row r="99" spans="1:5" x14ac:dyDescent="0.3">
      <c r="A99" s="110" t="s">
        <v>1386</v>
      </c>
      <c r="B99" s="96">
        <f t="shared" si="4"/>
        <v>528.48983199999998</v>
      </c>
      <c r="C99" s="105">
        <v>5.9380879999999996</v>
      </c>
      <c r="D99" s="97">
        <f t="shared" si="5"/>
        <v>7.3974912385322122</v>
      </c>
      <c r="E99" s="100">
        <f t="shared" si="6"/>
        <v>43.926953953633266</v>
      </c>
    </row>
    <row r="100" spans="1:5" x14ac:dyDescent="0.3">
      <c r="A100" s="110" t="s">
        <v>1387</v>
      </c>
      <c r="B100" s="96">
        <f t="shared" si="4"/>
        <v>434.58678000000003</v>
      </c>
      <c r="C100" s="105">
        <v>4.8287420000000001</v>
      </c>
      <c r="D100" s="97">
        <f t="shared" si="5"/>
        <v>7.7674421993285172</v>
      </c>
      <c r="E100" s="100">
        <f t="shared" si="6"/>
        <v>37.506974380469984</v>
      </c>
    </row>
    <row r="101" spans="1:5" x14ac:dyDescent="0.3">
      <c r="A101" s="110" t="s">
        <v>1388</v>
      </c>
      <c r="B101" s="96">
        <f t="shared" si="4"/>
        <v>363.41341399999999</v>
      </c>
      <c r="C101" s="105">
        <v>3.993554</v>
      </c>
      <c r="D101" s="97">
        <f t="shared" si="5"/>
        <v>8.1428555316303779</v>
      </c>
      <c r="E101" s="100">
        <f t="shared" si="6"/>
        <v>32.518933279764624</v>
      </c>
    </row>
    <row r="102" spans="1:5" x14ac:dyDescent="0.3">
      <c r="A102" s="110" t="s">
        <v>1389</v>
      </c>
      <c r="B102" s="96">
        <f t="shared" si="4"/>
        <v>313.60582799999997</v>
      </c>
      <c r="C102" s="105">
        <v>3.4087589999999999</v>
      </c>
      <c r="D102" s="97">
        <f t="shared" si="5"/>
        <v>8.5227658710287137</v>
      </c>
      <c r="E102" s="100">
        <f t="shared" si="6"/>
        <v>29.052054867761967</v>
      </c>
    </row>
    <row r="103" spans="1:5" x14ac:dyDescent="0.3">
      <c r="A103" s="110" t="s">
        <v>1390</v>
      </c>
      <c r="B103" s="96">
        <f t="shared" si="4"/>
        <v>248.34933899999999</v>
      </c>
      <c r="C103" s="105">
        <v>2.670423</v>
      </c>
      <c r="D103" s="97">
        <f t="shared" si="5"/>
        <v>8.9061399500704468</v>
      </c>
      <c r="E103" s="100">
        <f t="shared" si="6"/>
        <v>23.783160963886974</v>
      </c>
    </row>
    <row r="104" spans="1:5" x14ac:dyDescent="0.3">
      <c r="A104" s="110" t="s">
        <v>1391</v>
      </c>
      <c r="B104" s="96">
        <f t="shared" si="4"/>
        <v>167.18557999999999</v>
      </c>
      <c r="C104" s="105">
        <v>1.77857</v>
      </c>
      <c r="D104" s="97">
        <f t="shared" si="5"/>
        <v>9.2918801897346484</v>
      </c>
      <c r="E104" s="100">
        <f t="shared" si="6"/>
        <v>16.526259349056353</v>
      </c>
    </row>
    <row r="105" spans="1:5" x14ac:dyDescent="0.3">
      <c r="A105" s="110" t="s">
        <v>1392</v>
      </c>
      <c r="B105" s="96">
        <f t="shared" si="4"/>
        <v>117.47481500000001</v>
      </c>
      <c r="C105" s="105">
        <v>1.236577</v>
      </c>
      <c r="D105" s="97">
        <f t="shared" si="5"/>
        <v>9.6788289807657346</v>
      </c>
      <c r="E105" s="100">
        <f t="shared" si="6"/>
        <v>11.968617304548351</v>
      </c>
    </row>
    <row r="106" spans="1:5" x14ac:dyDescent="0.3">
      <c r="A106" s="110" t="s">
        <v>1393</v>
      </c>
      <c r="B106" s="96">
        <f t="shared" ref="B106:B110" si="7">A106*C106</f>
        <v>102.358464</v>
      </c>
      <c r="C106" s="105">
        <v>1.0662339999999999</v>
      </c>
      <c r="D106" s="97">
        <f t="shared" si="5"/>
        <v>10.065773643924684</v>
      </c>
      <c r="E106" s="100">
        <f t="shared" si="6"/>
        <v>10.732470095456391</v>
      </c>
    </row>
    <row r="107" spans="1:5" x14ac:dyDescent="0.3">
      <c r="A107" s="110" t="s">
        <v>1394</v>
      </c>
      <c r="B107" s="96">
        <f t="shared" si="7"/>
        <v>83.546779000000001</v>
      </c>
      <c r="C107" s="105">
        <v>0.86130700000000004</v>
      </c>
      <c r="D107" s="97">
        <f t="shared" si="5"/>
        <v>10.451452049982127</v>
      </c>
      <c r="E107" s="100">
        <f t="shared" si="6"/>
        <v>9.0019088108139567</v>
      </c>
    </row>
    <row r="108" spans="1:5" x14ac:dyDescent="0.3">
      <c r="A108" s="110" t="s">
        <v>1395</v>
      </c>
      <c r="B108" s="96">
        <f t="shared" si="7"/>
        <v>60.936889999999991</v>
      </c>
      <c r="C108" s="105">
        <v>0.62180499999999994</v>
      </c>
      <c r="D108" s="97">
        <f t="shared" si="5"/>
        <v>10.83455887193352</v>
      </c>
      <c r="E108" s="100">
        <f t="shared" si="6"/>
        <v>6.7369828793626221</v>
      </c>
    </row>
    <row r="109" spans="1:5" x14ac:dyDescent="0.3">
      <c r="A109" s="110" t="s">
        <v>1396</v>
      </c>
      <c r="B109" s="96">
        <f t="shared" si="7"/>
        <v>34.423587000000005</v>
      </c>
      <c r="C109" s="105">
        <v>0.34771300000000005</v>
      </c>
      <c r="D109" s="97">
        <f t="shared" si="5"/>
        <v>11.213752433584823</v>
      </c>
      <c r="E109" s="100">
        <f t="shared" si="6"/>
        <v>3.8991674999390802</v>
      </c>
    </row>
    <row r="110" spans="1:5" x14ac:dyDescent="0.3">
      <c r="A110" s="110" t="s">
        <v>1397</v>
      </c>
      <c r="B110" s="96">
        <f t="shared" si="7"/>
        <v>57.342300000000002</v>
      </c>
      <c r="C110" s="105">
        <v>0.57342300000000002</v>
      </c>
      <c r="D110" s="97">
        <f t="shared" si="5"/>
        <v>11.587662110459309</v>
      </c>
      <c r="E110" s="100">
        <f t="shared" si="6"/>
        <v>6.6446319703659089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68"/>
  <sheetViews>
    <sheetView topLeftCell="A149" zoomScale="160" zoomScaleNormal="160" workbookViewId="0">
      <selection activeCell="B155" sqref="B155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4">
        <v>93</v>
      </c>
    </row>
    <row r="8" spans="1:2" x14ac:dyDescent="0.3">
      <c r="A8" t="s">
        <v>1088</v>
      </c>
      <c r="B8" s="56">
        <v>43943</v>
      </c>
    </row>
    <row r="9" spans="1:2" x14ac:dyDescent="0.3">
      <c r="A9" t="s">
        <v>1087</v>
      </c>
      <c r="B9" s="54" t="s">
        <v>0</v>
      </c>
    </row>
    <row r="10" spans="1:2" x14ac:dyDescent="0.3">
      <c r="A10" t="s">
        <v>1089</v>
      </c>
      <c r="B10" s="55">
        <v>93</v>
      </c>
    </row>
    <row r="11" spans="1:2" x14ac:dyDescent="0.3">
      <c r="A11" t="s">
        <v>1119</v>
      </c>
      <c r="B11" s="55">
        <v>7800000000</v>
      </c>
    </row>
    <row r="12" spans="1:2" x14ac:dyDescent="0.3">
      <c r="A12" t="s">
        <v>1091</v>
      </c>
      <c r="B12" s="55">
        <v>5698600</v>
      </c>
    </row>
    <row r="13" spans="1:2" x14ac:dyDescent="0.3">
      <c r="A13" t="s">
        <v>1098</v>
      </c>
      <c r="B13" s="55">
        <v>16912331.025593668</v>
      </c>
    </row>
    <row r="14" spans="1:2" x14ac:dyDescent="0.3">
      <c r="A14" t="s">
        <v>1092</v>
      </c>
      <c r="B14" s="55">
        <v>11213731.025593668</v>
      </c>
    </row>
    <row r="15" spans="1:2" x14ac:dyDescent="0.3">
      <c r="A15" t="s">
        <v>1090</v>
      </c>
      <c r="B15" s="55">
        <v>1051697</v>
      </c>
    </row>
    <row r="16" spans="1:2" x14ac:dyDescent="0.3">
      <c r="A16" t="s">
        <v>1096</v>
      </c>
      <c r="B16" s="55">
        <v>2471136</v>
      </c>
    </row>
    <row r="17" spans="1:2" x14ac:dyDescent="0.3">
      <c r="A17" t="s">
        <v>1093</v>
      </c>
      <c r="B17" s="55">
        <v>169006</v>
      </c>
    </row>
    <row r="18" spans="1:2" x14ac:dyDescent="0.3">
      <c r="B18" s="55"/>
    </row>
    <row r="19" spans="1:2" x14ac:dyDescent="0.3">
      <c r="A19" t="s">
        <v>1105</v>
      </c>
      <c r="B19" s="55">
        <v>6058</v>
      </c>
    </row>
    <row r="20" spans="1:2" x14ac:dyDescent="0.3">
      <c r="A20" t="s">
        <v>1117</v>
      </c>
      <c r="B20" s="55">
        <v>73920</v>
      </c>
    </row>
    <row r="21" spans="1:2" x14ac:dyDescent="0.3">
      <c r="A21" t="s">
        <v>1115</v>
      </c>
      <c r="B21" s="55">
        <v>2469421.9276100043</v>
      </c>
    </row>
    <row r="22" spans="1:2" x14ac:dyDescent="0.3">
      <c r="A22" t="s">
        <v>1094</v>
      </c>
      <c r="B22" s="54">
        <v>23.516691317093837</v>
      </c>
    </row>
    <row r="23" spans="1:2" x14ac:dyDescent="0.3">
      <c r="A23" t="s">
        <v>1116</v>
      </c>
      <c r="B23" s="55">
        <v>57354.147400000249</v>
      </c>
    </row>
    <row r="24" spans="1:2" x14ac:dyDescent="0.3">
      <c r="A24" t="s">
        <v>1108</v>
      </c>
      <c r="B24" s="54">
        <v>6.8439499184155261E-2</v>
      </c>
    </row>
    <row r="25" spans="1:2" x14ac:dyDescent="0.3">
      <c r="A25" t="s">
        <v>1112</v>
      </c>
      <c r="B25" s="54">
        <v>8.1953463203463209E-2</v>
      </c>
    </row>
    <row r="26" spans="1:2" x14ac:dyDescent="0.3">
      <c r="A26" t="s">
        <v>1107</v>
      </c>
      <c r="B26" s="54">
        <v>2.9913367779029563E-2</v>
      </c>
    </row>
    <row r="27" spans="1:2" x14ac:dyDescent="0.3">
      <c r="A27" t="s">
        <v>1089</v>
      </c>
      <c r="B27" s="54">
        <v>93</v>
      </c>
    </row>
    <row r="28" spans="1:2" x14ac:dyDescent="0.3">
      <c r="A28" t="s">
        <v>1106</v>
      </c>
      <c r="B28" s="54">
        <v>-9086</v>
      </c>
    </row>
    <row r="29" spans="1:2" x14ac:dyDescent="0.3">
      <c r="A29" t="s">
        <v>1097</v>
      </c>
      <c r="B29" s="54">
        <v>2.4515040855703613E-3</v>
      </c>
    </row>
    <row r="30" spans="1:2" x14ac:dyDescent="0.3">
      <c r="A30" t="s">
        <v>1095</v>
      </c>
      <c r="B30" s="54">
        <v>0.42559252101057976</v>
      </c>
    </row>
    <row r="32" spans="1:2" x14ac:dyDescent="0.3">
      <c r="A32" t="s">
        <v>1120</v>
      </c>
      <c r="B32" s="57">
        <v>43944</v>
      </c>
    </row>
    <row r="33" spans="1:2" x14ac:dyDescent="0.3">
      <c r="A33" s="19" t="s">
        <v>1091</v>
      </c>
      <c r="B33" s="15">
        <f>+'Global Status'!G50</f>
        <v>20928000</v>
      </c>
    </row>
    <row r="34" spans="1:2" x14ac:dyDescent="0.3">
      <c r="A34" s="19" t="s">
        <v>1092</v>
      </c>
      <c r="B34" s="15">
        <f>+'Global Status'!H50</f>
        <v>37636666.666666664</v>
      </c>
    </row>
    <row r="35" spans="1:2" x14ac:dyDescent="0.3">
      <c r="A35" s="19" t="s">
        <v>1090</v>
      </c>
      <c r="B35" s="15">
        <f>+'Global Status'!I50</f>
        <v>1133758</v>
      </c>
    </row>
    <row r="36" spans="1:2" x14ac:dyDescent="0.3">
      <c r="A36" s="19" t="s">
        <v>1096</v>
      </c>
      <c r="B36" s="15">
        <f>+'Global Status'!J50</f>
        <v>2544792</v>
      </c>
    </row>
    <row r="37" spans="1:2" x14ac:dyDescent="0.3">
      <c r="A37" s="19" t="s">
        <v>1093</v>
      </c>
      <c r="B37" s="15">
        <f>+'Global Status'!K50</f>
        <v>175694</v>
      </c>
    </row>
    <row r="39" spans="1:2" x14ac:dyDescent="0.3">
      <c r="A39" s="19" t="s">
        <v>1098</v>
      </c>
      <c r="B39" s="15">
        <f>+'Global Status'!F50</f>
        <v>58564666.666666664</v>
      </c>
    </row>
    <row r="40" spans="1:2" x14ac:dyDescent="0.3">
      <c r="A40" s="19" t="s">
        <v>1121</v>
      </c>
      <c r="B40" s="59">
        <v>0.12</v>
      </c>
    </row>
    <row r="41" spans="1:2" x14ac:dyDescent="0.3">
      <c r="A41" s="19" t="s">
        <v>1122</v>
      </c>
      <c r="B41" s="58">
        <f>1-B40</f>
        <v>0.88</v>
      </c>
    </row>
    <row r="42" spans="1:2" x14ac:dyDescent="0.3">
      <c r="A42" s="19" t="s">
        <v>1121</v>
      </c>
      <c r="B42" s="8">
        <f>+B37*B40</f>
        <v>21083.279999999999</v>
      </c>
    </row>
    <row r="43" spans="1:2" x14ac:dyDescent="0.3">
      <c r="A43" s="19" t="s">
        <v>1122</v>
      </c>
      <c r="B43" s="60">
        <f>+B41*B37</f>
        <v>154610.72</v>
      </c>
    </row>
    <row r="44" spans="1:2" x14ac:dyDescent="0.3">
      <c r="A44" s="19" t="s">
        <v>1123</v>
      </c>
      <c r="B44" s="8">
        <f>+B36-B42</f>
        <v>2523708.7200000002</v>
      </c>
    </row>
    <row r="45" spans="1:2" x14ac:dyDescent="0.3">
      <c r="A45" s="19" t="s">
        <v>1124</v>
      </c>
      <c r="B45" s="17">
        <f>+B43/B44</f>
        <v>6.1263298246241348E-2</v>
      </c>
    </row>
    <row r="46" spans="1:2" x14ac:dyDescent="0.3">
      <c r="A46" s="19" t="s">
        <v>1126</v>
      </c>
      <c r="B46" s="17">
        <f>+B37/B36</f>
        <v>6.9040613142449359E-2</v>
      </c>
    </row>
    <row r="47" spans="1:2" ht="28.8" x14ac:dyDescent="0.3">
      <c r="A47" s="19" t="s">
        <v>1125</v>
      </c>
      <c r="B47" s="17">
        <f>+B46-B45</f>
        <v>7.777314896208011E-3</v>
      </c>
    </row>
    <row r="50" spans="1:2" x14ac:dyDescent="0.3">
      <c r="A50" t="s">
        <v>1120</v>
      </c>
      <c r="B50" s="57">
        <v>43945</v>
      </c>
    </row>
    <row r="51" spans="1:2" x14ac:dyDescent="0.3">
      <c r="A51" s="19" t="s">
        <v>1091</v>
      </c>
      <c r="B51" s="15">
        <f>+'Global Status'!G51</f>
        <v>22531333.333333332</v>
      </c>
    </row>
    <row r="52" spans="1:2" x14ac:dyDescent="0.3">
      <c r="A52" s="19" t="s">
        <v>1092</v>
      </c>
      <c r="B52" s="15">
        <f>+'Global Status'!H51</f>
        <v>38114666.666666672</v>
      </c>
    </row>
    <row r="53" spans="1:2" x14ac:dyDescent="0.3">
      <c r="A53" s="19" t="s">
        <v>1090</v>
      </c>
      <c r="B53" s="15">
        <f>+'Global Status'!I51</f>
        <v>1210956</v>
      </c>
    </row>
    <row r="54" spans="1:2" x14ac:dyDescent="0.3">
      <c r="A54" s="19" t="s">
        <v>1096</v>
      </c>
      <c r="B54" s="15">
        <f>+'Global Status'!J51</f>
        <v>2626321</v>
      </c>
    </row>
    <row r="55" spans="1:2" x14ac:dyDescent="0.3">
      <c r="A55" s="19" t="s">
        <v>1093</v>
      </c>
      <c r="B55" s="15">
        <f>+'Global Status'!K51</f>
        <v>181938</v>
      </c>
    </row>
    <row r="57" spans="1:2" x14ac:dyDescent="0.3">
      <c r="A57" s="19" t="s">
        <v>1098</v>
      </c>
      <c r="B57" s="15">
        <f>+'Global Status'!F51</f>
        <v>60646000</v>
      </c>
    </row>
    <row r="58" spans="1:2" x14ac:dyDescent="0.3">
      <c r="A58" s="19" t="s">
        <v>1121</v>
      </c>
      <c r="B58" s="59">
        <v>0.12</v>
      </c>
    </row>
    <row r="59" spans="1:2" x14ac:dyDescent="0.3">
      <c r="A59" s="19" t="s">
        <v>1122</v>
      </c>
      <c r="B59" s="58">
        <f>1-B58</f>
        <v>0.88</v>
      </c>
    </row>
    <row r="60" spans="1:2" x14ac:dyDescent="0.3">
      <c r="A60" s="19" t="s">
        <v>1121</v>
      </c>
      <c r="B60" s="8">
        <f>+B55*B58</f>
        <v>21832.559999999998</v>
      </c>
    </row>
    <row r="61" spans="1:2" x14ac:dyDescent="0.3">
      <c r="A61" s="19" t="s">
        <v>1122</v>
      </c>
      <c r="B61" s="60">
        <f>+B59*B55</f>
        <v>160105.44</v>
      </c>
    </row>
    <row r="62" spans="1:2" x14ac:dyDescent="0.3">
      <c r="A62" s="19" t="s">
        <v>1123</v>
      </c>
      <c r="B62" s="8">
        <f>+B54-B60</f>
        <v>2604488.44</v>
      </c>
    </row>
    <row r="63" spans="1:2" x14ac:dyDescent="0.3">
      <c r="A63" s="19" t="s">
        <v>1124</v>
      </c>
      <c r="B63" s="17">
        <f>+B61/B62</f>
        <v>6.1472893310288608E-2</v>
      </c>
    </row>
    <row r="64" spans="1:2" x14ac:dyDescent="0.3">
      <c r="A64" s="19" t="s">
        <v>1126</v>
      </c>
      <c r="B64" s="17">
        <f>+B55/B54</f>
        <v>6.9274852540873719E-2</v>
      </c>
    </row>
    <row r="65" spans="1:3" ht="28.8" x14ac:dyDescent="0.3">
      <c r="A65" s="19" t="s">
        <v>1125</v>
      </c>
      <c r="B65" s="17">
        <f>+B64-B63</f>
        <v>7.8019592305851107E-3</v>
      </c>
    </row>
    <row r="67" spans="1:3" x14ac:dyDescent="0.3">
      <c r="A67" t="s">
        <v>1120</v>
      </c>
      <c r="B67" s="57">
        <v>43946</v>
      </c>
    </row>
    <row r="68" spans="1:3" x14ac:dyDescent="0.3">
      <c r="A68" s="19" t="s">
        <v>1091</v>
      </c>
      <c r="B68" s="15">
        <f>+'Global Status'!$G$52</f>
        <v>24204666.666666668</v>
      </c>
    </row>
    <row r="69" spans="1:3" x14ac:dyDescent="0.3">
      <c r="A69" s="19" t="s">
        <v>1092</v>
      </c>
      <c r="B69" s="15">
        <f>+'Global Status'!$H$52</f>
        <v>38363666.666666657</v>
      </c>
    </row>
    <row r="70" spans="1:3" x14ac:dyDescent="0.3">
      <c r="A70" s="19" t="s">
        <v>1090</v>
      </c>
      <c r="B70" s="15">
        <f>+'Global Status'!$I$52</f>
        <v>1279722</v>
      </c>
    </row>
    <row r="71" spans="1:3" x14ac:dyDescent="0.3">
      <c r="A71" s="19" t="s">
        <v>1096</v>
      </c>
      <c r="B71" s="15">
        <f>+'Global Status'!$J$52</f>
        <v>2719897</v>
      </c>
    </row>
    <row r="72" spans="1:3" x14ac:dyDescent="0.3">
      <c r="A72" s="19" t="s">
        <v>1093</v>
      </c>
      <c r="B72" s="15">
        <f>+'Global Status'!$K$52</f>
        <v>187705</v>
      </c>
    </row>
    <row r="74" spans="1:3" x14ac:dyDescent="0.3">
      <c r="A74" s="19" t="s">
        <v>1098</v>
      </c>
      <c r="B74" s="15">
        <f>+'Global Status'!$F$52</f>
        <v>62568333.333333328</v>
      </c>
    </row>
    <row r="75" spans="1:3" x14ac:dyDescent="0.3">
      <c r="A75" s="19" t="s">
        <v>1121</v>
      </c>
      <c r="B75" s="59">
        <v>0.12</v>
      </c>
    </row>
    <row r="76" spans="1:3" x14ac:dyDescent="0.3">
      <c r="A76" s="19" t="s">
        <v>1122</v>
      </c>
      <c r="B76" s="58">
        <f>1-B75</f>
        <v>0.88</v>
      </c>
    </row>
    <row r="77" spans="1:3" x14ac:dyDescent="0.3">
      <c r="A77" s="19" t="s">
        <v>1121</v>
      </c>
      <c r="B77" s="8">
        <f>+B72*B75</f>
        <v>22524.6</v>
      </c>
    </row>
    <row r="78" spans="1:3" x14ac:dyDescent="0.3">
      <c r="A78" s="19" t="s">
        <v>1122</v>
      </c>
      <c r="B78" s="60">
        <f>+B76*B72</f>
        <v>165180.4</v>
      </c>
    </row>
    <row r="79" spans="1:3" x14ac:dyDescent="0.3">
      <c r="A79" s="19" t="s">
        <v>1123</v>
      </c>
      <c r="B79" s="8">
        <f>+B71-B77</f>
        <v>2697372.4</v>
      </c>
    </row>
    <row r="80" spans="1:3" x14ac:dyDescent="0.3">
      <c r="A80" s="19" t="s">
        <v>1124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1126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1125</v>
      </c>
      <c r="B82" s="17">
        <f>+B81-B80</f>
        <v>7.7742831166209003E-3</v>
      </c>
      <c r="C82">
        <f>B82*10000</f>
        <v>77.742831166209001</v>
      </c>
      <c r="D82" t="s">
        <v>1150</v>
      </c>
    </row>
    <row r="85" spans="1:4" x14ac:dyDescent="0.3">
      <c r="A85" t="s">
        <v>1120</v>
      </c>
      <c r="B85" s="70">
        <v>43949</v>
      </c>
    </row>
    <row r="86" spans="1:4" x14ac:dyDescent="0.3">
      <c r="A86" s="19" t="s">
        <v>1091</v>
      </c>
      <c r="B86" s="15">
        <f>+'Global Status'!$G$55</f>
        <v>30932666.666666664</v>
      </c>
    </row>
    <row r="87" spans="1:4" x14ac:dyDescent="0.3">
      <c r="A87" s="19" t="s">
        <v>1092</v>
      </c>
      <c r="B87" s="15">
        <f>+'Global Status'!$H$55</f>
        <v>36599666.666666664</v>
      </c>
    </row>
    <row r="88" spans="1:4" x14ac:dyDescent="0.3">
      <c r="A88" s="19" t="s">
        <v>1090</v>
      </c>
      <c r="B88" s="15">
        <f>+'Global Status'!$I$55</f>
        <v>1521252</v>
      </c>
    </row>
    <row r="89" spans="1:4" x14ac:dyDescent="0.3">
      <c r="A89" s="19" t="s">
        <v>1096</v>
      </c>
      <c r="B89" s="15">
        <f>+'Global Status'!$J$55</f>
        <v>2954222</v>
      </c>
    </row>
    <row r="90" spans="1:4" x14ac:dyDescent="0.3">
      <c r="A90" s="19" t="s">
        <v>1093</v>
      </c>
      <c r="B90" s="15">
        <f>+'Global Status'!$K$55</f>
        <v>202597</v>
      </c>
    </row>
    <row r="92" spans="1:4" x14ac:dyDescent="0.3">
      <c r="A92" s="19" t="s">
        <v>1098</v>
      </c>
      <c r="B92" s="15">
        <f>+'Global Status'!$F$55</f>
        <v>67532333.333333328</v>
      </c>
    </row>
    <row r="93" spans="1:4" x14ac:dyDescent="0.3">
      <c r="A93" s="19" t="s">
        <v>1121</v>
      </c>
      <c r="B93" s="59">
        <v>0.12</v>
      </c>
    </row>
    <row r="94" spans="1:4" x14ac:dyDescent="0.3">
      <c r="A94" s="19" t="s">
        <v>1122</v>
      </c>
      <c r="B94" s="58">
        <f>1-B93</f>
        <v>0.88</v>
      </c>
    </row>
    <row r="95" spans="1:4" x14ac:dyDescent="0.3">
      <c r="A95" s="19" t="s">
        <v>1121</v>
      </c>
      <c r="B95" s="8">
        <f>+B90*B93</f>
        <v>24311.64</v>
      </c>
    </row>
    <row r="96" spans="1:4" x14ac:dyDescent="0.3">
      <c r="A96" s="19" t="s">
        <v>1122</v>
      </c>
      <c r="B96" s="60">
        <f>+B94*B90</f>
        <v>178285.36000000002</v>
      </c>
    </row>
    <row r="97" spans="1:3" x14ac:dyDescent="0.3">
      <c r="A97" s="19" t="s">
        <v>1123</v>
      </c>
      <c r="B97" s="8">
        <f>+B89-B95</f>
        <v>2929910.36</v>
      </c>
    </row>
    <row r="98" spans="1:3" x14ac:dyDescent="0.3">
      <c r="A98" s="19" t="s">
        <v>1124</v>
      </c>
      <c r="B98" s="17">
        <f>+B96/B97</f>
        <v>6.085010737325084E-2</v>
      </c>
      <c r="C98">
        <f>B98*10000</f>
        <v>608.50107373250842</v>
      </c>
    </row>
    <row r="99" spans="1:3" x14ac:dyDescent="0.3">
      <c r="A99" s="19" t="s">
        <v>1126</v>
      </c>
      <c r="B99" s="17">
        <f>+B90/B89</f>
        <v>6.8578800103715976E-2</v>
      </c>
      <c r="C99">
        <f>B99*10000</f>
        <v>685.7880010371598</v>
      </c>
    </row>
    <row r="100" spans="1:3" ht="28.8" x14ac:dyDescent="0.3">
      <c r="A100" s="19" t="s">
        <v>1125</v>
      </c>
      <c r="B100" s="17">
        <f>+B99-B98</f>
        <v>7.7286927304651351E-3</v>
      </c>
      <c r="C100">
        <f>B100*10000</f>
        <v>77.286927304651357</v>
      </c>
    </row>
    <row r="102" spans="1:3" x14ac:dyDescent="0.3">
      <c r="A102" t="s">
        <v>1120</v>
      </c>
      <c r="B102" s="70">
        <v>43950</v>
      </c>
    </row>
    <row r="103" spans="1:3" x14ac:dyDescent="0.3">
      <c r="A103" s="19" t="s">
        <v>1091</v>
      </c>
      <c r="B103" s="15">
        <f>+'Global Status'!$G$56</f>
        <v>33230000</v>
      </c>
    </row>
    <row r="104" spans="1:3" x14ac:dyDescent="0.3">
      <c r="A104" s="19" t="s">
        <v>1092</v>
      </c>
      <c r="B104" s="15">
        <f>+'Global Status'!$H$56</f>
        <v>36094333.333333328</v>
      </c>
    </row>
    <row r="105" spans="1:3" x14ac:dyDescent="0.3">
      <c r="A105" s="19" t="s">
        <v>1090</v>
      </c>
      <c r="B105" s="15">
        <f>+'Global Status'!$I$56</f>
        <v>1610909</v>
      </c>
    </row>
    <row r="106" spans="1:3" x14ac:dyDescent="0.3">
      <c r="A106" s="19" t="s">
        <v>1096</v>
      </c>
      <c r="B106" s="15">
        <f>+'Global Status'!$J$58</f>
        <v>3175207</v>
      </c>
    </row>
    <row r="107" spans="1:3" x14ac:dyDescent="0.3">
      <c r="A107" s="19" t="s">
        <v>1093</v>
      </c>
      <c r="B107" s="15">
        <f>+'Global Status'!$K$56</f>
        <v>207973</v>
      </c>
    </row>
    <row r="109" spans="1:3" x14ac:dyDescent="0.3">
      <c r="A109" s="19" t="s">
        <v>1098</v>
      </c>
      <c r="B109" s="15">
        <f>+'Global Status'!$F$56</f>
        <v>69324333.333333328</v>
      </c>
    </row>
    <row r="110" spans="1:3" x14ac:dyDescent="0.3">
      <c r="A110" s="19" t="s">
        <v>1121</v>
      </c>
      <c r="B110" s="59">
        <v>0.12</v>
      </c>
    </row>
    <row r="111" spans="1:3" x14ac:dyDescent="0.3">
      <c r="A111" s="19" t="s">
        <v>1122</v>
      </c>
      <c r="B111" s="58">
        <f>1-B110</f>
        <v>0.88</v>
      </c>
    </row>
    <row r="112" spans="1:3" x14ac:dyDescent="0.3">
      <c r="A112" s="19" t="s">
        <v>1121</v>
      </c>
      <c r="B112" s="8">
        <f>+B107*B110</f>
        <v>24956.76</v>
      </c>
    </row>
    <row r="113" spans="1:3" x14ac:dyDescent="0.3">
      <c r="A113" s="19" t="s">
        <v>1122</v>
      </c>
      <c r="B113" s="60">
        <f>+B111*B107</f>
        <v>183016.24</v>
      </c>
    </row>
    <row r="114" spans="1:3" x14ac:dyDescent="0.3">
      <c r="A114" s="19" t="s">
        <v>1123</v>
      </c>
      <c r="B114" s="8">
        <f>+B106-B112</f>
        <v>3150250.24</v>
      </c>
    </row>
    <row r="115" spans="1:3" x14ac:dyDescent="0.3">
      <c r="A115" s="19" t="s">
        <v>1124</v>
      </c>
      <c r="B115" s="17">
        <f>+B113/B114</f>
        <v>5.8095778448381284E-2</v>
      </c>
      <c r="C115">
        <f>B115*10000</f>
        <v>580.95778448381282</v>
      </c>
    </row>
    <row r="116" spans="1:3" x14ac:dyDescent="0.3">
      <c r="A116" s="19" t="s">
        <v>1126</v>
      </c>
      <c r="B116" s="17">
        <f>+B107/B106</f>
        <v>6.5499036755713877E-2</v>
      </c>
      <c r="C116">
        <f>B116*10000</f>
        <v>654.99036755713882</v>
      </c>
    </row>
    <row r="117" spans="1:3" ht="28.8" x14ac:dyDescent="0.3">
      <c r="A117" s="19" t="s">
        <v>1125</v>
      </c>
      <c r="B117" s="17">
        <f>+B116-B115</f>
        <v>7.4032583073325928E-3</v>
      </c>
      <c r="C117">
        <f>B117*10000</f>
        <v>74.032583073325924</v>
      </c>
    </row>
    <row r="119" spans="1:3" x14ac:dyDescent="0.3">
      <c r="A119" t="s">
        <v>1120</v>
      </c>
      <c r="B119" s="70">
        <v>43952</v>
      </c>
    </row>
    <row r="120" spans="1:3" x14ac:dyDescent="0.3">
      <c r="A120" s="19" t="s">
        <v>1091</v>
      </c>
      <c r="B120" s="15">
        <f>+'Global Status'!$G$58</f>
        <v>37217333.333333336</v>
      </c>
    </row>
    <row r="121" spans="1:3" x14ac:dyDescent="0.3">
      <c r="A121" s="19" t="s">
        <v>1092</v>
      </c>
      <c r="B121" s="15">
        <f>+'Global Status'!$H$58</f>
        <v>37506666.666666664</v>
      </c>
    </row>
    <row r="122" spans="1:3" x14ac:dyDescent="0.3">
      <c r="A122" s="19" t="s">
        <v>1090</v>
      </c>
      <c r="B122" s="15">
        <f>+'Global Status'!$I$58</f>
        <v>1773084</v>
      </c>
    </row>
    <row r="123" spans="1:3" x14ac:dyDescent="0.3">
      <c r="A123" s="19" t="s">
        <v>1096</v>
      </c>
      <c r="B123" s="15">
        <f>+'Global Status'!$J$58</f>
        <v>3175207</v>
      </c>
    </row>
    <row r="124" spans="1:3" x14ac:dyDescent="0.3">
      <c r="A124" s="19" t="s">
        <v>1093</v>
      </c>
      <c r="B124" s="15">
        <f>+'Global Status'!$K$58</f>
        <v>224172</v>
      </c>
    </row>
    <row r="126" spans="1:3" x14ac:dyDescent="0.3">
      <c r="A126" s="19" t="s">
        <v>1098</v>
      </c>
      <c r="B126" s="15">
        <f>+'Global Status'!$F$58</f>
        <v>74724000</v>
      </c>
    </row>
    <row r="127" spans="1:3" x14ac:dyDescent="0.3">
      <c r="A127" s="19" t="s">
        <v>1121</v>
      </c>
      <c r="B127" s="59">
        <v>0.12</v>
      </c>
    </row>
    <row r="128" spans="1:3" x14ac:dyDescent="0.3">
      <c r="A128" s="19" t="s">
        <v>1122</v>
      </c>
      <c r="B128" s="58">
        <f>1-B127</f>
        <v>0.88</v>
      </c>
    </row>
    <row r="129" spans="1:2" x14ac:dyDescent="0.3">
      <c r="A129" s="19" t="s">
        <v>1121</v>
      </c>
      <c r="B129" s="8">
        <f>+B124*B127</f>
        <v>26900.639999999999</v>
      </c>
    </row>
    <row r="130" spans="1:2" x14ac:dyDescent="0.3">
      <c r="A130" s="19" t="s">
        <v>1122</v>
      </c>
      <c r="B130" s="60">
        <f>+B128*B124</f>
        <v>197271.36000000002</v>
      </c>
    </row>
    <row r="131" spans="1:2" x14ac:dyDescent="0.3">
      <c r="A131" s="19" t="s">
        <v>1123</v>
      </c>
      <c r="B131" s="8">
        <f>+B123-B129</f>
        <v>3148306.36</v>
      </c>
    </row>
    <row r="132" spans="1:2" x14ac:dyDescent="0.3">
      <c r="A132" s="19" t="s">
        <v>1124</v>
      </c>
      <c r="B132" s="17">
        <f>+B130/B131</f>
        <v>6.2659518306852457E-2</v>
      </c>
    </row>
    <row r="133" spans="1:2" x14ac:dyDescent="0.3">
      <c r="A133" s="19" t="s">
        <v>1126</v>
      </c>
      <c r="B133" s="17">
        <f>+B124/B123</f>
        <v>7.0600751384082991E-2</v>
      </c>
    </row>
    <row r="134" spans="1:2" ht="28.8" x14ac:dyDescent="0.3">
      <c r="A134" s="19" t="s">
        <v>1125</v>
      </c>
      <c r="B134" s="17">
        <f>+B133-B132</f>
        <v>7.9412330772305334E-3</v>
      </c>
    </row>
    <row r="136" spans="1:2" x14ac:dyDescent="0.3">
      <c r="A136" t="s">
        <v>1120</v>
      </c>
      <c r="B136" s="70">
        <v>43955</v>
      </c>
    </row>
    <row r="137" spans="1:2" x14ac:dyDescent="0.3">
      <c r="A137" s="19" t="s">
        <v>1091</v>
      </c>
      <c r="B137" s="15">
        <f>+'Global Status'!$G$61</f>
        <v>43628333.333333336</v>
      </c>
    </row>
    <row r="138" spans="1:2" x14ac:dyDescent="0.3">
      <c r="A138" s="19" t="s">
        <v>1092</v>
      </c>
      <c r="B138" s="15">
        <f>+'Global Status'!$H$61</f>
        <v>36239666.666666664</v>
      </c>
    </row>
    <row r="139" spans="1:2" x14ac:dyDescent="0.3">
      <c r="A139" s="19" t="s">
        <v>1090</v>
      </c>
      <c r="B139" s="15">
        <f>+'Global Status'!$I$61</f>
        <v>1991562</v>
      </c>
    </row>
    <row r="140" spans="1:2" x14ac:dyDescent="0.3">
      <c r="A140" s="19" t="s">
        <v>1096</v>
      </c>
      <c r="B140" s="15">
        <f>+'Global Status'!$J$61</f>
        <v>3435894</v>
      </c>
    </row>
    <row r="141" spans="1:2" x14ac:dyDescent="0.3">
      <c r="A141" s="19" t="s">
        <v>1093</v>
      </c>
      <c r="B141" s="15">
        <f>+'Global Status'!$K$61</f>
        <v>239604</v>
      </c>
    </row>
    <row r="143" spans="1:2" x14ac:dyDescent="0.3">
      <c r="A143" s="19" t="s">
        <v>1098</v>
      </c>
      <c r="B143" s="15">
        <f>+'Global Status'!$F$61</f>
        <v>79868000</v>
      </c>
    </row>
    <row r="144" spans="1:2" x14ac:dyDescent="0.3">
      <c r="A144" s="19" t="s">
        <v>1121</v>
      </c>
      <c r="B144" s="59">
        <v>0.05</v>
      </c>
    </row>
    <row r="145" spans="1:2" x14ac:dyDescent="0.3">
      <c r="A145" s="19" t="s">
        <v>1122</v>
      </c>
      <c r="B145" s="58">
        <f>1-B144</f>
        <v>0.95</v>
      </c>
    </row>
    <row r="146" spans="1:2" x14ac:dyDescent="0.3">
      <c r="A146" s="19" t="s">
        <v>1121</v>
      </c>
      <c r="B146" s="8">
        <f>+B141*B144</f>
        <v>11980.2</v>
      </c>
    </row>
    <row r="147" spans="1:2" x14ac:dyDescent="0.3">
      <c r="A147" s="19" t="s">
        <v>1122</v>
      </c>
      <c r="B147" s="60">
        <f>+B145*B141</f>
        <v>227623.8</v>
      </c>
    </row>
    <row r="148" spans="1:2" x14ac:dyDescent="0.3">
      <c r="A148" s="19" t="s">
        <v>1123</v>
      </c>
      <c r="B148" s="8">
        <f>+B140-B146</f>
        <v>3423913.8</v>
      </c>
    </row>
    <row r="149" spans="1:2" x14ac:dyDescent="0.3">
      <c r="A149" s="19" t="s">
        <v>1124</v>
      </c>
      <c r="B149" s="17">
        <f>+B147/B148</f>
        <v>6.6480587215717868E-2</v>
      </c>
    </row>
    <row r="150" spans="1:2" x14ac:dyDescent="0.3">
      <c r="A150" s="19" t="s">
        <v>1126</v>
      </c>
      <c r="B150" s="17">
        <f>+B141/B140</f>
        <v>6.9735562272875709E-2</v>
      </c>
    </row>
    <row r="151" spans="1:2" ht="28.8" x14ac:dyDescent="0.3">
      <c r="A151" s="19" t="s">
        <v>1125</v>
      </c>
      <c r="B151" s="17">
        <f>+B150-B149</f>
        <v>3.2549750571578412E-3</v>
      </c>
    </row>
    <row r="153" spans="1:2" x14ac:dyDescent="0.3">
      <c r="A153" t="s">
        <v>1120</v>
      </c>
      <c r="B153" s="70">
        <v>43960</v>
      </c>
    </row>
    <row r="154" spans="1:2" x14ac:dyDescent="0.3">
      <c r="A154" s="19" t="s">
        <v>1091</v>
      </c>
      <c r="B154" s="15">
        <f>+'Global Status'!$G$65</f>
        <v>52615666.666666664</v>
      </c>
    </row>
    <row r="155" spans="1:2" x14ac:dyDescent="0.3">
      <c r="A155" s="19" t="s">
        <v>1092</v>
      </c>
      <c r="B155" s="15">
        <f>+'Global Status'!$H$65</f>
        <v>33875666.666666664</v>
      </c>
    </row>
    <row r="156" spans="1:2" x14ac:dyDescent="0.3">
      <c r="A156" s="19" t="s">
        <v>1090</v>
      </c>
      <c r="B156" s="15">
        <f>+'Global Status'!$I$65</f>
        <v>2314621</v>
      </c>
    </row>
    <row r="157" spans="1:2" x14ac:dyDescent="0.3">
      <c r="A157" s="19" t="s">
        <v>1096</v>
      </c>
      <c r="B157" s="15">
        <f>+'Global Status'!$J$65</f>
        <v>3759967</v>
      </c>
    </row>
    <row r="158" spans="1:2" x14ac:dyDescent="0.3">
      <c r="A158" s="19" t="s">
        <v>1093</v>
      </c>
      <c r="B158" s="15">
        <f>+'Global Status'!$K$65</f>
        <v>259474</v>
      </c>
    </row>
    <row r="160" spans="1:2" x14ac:dyDescent="0.3">
      <c r="A160" s="19" t="s">
        <v>1098</v>
      </c>
      <c r="B160" s="15">
        <f>+'Global Status'!$F$65</f>
        <v>86491333.333333328</v>
      </c>
    </row>
    <row r="161" spans="1:2" x14ac:dyDescent="0.3">
      <c r="A161" s="19" t="s">
        <v>1121</v>
      </c>
      <c r="B161" s="59">
        <v>0.05</v>
      </c>
    </row>
    <row r="162" spans="1:2" x14ac:dyDescent="0.3">
      <c r="A162" s="19" t="s">
        <v>1122</v>
      </c>
      <c r="B162" s="58">
        <f>1-B161</f>
        <v>0.95</v>
      </c>
    </row>
    <row r="163" spans="1:2" x14ac:dyDescent="0.3">
      <c r="A163" s="19" t="s">
        <v>1121</v>
      </c>
      <c r="B163" s="8">
        <f>+B158*B161</f>
        <v>12973.7</v>
      </c>
    </row>
    <row r="164" spans="1:2" x14ac:dyDescent="0.3">
      <c r="A164" s="19" t="s">
        <v>1122</v>
      </c>
      <c r="B164" s="60">
        <f>+B162*B158</f>
        <v>246500.3</v>
      </c>
    </row>
    <row r="165" spans="1:2" x14ac:dyDescent="0.3">
      <c r="A165" s="19" t="s">
        <v>1123</v>
      </c>
      <c r="B165" s="8">
        <f>+B157-B163</f>
        <v>3746993.3</v>
      </c>
    </row>
    <row r="166" spans="1:2" x14ac:dyDescent="0.3">
      <c r="A166" s="19" t="s">
        <v>1124</v>
      </c>
      <c r="B166" s="17">
        <f>+B164/B165</f>
        <v>6.5786159799111468E-2</v>
      </c>
    </row>
    <row r="167" spans="1:2" x14ac:dyDescent="0.3">
      <c r="A167" s="19" t="s">
        <v>1126</v>
      </c>
      <c r="B167" s="17">
        <f>+B158/B157</f>
        <v>6.9009648222976422E-2</v>
      </c>
    </row>
    <row r="168" spans="1:2" ht="28.8" x14ac:dyDescent="0.3">
      <c r="A168" s="19" t="s">
        <v>1125</v>
      </c>
      <c r="B168" s="17">
        <f>+B167-B166</f>
        <v>3.2234884238649536E-3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E16" sqref="E16"/>
    </sheetView>
  </sheetViews>
  <sheetFormatPr defaultRowHeight="14.4" x14ac:dyDescent="0.3"/>
  <cols>
    <col min="1" max="1" width="9.77734375" bestFit="1" customWidth="1"/>
    <col min="2" max="2" width="19.88671875" customWidth="1"/>
    <col min="3" max="3" width="14.44140625" customWidth="1"/>
    <col min="4" max="4" width="11.6640625" customWidth="1"/>
    <col min="5" max="5" width="14.21875" customWidth="1"/>
    <col min="6" max="6" width="15.5546875" bestFit="1" customWidth="1"/>
    <col min="7" max="7" width="11.109375" customWidth="1"/>
    <col min="10" max="10" width="43.33203125" bestFit="1" customWidth="1"/>
    <col min="11" max="11" width="14.5546875" bestFit="1" customWidth="1"/>
    <col min="12" max="12" width="11.33203125" bestFit="1" customWidth="1"/>
    <col min="13" max="13" width="10.109375" bestFit="1" customWidth="1"/>
  </cols>
  <sheetData>
    <row r="1" spans="1:14" x14ac:dyDescent="0.3">
      <c r="A1" t="s">
        <v>1264</v>
      </c>
      <c r="C1" s="79">
        <v>332000000</v>
      </c>
      <c r="J1" t="s">
        <v>1278</v>
      </c>
    </row>
    <row r="2" spans="1:14" x14ac:dyDescent="0.3">
      <c r="A2" t="s">
        <v>1268</v>
      </c>
      <c r="C2" s="79">
        <v>102</v>
      </c>
      <c r="J2" t="s">
        <v>1276</v>
      </c>
      <c r="K2" t="s">
        <v>1277</v>
      </c>
      <c r="L2" t="s">
        <v>1231</v>
      </c>
      <c r="M2" t="s">
        <v>1286</v>
      </c>
      <c r="N2" t="s">
        <v>1287</v>
      </c>
    </row>
    <row r="3" spans="1:14" x14ac:dyDescent="0.3">
      <c r="A3" t="s">
        <v>1269</v>
      </c>
      <c r="C3" s="80">
        <f>(C1/C4)*(C2/365.25)</f>
        <v>4.7545937977149473</v>
      </c>
      <c r="J3" t="s">
        <v>1279</v>
      </c>
      <c r="K3" s="25">
        <v>25331</v>
      </c>
      <c r="L3" s="25">
        <v>208849</v>
      </c>
      <c r="M3" s="25">
        <f>+K3*($M$11/$K$11)</f>
        <v>44543.804411922378</v>
      </c>
      <c r="N3" s="11">
        <f>+K3/$K$11</f>
        <v>0.67896965798220221</v>
      </c>
    </row>
    <row r="4" spans="1:14" x14ac:dyDescent="0.3">
      <c r="A4" t="s">
        <v>1261</v>
      </c>
      <c r="C4" s="2">
        <v>19500000</v>
      </c>
      <c r="J4" t="s">
        <v>1280</v>
      </c>
      <c r="K4" s="25">
        <v>1743</v>
      </c>
      <c r="L4" s="25">
        <v>42655</v>
      </c>
      <c r="M4" s="25">
        <f t="shared" ref="M4:M10" si="0">+K4*($M$11/$K$11)</f>
        <v>3065.0132679318108</v>
      </c>
      <c r="N4" s="11">
        <f t="shared" ref="N4:N11" si="1">+K4/$K$11</f>
        <v>4.6719202315857189E-2</v>
      </c>
    </row>
    <row r="5" spans="1:14" x14ac:dyDescent="0.3">
      <c r="A5" t="s">
        <v>1272</v>
      </c>
      <c r="C5" s="85">
        <v>0.9</v>
      </c>
      <c r="E5" s="84">
        <f>+C8/C6</f>
        <v>2.0990969684967695E-2</v>
      </c>
      <c r="J5" t="s">
        <v>1281</v>
      </c>
      <c r="K5" s="25">
        <v>47</v>
      </c>
      <c r="L5" s="25">
        <v>1901</v>
      </c>
      <c r="M5" s="25">
        <f t="shared" si="0"/>
        <v>82.648091562131441</v>
      </c>
      <c r="N5" s="11">
        <f t="shared" si="1"/>
        <v>1.2597834244666023E-3</v>
      </c>
    </row>
    <row r="6" spans="1:14" x14ac:dyDescent="0.3">
      <c r="A6" t="s">
        <v>1273</v>
      </c>
      <c r="C6" s="2">
        <f>+C4*C5</f>
        <v>17550000</v>
      </c>
      <c r="J6" t="s">
        <v>1282</v>
      </c>
      <c r="K6" s="25">
        <v>2552</v>
      </c>
      <c r="L6" s="25">
        <v>231205</v>
      </c>
      <c r="M6" s="25">
        <f t="shared" si="0"/>
        <v>4487.6155248204141</v>
      </c>
      <c r="N6" s="11">
        <f t="shared" si="1"/>
        <v>6.8403559558271682E-2</v>
      </c>
    </row>
    <row r="7" spans="1:14" x14ac:dyDescent="0.3">
      <c r="A7" t="s">
        <v>1274</v>
      </c>
      <c r="C7" s="83">
        <v>2.0990969684967695E-2</v>
      </c>
      <c r="J7" t="s">
        <v>1283</v>
      </c>
      <c r="K7" s="25">
        <v>479</v>
      </c>
      <c r="L7" s="25">
        <v>49900</v>
      </c>
      <c r="M7" s="25">
        <f t="shared" si="0"/>
        <v>842.30714592044603</v>
      </c>
      <c r="N7" s="11">
        <f t="shared" si="1"/>
        <v>1.2839069368500053E-2</v>
      </c>
    </row>
    <row r="8" spans="1:14" x14ac:dyDescent="0.3">
      <c r="A8" t="s">
        <v>1265</v>
      </c>
      <c r="C8" s="8">
        <f>+C6*C7</f>
        <v>368391.51797118306</v>
      </c>
      <c r="J8" t="s">
        <v>1284</v>
      </c>
      <c r="K8" s="25">
        <v>6723</v>
      </c>
      <c r="L8" s="25">
        <v>139833</v>
      </c>
      <c r="M8" s="25">
        <f t="shared" si="0"/>
        <v>11822.194033451271</v>
      </c>
      <c r="N8" s="11">
        <f t="shared" si="1"/>
        <v>0.18020263750402057</v>
      </c>
    </row>
    <row r="9" spans="1:14" x14ac:dyDescent="0.3">
      <c r="A9" t="s">
        <v>1231</v>
      </c>
      <c r="C9" s="86">
        <v>65605</v>
      </c>
      <c r="J9" t="s">
        <v>1156</v>
      </c>
      <c r="K9" s="25">
        <v>426</v>
      </c>
      <c r="L9" s="25">
        <v>44830</v>
      </c>
      <c r="M9" s="25">
        <f t="shared" si="0"/>
        <v>749.10823415889354</v>
      </c>
      <c r="N9" s="11">
        <f t="shared" si="1"/>
        <v>1.1418462528144097E-2</v>
      </c>
    </row>
    <row r="10" spans="1:14" x14ac:dyDescent="0.3">
      <c r="A10" t="s">
        <v>1121</v>
      </c>
      <c r="C10" s="87">
        <f>+C11*C9</f>
        <v>21061.195588077622</v>
      </c>
      <c r="J10" t="s">
        <v>1285</v>
      </c>
      <c r="K10" s="25">
        <v>7</v>
      </c>
      <c r="L10" s="25">
        <v>265</v>
      </c>
      <c r="M10" s="25">
        <f t="shared" si="0"/>
        <v>12.309290232657874</v>
      </c>
      <c r="N10" s="11">
        <f t="shared" si="1"/>
        <v>1.8762731853757907E-4</v>
      </c>
    </row>
    <row r="11" spans="1:14" x14ac:dyDescent="0.3">
      <c r="A11" t="s">
        <v>1275</v>
      </c>
      <c r="C11" s="88">
        <f>+(1-N3)</f>
        <v>0.32103034201779779</v>
      </c>
      <c r="J11" t="s">
        <v>1018</v>
      </c>
      <c r="K11" s="26">
        <f>SUM(K3:K10)</f>
        <v>37308</v>
      </c>
      <c r="L11" s="26">
        <f>SUM(L3:L10)</f>
        <v>719438</v>
      </c>
      <c r="M11" s="26">
        <f>+C9</f>
        <v>65605</v>
      </c>
      <c r="N11" s="11">
        <f t="shared" si="1"/>
        <v>1</v>
      </c>
    </row>
    <row r="12" spans="1:14" x14ac:dyDescent="0.3">
      <c r="A12" t="s">
        <v>1288</v>
      </c>
      <c r="C12" s="90">
        <f>+C10/C8</f>
        <v>5.7170685427467165E-2</v>
      </c>
      <c r="K12" s="84"/>
      <c r="N12" s="11"/>
    </row>
    <row r="13" spans="1:14" x14ac:dyDescent="0.3">
      <c r="A13" t="s">
        <v>1270</v>
      </c>
      <c r="C13" s="89">
        <v>1130000</v>
      </c>
      <c r="J13" t="s">
        <v>1292</v>
      </c>
      <c r="K13" s="26">
        <f>+K11-K3</f>
        <v>11977</v>
      </c>
      <c r="L13" s="26">
        <f>+L11-L3</f>
        <v>510589</v>
      </c>
      <c r="M13" s="26">
        <f>+M11-M3</f>
        <v>21061.195588077622</v>
      </c>
    </row>
    <row r="14" spans="1:14" x14ac:dyDescent="0.3">
      <c r="A14" t="s">
        <v>1271</v>
      </c>
      <c r="C14" s="82">
        <v>0.8</v>
      </c>
    </row>
    <row r="15" spans="1:14" x14ac:dyDescent="0.3">
      <c r="A15" t="s">
        <v>1290</v>
      </c>
      <c r="C15" s="26">
        <f>+C13*C14</f>
        <v>904000</v>
      </c>
      <c r="D15" t="s">
        <v>1018</v>
      </c>
      <c r="E15" s="76">
        <f>+F15/Total_Cases</f>
        <v>4.9274119924692897E-2</v>
      </c>
      <c r="F15" s="8">
        <f>+M3</f>
        <v>44543.804411922378</v>
      </c>
      <c r="G15" t="s">
        <v>1291</v>
      </c>
      <c r="J15" s="3" t="s">
        <v>1289</v>
      </c>
    </row>
    <row r="16" spans="1:14" x14ac:dyDescent="0.3">
      <c r="A16" t="s">
        <v>1247</v>
      </c>
      <c r="C16" s="69">
        <v>18</v>
      </c>
      <c r="D16" t="s">
        <v>1254</v>
      </c>
      <c r="E16" s="75">
        <v>3.5</v>
      </c>
      <c r="F16" s="60">
        <f>+Peak_Day+E16</f>
        <v>21.5</v>
      </c>
      <c r="G16" t="s">
        <v>1247</v>
      </c>
    </row>
    <row r="17" spans="1:7" x14ac:dyDescent="0.3">
      <c r="A17" t="s">
        <v>1263</v>
      </c>
      <c r="C17" s="69">
        <v>11</v>
      </c>
      <c r="D17" t="s">
        <v>1255</v>
      </c>
      <c r="F17" s="60">
        <v>14.352181700400948</v>
      </c>
      <c r="G17" t="s">
        <v>1263</v>
      </c>
    </row>
    <row r="18" spans="1:7" x14ac:dyDescent="0.3">
      <c r="A18" t="s">
        <v>1249</v>
      </c>
      <c r="C18" s="67"/>
      <c r="D18" t="s">
        <v>1256</v>
      </c>
      <c r="F18" s="67"/>
    </row>
    <row r="21" spans="1:7" x14ac:dyDescent="0.3">
      <c r="A21" t="s">
        <v>1266</v>
      </c>
      <c r="C21" s="2">
        <v>2</v>
      </c>
    </row>
    <row r="22" spans="1:7" x14ac:dyDescent="0.3">
      <c r="A22" t="s">
        <v>1267</v>
      </c>
      <c r="C22" s="2">
        <v>30</v>
      </c>
    </row>
    <row r="24" spans="1:7" ht="43.2" x14ac:dyDescent="0.3">
      <c r="A24" s="19" t="s">
        <v>1260</v>
      </c>
      <c r="B24" s="19" t="s">
        <v>1262</v>
      </c>
      <c r="C24" s="19" t="s">
        <v>1245</v>
      </c>
      <c r="D24" s="19" t="s">
        <v>1260</v>
      </c>
      <c r="E24" s="19" t="s">
        <v>1252</v>
      </c>
      <c r="F24" s="19" t="s">
        <v>1253</v>
      </c>
    </row>
    <row r="25" spans="1:7" x14ac:dyDescent="0.3">
      <c r="A25" s="21">
        <f t="shared" ref="A25:A30" si="2">A26-1</f>
        <v>-36</v>
      </c>
      <c r="B25" s="77">
        <f t="shared" ref="B25:B56" si="3">Total_Cases*_xlfn.NORM.DIST($A25,Peak_Day,Speed,TRUE)</f>
        <v>0.4135780011515704</v>
      </c>
      <c r="C25" s="77">
        <f t="shared" ref="C25:C56" si="4">Total_Cases*_xlfn.NORM.DIST($A25,Peak_Day,Speed,FALSE)</f>
        <v>0.19169763931382514</v>
      </c>
      <c r="D25" s="78">
        <f>+A25</f>
        <v>-36</v>
      </c>
      <c r="E25" s="77">
        <f t="shared" ref="E25:E56" si="5">F$15*_xlfn.NORM.DIST($A25,F$16,F$17,TRUE)</f>
        <v>1.3733248423934878</v>
      </c>
      <c r="F25" s="77">
        <f t="shared" ref="F25:F56" si="6">F$15*_xlfn.NORM.DIST($A25,F$16,F$17,TRUE)</f>
        <v>1.3733248423934878</v>
      </c>
    </row>
    <row r="26" spans="1:7" x14ac:dyDescent="0.3">
      <c r="A26" s="21">
        <f t="shared" si="2"/>
        <v>-35</v>
      </c>
      <c r="B26" s="77">
        <f t="shared" si="3"/>
        <v>0.65482291381643387</v>
      </c>
      <c r="C26" s="77">
        <f t="shared" si="4"/>
        <v>0.29829057515271024</v>
      </c>
      <c r="D26" s="78">
        <f t="shared" ref="D26:D89" si="7">+A26</f>
        <v>-35</v>
      </c>
      <c r="E26" s="77">
        <f t="shared" si="5"/>
        <v>1.8400016081623316</v>
      </c>
      <c r="F26" s="77">
        <f t="shared" si="6"/>
        <v>1.8400016081623316</v>
      </c>
    </row>
    <row r="27" spans="1:7" x14ac:dyDescent="0.3">
      <c r="A27" s="21">
        <f t="shared" si="2"/>
        <v>-34</v>
      </c>
      <c r="B27" s="77">
        <f t="shared" si="3"/>
        <v>1.0285510258620412</v>
      </c>
      <c r="C27" s="77">
        <f t="shared" si="4"/>
        <v>0.46033403700122671</v>
      </c>
      <c r="D27" s="78">
        <f t="shared" si="7"/>
        <v>-34</v>
      </c>
      <c r="E27" s="77">
        <f t="shared" si="5"/>
        <v>2.4538928090324212</v>
      </c>
      <c r="F27" s="77">
        <f t="shared" si="6"/>
        <v>2.4538928090324212</v>
      </c>
    </row>
    <row r="28" spans="1:7" x14ac:dyDescent="0.3">
      <c r="A28" s="21">
        <f t="shared" si="2"/>
        <v>-33</v>
      </c>
      <c r="B28" s="77">
        <f t="shared" si="3"/>
        <v>1.6027555470044634</v>
      </c>
      <c r="C28" s="77">
        <f t="shared" si="4"/>
        <v>0.70455910771666952</v>
      </c>
      <c r="D28" s="78">
        <f t="shared" si="7"/>
        <v>-33</v>
      </c>
      <c r="E28" s="77">
        <f t="shared" si="5"/>
        <v>3.2575283021094736</v>
      </c>
      <c r="F28" s="77">
        <f t="shared" si="6"/>
        <v>3.2575283021094736</v>
      </c>
    </row>
    <row r="29" spans="1:7" x14ac:dyDescent="0.3">
      <c r="A29" s="21">
        <f t="shared" si="2"/>
        <v>-32</v>
      </c>
      <c r="B29" s="77">
        <f t="shared" si="3"/>
        <v>2.4777205590159097</v>
      </c>
      <c r="C29" s="77">
        <f t="shared" si="4"/>
        <v>1.0694797560905256</v>
      </c>
      <c r="D29" s="78">
        <f t="shared" si="7"/>
        <v>-32</v>
      </c>
      <c r="E29" s="77">
        <f t="shared" si="5"/>
        <v>4.3044622491664253</v>
      </c>
      <c r="F29" s="77">
        <f t="shared" si="6"/>
        <v>4.3044622491664253</v>
      </c>
    </row>
    <row r="30" spans="1:7" x14ac:dyDescent="0.3">
      <c r="A30" s="21">
        <f t="shared" si="2"/>
        <v>-31</v>
      </c>
      <c r="B30" s="77">
        <f t="shared" si="3"/>
        <v>3.8000144919826866</v>
      </c>
      <c r="C30" s="77">
        <f t="shared" si="4"/>
        <v>1.6100467729006742</v>
      </c>
      <c r="D30" s="78">
        <f t="shared" si="7"/>
        <v>-31</v>
      </c>
      <c r="E30" s="77">
        <f t="shared" si="5"/>
        <v>5.6617499909488878</v>
      </c>
      <c r="F30" s="77">
        <f t="shared" si="6"/>
        <v>5.6617499909488878</v>
      </c>
    </row>
    <row r="31" spans="1:7" x14ac:dyDescent="0.3">
      <c r="A31" s="21">
        <f t="shared" ref="A31:A41" si="8">A32-1</f>
        <v>-30</v>
      </c>
      <c r="B31" s="77">
        <f t="shared" si="3"/>
        <v>5.7819000081626122</v>
      </c>
      <c r="C31" s="77">
        <f t="shared" si="4"/>
        <v>2.4038934082183103</v>
      </c>
      <c r="D31" s="78">
        <f t="shared" si="7"/>
        <v>-30</v>
      </c>
      <c r="E31" s="77">
        <f t="shared" si="5"/>
        <v>7.4128745687659174</v>
      </c>
      <c r="F31" s="77">
        <f t="shared" si="6"/>
        <v>7.4128745687659174</v>
      </c>
    </row>
    <row r="32" spans="1:7" x14ac:dyDescent="0.3">
      <c r="A32" s="21">
        <f t="shared" si="8"/>
        <v>-29</v>
      </c>
      <c r="B32" s="77">
        <f t="shared" si="3"/>
        <v>8.7279652703864059</v>
      </c>
      <c r="C32" s="77">
        <f t="shared" si="4"/>
        <v>3.5596123903376951</v>
      </c>
      <c r="D32" s="78">
        <f t="shared" si="7"/>
        <v>-29</v>
      </c>
      <c r="E32" s="77">
        <f t="shared" si="5"/>
        <v>9.6611764948779264</v>
      </c>
      <c r="F32" s="77">
        <f t="shared" si="6"/>
        <v>9.6611764948779264</v>
      </c>
    </row>
    <row r="33" spans="1:6" x14ac:dyDescent="0.3">
      <c r="A33" s="21">
        <f t="shared" si="8"/>
        <v>-28</v>
      </c>
      <c r="B33" s="77">
        <f t="shared" si="3"/>
        <v>13.071261034661902</v>
      </c>
      <c r="C33" s="77">
        <f t="shared" si="4"/>
        <v>5.2275837878677294</v>
      </c>
      <c r="D33" s="78">
        <f t="shared" si="7"/>
        <v>-28</v>
      </c>
      <c r="E33" s="77">
        <f t="shared" si="5"/>
        <v>12.53383958130501</v>
      </c>
      <c r="F33" s="77">
        <f t="shared" si="6"/>
        <v>12.53383958130501</v>
      </c>
    </row>
    <row r="34" spans="1:6" x14ac:dyDescent="0.3">
      <c r="A34" s="21">
        <f t="shared" si="8"/>
        <v>-27</v>
      </c>
      <c r="B34" s="77">
        <f t="shared" si="3"/>
        <v>19.421786883047545</v>
      </c>
      <c r="C34" s="77">
        <f t="shared" si="4"/>
        <v>7.613951121091346</v>
      </c>
      <c r="D34" s="78">
        <f t="shared" si="7"/>
        <v>-27</v>
      </c>
      <c r="E34" s="77">
        <f t="shared" si="5"/>
        <v>16.186482580664546</v>
      </c>
      <c r="F34" s="77">
        <f t="shared" si="6"/>
        <v>16.186482580664546</v>
      </c>
    </row>
    <row r="35" spans="1:6" x14ac:dyDescent="0.3">
      <c r="A35" s="21">
        <f t="shared" si="8"/>
        <v>-26</v>
      </c>
      <c r="B35" s="77">
        <f t="shared" si="3"/>
        <v>28.63080261714035</v>
      </c>
      <c r="C35" s="77">
        <f t="shared" si="4"/>
        <v>10.998411281041488</v>
      </c>
      <c r="D35" s="78">
        <f t="shared" si="7"/>
        <v>-26</v>
      </c>
      <c r="E35" s="77">
        <f t="shared" si="5"/>
        <v>20.808400552084404</v>
      </c>
      <c r="F35" s="77">
        <f t="shared" si="6"/>
        <v>20.808400552084404</v>
      </c>
    </row>
    <row r="36" spans="1:6" x14ac:dyDescent="0.3">
      <c r="A36" s="21">
        <f t="shared" si="8"/>
        <v>-25</v>
      </c>
      <c r="B36" s="77">
        <f t="shared" si="3"/>
        <v>41.875132394185989</v>
      </c>
      <c r="C36" s="77">
        <f t="shared" si="4"/>
        <v>15.756531309061664</v>
      </c>
      <c r="D36" s="78">
        <f t="shared" si="7"/>
        <v>-25</v>
      </c>
      <c r="E36" s="77">
        <f t="shared" si="5"/>
        <v>26.62849070814341</v>
      </c>
      <c r="F36" s="77">
        <f t="shared" si="6"/>
        <v>26.62849070814341</v>
      </c>
    </row>
    <row r="37" spans="1:6" x14ac:dyDescent="0.3">
      <c r="A37" s="21">
        <f t="shared" si="8"/>
        <v>-24</v>
      </c>
      <c r="B37" s="77">
        <f t="shared" si="3"/>
        <v>60.766352217430793</v>
      </c>
      <c r="C37" s="77">
        <f t="shared" si="4"/>
        <v>22.387317937471067</v>
      </c>
      <c r="D37" s="78">
        <f t="shared" si="7"/>
        <v>-24</v>
      </c>
      <c r="E37" s="77">
        <f t="shared" si="5"/>
        <v>33.921884507434996</v>
      </c>
      <c r="F37" s="77">
        <f t="shared" si="6"/>
        <v>33.921884507434996</v>
      </c>
    </row>
    <row r="38" spans="1:6" x14ac:dyDescent="0.3">
      <c r="A38" s="21">
        <f t="shared" si="8"/>
        <v>-23</v>
      </c>
      <c r="B38" s="77">
        <f t="shared" si="3"/>
        <v>87.490462960711085</v>
      </c>
      <c r="C38" s="77">
        <f t="shared" si="4"/>
        <v>31.546726940849098</v>
      </c>
      <c r="D38" s="78">
        <f t="shared" si="7"/>
        <v>-23</v>
      </c>
      <c r="E38" s="77">
        <f t="shared" si="5"/>
        <v>43.017290460397739</v>
      </c>
      <c r="F38" s="77">
        <f t="shared" si="6"/>
        <v>43.017290460397739</v>
      </c>
    </row>
    <row r="39" spans="1:6" x14ac:dyDescent="0.3">
      <c r="A39" s="21">
        <f t="shared" si="8"/>
        <v>-22</v>
      </c>
      <c r="B39" s="77">
        <f t="shared" si="3"/>
        <v>124.98428986842798</v>
      </c>
      <c r="C39" s="77">
        <f t="shared" si="4"/>
        <v>44.087689130279273</v>
      </c>
      <c r="D39" s="78">
        <f t="shared" si="7"/>
        <v>-22</v>
      </c>
      <c r="E39" s="77">
        <f t="shared" si="5"/>
        <v>54.305030126735609</v>
      </c>
      <c r="F39" s="77">
        <f t="shared" si="6"/>
        <v>54.305030126735609</v>
      </c>
    </row>
    <row r="40" spans="1:6" x14ac:dyDescent="0.3">
      <c r="A40" s="21">
        <f t="shared" si="8"/>
        <v>-21</v>
      </c>
      <c r="B40" s="77">
        <f t="shared" si="3"/>
        <v>177.1553334818953</v>
      </c>
      <c r="C40" s="77">
        <f t="shared" si="4"/>
        <v>61.107026919412029</v>
      </c>
      <c r="D40" s="78">
        <f t="shared" si="7"/>
        <v>-21</v>
      </c>
      <c r="E40" s="77">
        <f t="shared" si="5"/>
        <v>68.245722842175269</v>
      </c>
      <c r="F40" s="77">
        <f t="shared" si="6"/>
        <v>68.245722842175269</v>
      </c>
    </row>
    <row r="41" spans="1:6" x14ac:dyDescent="0.3">
      <c r="A41" s="21">
        <f t="shared" si="8"/>
        <v>-20</v>
      </c>
      <c r="B41" s="77">
        <f t="shared" si="3"/>
        <v>249.1520227406844</v>
      </c>
      <c r="C41" s="77">
        <f t="shared" si="4"/>
        <v>83.999318407245894</v>
      </c>
      <c r="D41" s="78">
        <f t="shared" si="7"/>
        <v>-20</v>
      </c>
      <c r="E41" s="77">
        <f t="shared" si="5"/>
        <v>85.379542736456983</v>
      </c>
      <c r="F41" s="77">
        <f t="shared" si="6"/>
        <v>85.379542736456983</v>
      </c>
    </row>
    <row r="42" spans="1:6" x14ac:dyDescent="0.3">
      <c r="A42" s="21">
        <f t="shared" ref="A42:A60" si="9">A43-1</f>
        <v>-19</v>
      </c>
      <c r="B42" s="77">
        <f t="shared" si="3"/>
        <v>347.6911646153635</v>
      </c>
      <c r="C42" s="77">
        <f t="shared" si="4"/>
        <v>114.51731565436603</v>
      </c>
      <c r="D42" s="78">
        <f t="shared" si="7"/>
        <v>-19</v>
      </c>
      <c r="E42" s="77">
        <f t="shared" si="5"/>
        <v>106.33593473280233</v>
      </c>
      <c r="F42" s="77">
        <f t="shared" si="6"/>
        <v>106.33593473280233</v>
      </c>
    </row>
    <row r="43" spans="1:6" x14ac:dyDescent="0.3">
      <c r="A43" s="21">
        <f t="shared" si="9"/>
        <v>-18</v>
      </c>
      <c r="B43" s="77">
        <f t="shared" si="3"/>
        <v>481.44870516269214</v>
      </c>
      <c r="C43" s="77">
        <f t="shared" si="4"/>
        <v>154.83792621627688</v>
      </c>
      <c r="D43" s="78">
        <f t="shared" si="7"/>
        <v>-18</v>
      </c>
      <c r="E43" s="77">
        <f t="shared" si="5"/>
        <v>131.84363486206496</v>
      </c>
      <c r="F43" s="77">
        <f t="shared" si="6"/>
        <v>131.84363486206496</v>
      </c>
    </row>
    <row r="44" spans="1:6" x14ac:dyDescent="0.3">
      <c r="A44" s="21">
        <f t="shared" si="9"/>
        <v>-17</v>
      </c>
      <c r="B44" s="77">
        <f t="shared" si="3"/>
        <v>661.51856344290229</v>
      </c>
      <c r="C44" s="77">
        <f t="shared" si="4"/>
        <v>207.63201667326879</v>
      </c>
      <c r="D44" s="78">
        <f t="shared" si="7"/>
        <v>-17</v>
      </c>
      <c r="E44" s="77">
        <f t="shared" si="5"/>
        <v>162.74079510668406</v>
      </c>
      <c r="F44" s="77">
        <f t="shared" si="6"/>
        <v>162.74079510668406</v>
      </c>
    </row>
    <row r="45" spans="1:6" x14ac:dyDescent="0.3">
      <c r="A45" s="21">
        <f t="shared" si="9"/>
        <v>-16</v>
      </c>
      <c r="B45" s="77">
        <f t="shared" si="3"/>
        <v>901.94212200427137</v>
      </c>
      <c r="C45" s="77">
        <f t="shared" si="4"/>
        <v>276.13540113398562</v>
      </c>
      <c r="D45" s="78">
        <f t="shared" si="7"/>
        <v>-16</v>
      </c>
      <c r="E45" s="77">
        <f t="shared" si="5"/>
        <v>199.98496518336773</v>
      </c>
      <c r="F45" s="77">
        <f t="shared" si="6"/>
        <v>199.98496518336773</v>
      </c>
    </row>
    <row r="46" spans="1:6" x14ac:dyDescent="0.3">
      <c r="A46" s="21">
        <f t="shared" si="9"/>
        <v>-15</v>
      </c>
      <c r="B46" s="77">
        <f t="shared" si="3"/>
        <v>1220.3078205936042</v>
      </c>
      <c r="C46" s="77">
        <f t="shared" si="4"/>
        <v>364.21736039926901</v>
      </c>
      <c r="D46" s="78">
        <f t="shared" si="7"/>
        <v>-15</v>
      </c>
      <c r="E46" s="77">
        <f t="shared" si="5"/>
        <v>244.66263462283098</v>
      </c>
      <c r="F46" s="77">
        <f t="shared" si="6"/>
        <v>244.66263462283098</v>
      </c>
    </row>
    <row r="47" spans="1:6" x14ac:dyDescent="0.3">
      <c r="A47" s="21">
        <f t="shared" si="9"/>
        <v>-14</v>
      </c>
      <c r="B47" s="77">
        <f t="shared" si="3"/>
        <v>1638.4161021131501</v>
      </c>
      <c r="C47" s="77">
        <f t="shared" si="4"/>
        <v>476.44194277424145</v>
      </c>
      <c r="D47" s="78">
        <f t="shared" si="7"/>
        <v>-14</v>
      </c>
      <c r="E47" s="77">
        <f t="shared" si="5"/>
        <v>297.99799002979074</v>
      </c>
      <c r="F47" s="77">
        <f t="shared" si="6"/>
        <v>297.99799002979074</v>
      </c>
    </row>
    <row r="48" spans="1:6" x14ac:dyDescent="0.3">
      <c r="A48" s="21">
        <f t="shared" si="9"/>
        <v>-13</v>
      </c>
      <c r="B48" s="77">
        <f t="shared" si="3"/>
        <v>2182.9996556848496</v>
      </c>
      <c r="C48" s="77">
        <f t="shared" si="4"/>
        <v>618.11619229392954</v>
      </c>
      <c r="D48" s="78">
        <f t="shared" si="7"/>
        <v>-13</v>
      </c>
      <c r="E48" s="77">
        <f t="shared" si="5"/>
        <v>361.36049668748205</v>
      </c>
      <c r="F48" s="77">
        <f t="shared" si="6"/>
        <v>361.36049668748205</v>
      </c>
    </row>
    <row r="49" spans="1:6" x14ac:dyDescent="0.3">
      <c r="A49" s="21">
        <f t="shared" si="9"/>
        <v>-12</v>
      </c>
      <c r="B49" s="77">
        <f t="shared" si="3"/>
        <v>2886.4825237835898</v>
      </c>
      <c r="C49" s="77">
        <f t="shared" si="4"/>
        <v>795.31842488507709</v>
      </c>
      <c r="D49" s="78">
        <f t="shared" si="7"/>
        <v>-12</v>
      </c>
      <c r="E49" s="77">
        <f t="shared" si="5"/>
        <v>436.27087320996543</v>
      </c>
      <c r="F49" s="77">
        <f t="shared" si="6"/>
        <v>436.27087320996543</v>
      </c>
    </row>
    <row r="50" spans="1:6" x14ac:dyDescent="0.3">
      <c r="A50" s="21">
        <f t="shared" si="9"/>
        <v>-11</v>
      </c>
      <c r="B50" s="77">
        <f t="shared" si="3"/>
        <v>3787.7543233381743</v>
      </c>
      <c r="C50" s="77">
        <f t="shared" si="4"/>
        <v>1014.8988403213718</v>
      </c>
      <c r="D50" s="78">
        <f t="shared" si="7"/>
        <v>-11</v>
      </c>
      <c r="E50" s="77">
        <f t="shared" si="5"/>
        <v>524.40499549866229</v>
      </c>
      <c r="F50" s="77">
        <f t="shared" si="6"/>
        <v>524.40499549866229</v>
      </c>
    </row>
    <row r="51" spans="1:6" x14ac:dyDescent="0.3">
      <c r="A51" s="21">
        <f t="shared" si="9"/>
        <v>-10</v>
      </c>
      <c r="B51" s="77">
        <f t="shared" si="3"/>
        <v>4932.9278309481879</v>
      </c>
      <c r="C51" s="77">
        <f t="shared" si="4"/>
        <v>1284.4442479161339</v>
      </c>
      <c r="D51" s="78">
        <f t="shared" si="7"/>
        <v>-10</v>
      </c>
      <c r="E51" s="77">
        <f t="shared" si="5"/>
        <v>627.59524474268903</v>
      </c>
      <c r="F51" s="77">
        <f t="shared" si="6"/>
        <v>627.59524474268903</v>
      </c>
    </row>
    <row r="52" spans="1:6" x14ac:dyDescent="0.3">
      <c r="A52" s="21">
        <f t="shared" si="9"/>
        <v>-9</v>
      </c>
      <c r="B52" s="77">
        <f t="shared" si="3"/>
        <v>6376.0398922155473</v>
      </c>
      <c r="C52" s="77">
        <f t="shared" si="4"/>
        <v>1612.1986365741504</v>
      </c>
      <c r="D52" s="78">
        <f t="shared" si="7"/>
        <v>-9</v>
      </c>
      <c r="E52" s="77">
        <f t="shared" si="5"/>
        <v>747.82880656837642</v>
      </c>
      <c r="F52" s="77">
        <f t="shared" si="6"/>
        <v>747.82880656837642</v>
      </c>
    </row>
    <row r="53" spans="1:6" x14ac:dyDescent="0.3">
      <c r="A53" s="21">
        <f t="shared" si="9"/>
        <v>-8</v>
      </c>
      <c r="B53" s="77">
        <f t="shared" si="3"/>
        <v>8179.6475669883803</v>
      </c>
      <c r="C53" s="77">
        <f t="shared" si="4"/>
        <v>2006.9318731857861</v>
      </c>
      <c r="D53" s="78">
        <f t="shared" si="7"/>
        <v>-8</v>
      </c>
      <c r="E53" s="77">
        <f t="shared" si="5"/>
        <v>887.24243753349867</v>
      </c>
      <c r="F53" s="77">
        <f t="shared" si="6"/>
        <v>887.24243753349867</v>
      </c>
    </row>
    <row r="54" spans="1:6" x14ac:dyDescent="0.3">
      <c r="A54" s="21">
        <f t="shared" si="9"/>
        <v>-7</v>
      </c>
      <c r="B54" s="77">
        <f t="shared" si="3"/>
        <v>10415.264279668352</v>
      </c>
      <c r="C54" s="77">
        <f t="shared" si="4"/>
        <v>2477.750089162525</v>
      </c>
      <c r="D54" s="78">
        <f t="shared" si="7"/>
        <v>-7</v>
      </c>
      <c r="E54" s="77">
        <f t="shared" si="5"/>
        <v>1048.1132435376312</v>
      </c>
      <c r="F54" s="77">
        <f t="shared" si="6"/>
        <v>1048.1132435376312</v>
      </c>
    </row>
    <row r="55" spans="1:6" x14ac:dyDescent="0.3">
      <c r="A55" s="21">
        <f t="shared" si="9"/>
        <v>-6</v>
      </c>
      <c r="B55" s="77">
        <f t="shared" si="3"/>
        <v>13163.575276878044</v>
      </c>
      <c r="C55" s="77">
        <f t="shared" si="4"/>
        <v>3033.8434017243153</v>
      </c>
      <c r="D55" s="78">
        <f t="shared" si="7"/>
        <v>-6</v>
      </c>
      <c r="E55" s="77">
        <f t="shared" si="5"/>
        <v>1232.8450644801367</v>
      </c>
      <c r="F55" s="77">
        <f t="shared" si="6"/>
        <v>1232.8450644801367</v>
      </c>
    </row>
    <row r="56" spans="1:6" x14ac:dyDescent="0.3">
      <c r="A56" s="21">
        <f t="shared" si="9"/>
        <v>-5</v>
      </c>
      <c r="B56" s="77">
        <f t="shared" si="3"/>
        <v>16514.368738432746</v>
      </c>
      <c r="C56" s="77">
        <f t="shared" si="4"/>
        <v>3684.1695517970757</v>
      </c>
      <c r="D56" s="78">
        <f t="shared" si="7"/>
        <v>-5</v>
      </c>
      <c r="E56" s="77">
        <f t="shared" si="5"/>
        <v>1443.9501320886034</v>
      </c>
      <c r="F56" s="77">
        <f t="shared" si="6"/>
        <v>1443.9501320886034</v>
      </c>
    </row>
    <row r="57" spans="1:6" x14ac:dyDescent="0.3">
      <c r="A57" s="21">
        <f t="shared" si="9"/>
        <v>-4</v>
      </c>
      <c r="B57" s="77">
        <f t="shared" ref="B57:B88" si="10">Total_Cases*_xlfn.NORM.DIST($A57,Peak_Day,Speed,TRUE)</f>
        <v>20566.119281153988</v>
      </c>
      <c r="C57" s="77">
        <f t="shared" ref="C57:C88" si="11">Total_Cases*_xlfn.NORM.DIST($A57,Peak_Day,Speed,FALSE)</f>
        <v>4437.075793447455</v>
      </c>
      <c r="D57" s="78">
        <f t="shared" si="7"/>
        <v>-4</v>
      </c>
      <c r="E57" s="77">
        <f t="shared" ref="E57:E88" si="12">F$15*_xlfn.NORM.DIST($A57,F$16,F$17,TRUE)</f>
        <v>1684.0257638768153</v>
      </c>
      <c r="F57" s="77">
        <f t="shared" ref="F57:F88" si="13">F$15*_xlfn.NORM.DIST($A57,F$16,F$17,TRUE)</f>
        <v>1684.0257638768153</v>
      </c>
    </row>
    <row r="58" spans="1:6" x14ac:dyDescent="0.3">
      <c r="A58" s="21">
        <f t="shared" si="9"/>
        <v>-3</v>
      </c>
      <c r="B58" s="77">
        <f t="shared" si="10"/>
        <v>25425.165107449011</v>
      </c>
      <c r="C58" s="77">
        <f t="shared" si="11"/>
        <v>5299.865828193022</v>
      </c>
      <c r="D58" s="78">
        <f t="shared" si="7"/>
        <v>-3</v>
      </c>
      <c r="E58" s="77">
        <f t="shared" si="12"/>
        <v>1955.7259752882621</v>
      </c>
      <c r="F58" s="77">
        <f t="shared" si="13"/>
        <v>1955.7259752882621</v>
      </c>
    </row>
    <row r="59" spans="1:6" x14ac:dyDescent="0.3">
      <c r="A59" s="21">
        <f t="shared" si="9"/>
        <v>-2</v>
      </c>
      <c r="B59" s="77">
        <f t="shared" si="10"/>
        <v>31204.429293475696</v>
      </c>
      <c r="C59" s="77">
        <f t="shared" si="11"/>
        <v>6278.3235387000313</v>
      </c>
      <c r="D59" s="78">
        <f t="shared" si="7"/>
        <v>-2</v>
      </c>
      <c r="E59" s="77">
        <f t="shared" si="12"/>
        <v>2261.7280327239705</v>
      </c>
      <c r="F59" s="77">
        <f t="shared" si="13"/>
        <v>2261.7280327239705</v>
      </c>
    </row>
    <row r="60" spans="1:6" x14ac:dyDescent="0.3">
      <c r="A60" s="21">
        <f t="shared" si="9"/>
        <v>-1</v>
      </c>
      <c r="B60" s="77">
        <f t="shared" si="10"/>
        <v>38021.650048656906</v>
      </c>
      <c r="C60" s="77">
        <f t="shared" si="11"/>
        <v>7376.2104472506489</v>
      </c>
      <c r="D60" s="78">
        <f t="shared" si="7"/>
        <v>-1</v>
      </c>
      <c r="E60" s="77">
        <f t="shared" si="12"/>
        <v>2604.6941296074874</v>
      </c>
      <c r="F60" s="77">
        <f t="shared" si="13"/>
        <v>2604.6941296074874</v>
      </c>
    </row>
    <row r="61" spans="1:6" x14ac:dyDescent="0.3">
      <c r="A61" s="74">
        <f>A62-1</f>
        <v>0</v>
      </c>
      <c r="B61" s="77">
        <f t="shared" si="10"/>
        <v>45997.104237968451</v>
      </c>
      <c r="C61" s="77">
        <f t="shared" si="11"/>
        <v>8594.7588306721373</v>
      </c>
      <c r="D61" s="78">
        <f t="shared" si="7"/>
        <v>0</v>
      </c>
      <c r="E61" s="77">
        <f t="shared" si="12"/>
        <v>2987.2285419183077</v>
      </c>
      <c r="F61" s="77">
        <f t="shared" si="13"/>
        <v>2987.2285419183077</v>
      </c>
    </row>
    <row r="62" spans="1:6" x14ac:dyDescent="0.3">
      <c r="A62" s="91">
        <v>1</v>
      </c>
      <c r="B62" s="77">
        <f t="shared" si="10"/>
        <v>55250.832662501329</v>
      </c>
      <c r="C62" s="77">
        <f t="shared" si="11"/>
        <v>9932.1868297304572</v>
      </c>
      <c r="D62" s="78">
        <f t="shared" si="7"/>
        <v>1</v>
      </c>
      <c r="E62" s="77">
        <f t="shared" si="12"/>
        <v>3411.8308035226196</v>
      </c>
      <c r="F62" s="77">
        <f t="shared" si="13"/>
        <v>3411.8308035226196</v>
      </c>
    </row>
    <row r="63" spans="1:6" x14ac:dyDescent="0.3">
      <c r="A63" s="21">
        <f>+A62+1</f>
        <v>2</v>
      </c>
      <c r="B63" s="77">
        <f t="shared" si="10"/>
        <v>65899.403710293162</v>
      </c>
      <c r="C63" s="77">
        <f t="shared" si="11"/>
        <v>11383.265231277186</v>
      </c>
      <c r="D63" s="78">
        <f t="shared" si="7"/>
        <v>2</v>
      </c>
      <c r="E63" s="77">
        <f t="shared" si="12"/>
        <v>3880.8456288291472</v>
      </c>
      <c r="F63" s="77">
        <f t="shared" si="13"/>
        <v>3880.8456288291472</v>
      </c>
    </row>
    <row r="64" spans="1:6" x14ac:dyDescent="0.3">
      <c r="A64" s="21">
        <f t="shared" ref="A64:A122" si="14">+A63+1</f>
        <v>3</v>
      </c>
      <c r="B64" s="77">
        <f t="shared" si="10"/>
        <v>78052.2827212743</v>
      </c>
      <c r="C64" s="77">
        <f t="shared" si="11"/>
        <v>12938.967418857699</v>
      </c>
      <c r="D64" s="78">
        <f t="shared" si="7"/>
        <v>3</v>
      </c>
      <c r="E64" s="77">
        <f t="shared" si="12"/>
        <v>4396.4104935518908</v>
      </c>
      <c r="F64" s="77">
        <f t="shared" si="13"/>
        <v>4396.4104935518908</v>
      </c>
    </row>
    <row r="65" spans="1:6" x14ac:dyDescent="0.3">
      <c r="A65" s="21">
        <f t="shared" si="14"/>
        <v>4</v>
      </c>
      <c r="B65" s="77">
        <f t="shared" si="10"/>
        <v>91807.906027095451</v>
      </c>
      <c r="C65" s="77">
        <f t="shared" si="11"/>
        <v>14586.233880438485</v>
      </c>
      <c r="D65" s="78">
        <f t="shared" si="7"/>
        <v>4</v>
      </c>
      <c r="E65" s="77">
        <f t="shared" si="12"/>
        <v>4960.4019557524052</v>
      </c>
      <c r="F65" s="77">
        <f t="shared" si="13"/>
        <v>4960.4019557524052</v>
      </c>
    </row>
    <row r="66" spans="1:6" x14ac:dyDescent="0.3">
      <c r="A66" s="21">
        <f t="shared" si="14"/>
        <v>5</v>
      </c>
      <c r="B66" s="77">
        <f t="shared" si="10"/>
        <v>107249.58904446178</v>
      </c>
      <c r="C66" s="77">
        <f t="shared" si="11"/>
        <v>16307.880332239001</v>
      </c>
      <c r="D66" s="78">
        <f t="shared" si="7"/>
        <v>5</v>
      </c>
      <c r="E66" s="77">
        <f t="shared" si="12"/>
        <v>5574.381950597749</v>
      </c>
      <c r="F66" s="77">
        <f t="shared" si="13"/>
        <v>5574.381950597749</v>
      </c>
    </row>
    <row r="67" spans="1:6" x14ac:dyDescent="0.3">
      <c r="A67" s="21">
        <f t="shared" si="14"/>
        <v>6</v>
      </c>
      <c r="B67" s="77">
        <f t="shared" si="10"/>
        <v>124441.42470792707</v>
      </c>
      <c r="C67" s="77">
        <f t="shared" si="11"/>
        <v>18082.673815861057</v>
      </c>
      <c r="D67" s="78">
        <f t="shared" si="7"/>
        <v>6</v>
      </c>
      <c r="E67" s="77">
        <f t="shared" si="12"/>
        <v>6239.5454151770255</v>
      </c>
      <c r="F67" s="77">
        <f t="shared" si="13"/>
        <v>6239.5454151770255</v>
      </c>
    </row>
    <row r="68" spans="1:6" x14ac:dyDescent="0.3">
      <c r="A68" s="21">
        <f t="shared" si="14"/>
        <v>7</v>
      </c>
      <c r="B68" s="77">
        <f t="shared" si="10"/>
        <v>143424.34955403712</v>
      </c>
      <c r="C68" s="77">
        <f t="shared" si="11"/>
        <v>19885.594087755053</v>
      </c>
      <c r="D68" s="78">
        <f t="shared" si="7"/>
        <v>7</v>
      </c>
      <c r="E68" s="77">
        <f t="shared" si="12"/>
        <v>6956.6706864952012</v>
      </c>
      <c r="F68" s="77">
        <f t="shared" si="13"/>
        <v>6956.6706864952012</v>
      </c>
    </row>
    <row r="69" spans="1:6" x14ac:dyDescent="0.3">
      <c r="A69" s="21">
        <f t="shared" si="14"/>
        <v>8</v>
      </c>
      <c r="B69" s="77">
        <f t="shared" si="10"/>
        <v>164212.56768087784</v>
      </c>
      <c r="C69" s="77">
        <f t="shared" si="11"/>
        <v>21688.288489121085</v>
      </c>
      <c r="D69" s="78">
        <f t="shared" si="7"/>
        <v>8</v>
      </c>
      <c r="E69" s="77">
        <f t="shared" si="12"/>
        <v>7726.0741595249774</v>
      </c>
      <c r="F69" s="77">
        <f t="shared" si="13"/>
        <v>7726.0741595249774</v>
      </c>
    </row>
    <row r="70" spans="1:6" x14ac:dyDescent="0.3">
      <c r="A70" s="21">
        <f t="shared" si="14"/>
        <v>9</v>
      </c>
      <c r="B70" s="77">
        <f t="shared" si="10"/>
        <v>186790.52572312549</v>
      </c>
      <c r="C70" s="77">
        <f t="shared" si="11"/>
        <v>23459.717716014373</v>
      </c>
      <c r="D70" s="78">
        <f t="shared" si="7"/>
        <v>9</v>
      </c>
      <c r="E70" s="77">
        <f t="shared" si="12"/>
        <v>8547.5706873859654</v>
      </c>
      <c r="F70" s="77">
        <f t="shared" si="13"/>
        <v>8547.5706873859654</v>
      </c>
    </row>
    <row r="71" spans="1:6" x14ac:dyDescent="0.3">
      <c r="A71" s="21">
        <f t="shared" si="14"/>
        <v>10</v>
      </c>
      <c r="B71" s="77">
        <f t="shared" si="10"/>
        <v>211110.62357525845</v>
      </c>
      <c r="C71" s="77">
        <f t="shared" si="11"/>
        <v>25166.978153531149</v>
      </c>
      <c r="D71" s="78">
        <f t="shared" si="7"/>
        <v>10</v>
      </c>
      <c r="E71" s="77">
        <f t="shared" si="12"/>
        <v>9420.4411484923276</v>
      </c>
      <c r="F71" s="77">
        <f t="shared" si="13"/>
        <v>9420.4411484923276</v>
      </c>
    </row>
    <row r="72" spans="1:6" x14ac:dyDescent="0.3">
      <c r="A72" s="21">
        <f t="shared" si="14"/>
        <v>11</v>
      </c>
      <c r="B72" s="77">
        <f t="shared" si="10"/>
        <v>237091.82526876143</v>
      </c>
      <c r="C72" s="77">
        <f t="shared" si="11"/>
        <v>26776.274499242896</v>
      </c>
      <c r="D72" s="78">
        <f t="shared" si="7"/>
        <v>11</v>
      </c>
      <c r="E72" s="77">
        <f t="shared" si="12"/>
        <v>10343.408494075864</v>
      </c>
      <c r="F72" s="77">
        <f t="shared" si="13"/>
        <v>10343.408494075864</v>
      </c>
    </row>
    <row r="73" spans="1:6" x14ac:dyDescent="0.3">
      <c r="A73" s="21">
        <f t="shared" si="14"/>
        <v>12</v>
      </c>
      <c r="B73" s="77">
        <f t="shared" si="10"/>
        <v>264619.30242515507</v>
      </c>
      <c r="C73" s="77">
        <f t="shared" si="11"/>
        <v>28254.005179556203</v>
      </c>
      <c r="D73" s="78">
        <f t="shared" si="7"/>
        <v>12</v>
      </c>
      <c r="E73" s="77">
        <f t="shared" si="12"/>
        <v>11314.62342436393</v>
      </c>
      <c r="F73" s="77">
        <f t="shared" si="13"/>
        <v>11314.62342436393</v>
      </c>
    </row>
    <row r="74" spans="1:6" x14ac:dyDescent="0.3">
      <c r="A74" s="21">
        <f t="shared" si="14"/>
        <v>13</v>
      </c>
      <c r="B74" s="77">
        <f t="shared" si="10"/>
        <v>293545.20024449308</v>
      </c>
      <c r="C74" s="77">
        <f t="shared" si="11"/>
        <v>29567.913478419225</v>
      </c>
      <c r="D74" s="78">
        <f t="shared" si="7"/>
        <v>13</v>
      </c>
      <c r="E74" s="77">
        <f t="shared" si="12"/>
        <v>12331.660625825956</v>
      </c>
      <c r="F74" s="77">
        <f t="shared" si="13"/>
        <v>12331.660625825956</v>
      </c>
    </row>
    <row r="75" spans="1:6" x14ac:dyDescent="0.3">
      <c r="A75" s="21">
        <f t="shared" si="14"/>
        <v>14</v>
      </c>
      <c r="B75" s="77">
        <f t="shared" si="10"/>
        <v>323690.56512271555</v>
      </c>
      <c r="C75" s="77">
        <f t="shared" si="11"/>
        <v>30688.25020669062</v>
      </c>
      <c r="D75" s="78">
        <f t="shared" si="7"/>
        <v>14</v>
      </c>
      <c r="E75" s="77">
        <f t="shared" si="12"/>
        <v>13391.526240716883</v>
      </c>
      <c r="F75" s="77">
        <f t="shared" si="13"/>
        <v>13391.526240716883</v>
      </c>
    </row>
    <row r="76" spans="1:6" x14ac:dyDescent="0.3">
      <c r="A76" s="21">
        <f t="shared" si="14"/>
        <v>15</v>
      </c>
      <c r="B76" s="77">
        <f t="shared" si="10"/>
        <v>354848.41658349684</v>
      </c>
      <c r="C76" s="77">
        <f t="shared" si="11"/>
        <v>31588.88984994201</v>
      </c>
      <c r="D76" s="78">
        <f t="shared" si="7"/>
        <v>15</v>
      </c>
      <c r="E76" s="77">
        <f t="shared" si="12"/>
        <v>14490.676941402991</v>
      </c>
      <c r="F76" s="77">
        <f t="shared" si="13"/>
        <v>14490.676941402991</v>
      </c>
    </row>
    <row r="77" spans="1:6" x14ac:dyDescent="0.3">
      <c r="A77" s="21">
        <f t="shared" si="14"/>
        <v>16</v>
      </c>
      <c r="B77" s="77">
        <f t="shared" si="10"/>
        <v>386787.88772467233</v>
      </c>
      <c r="C77" s="77">
        <f t="shared" si="11"/>
        <v>32248.341925887293</v>
      </c>
      <c r="D77" s="78">
        <f t="shared" si="7"/>
        <v>16</v>
      </c>
      <c r="E77" s="77">
        <f t="shared" si="12"/>
        <v>15625.050655515457</v>
      </c>
      <c r="F77" s="77">
        <f t="shared" si="13"/>
        <v>15625.050655515457</v>
      </c>
    </row>
    <row r="78" spans="1:6" x14ac:dyDescent="0.3">
      <c r="A78" s="21">
        <f t="shared" si="14"/>
        <v>17</v>
      </c>
      <c r="B78" s="77">
        <f t="shared" si="10"/>
        <v>419259.30162600748</v>
      </c>
      <c r="C78" s="77">
        <f t="shared" si="11"/>
        <v>32650.602961663139</v>
      </c>
      <c r="D78" s="78">
        <f t="shared" si="7"/>
        <v>17</v>
      </c>
      <c r="E78" s="77">
        <f t="shared" si="12"/>
        <v>16790.108645416494</v>
      </c>
      <c r="F78" s="77">
        <f t="shared" si="13"/>
        <v>16790.108645416494</v>
      </c>
    </row>
    <row r="79" spans="1:6" x14ac:dyDescent="0.3">
      <c r="A79" s="21">
        <f t="shared" si="14"/>
        <v>18</v>
      </c>
      <c r="B79" s="77">
        <f t="shared" si="10"/>
        <v>452000</v>
      </c>
      <c r="C79" s="77">
        <f t="shared" si="11"/>
        <v>32785.80195299047</v>
      </c>
      <c r="D79" s="78">
        <f t="shared" si="7"/>
        <v>18</v>
      </c>
      <c r="E79" s="77">
        <f t="shared" si="12"/>
        <v>17980.888299589253</v>
      </c>
      <c r="F79" s="77">
        <f t="shared" si="13"/>
        <v>17980.888299589253</v>
      </c>
    </row>
    <row r="80" spans="1:6" x14ac:dyDescent="0.3">
      <c r="A80" s="21">
        <f t="shared" si="14"/>
        <v>19</v>
      </c>
      <c r="B80" s="77">
        <f t="shared" si="10"/>
        <v>484740.69837399246</v>
      </c>
      <c r="C80" s="77">
        <f t="shared" si="11"/>
        <v>32650.602961663139</v>
      </c>
      <c r="D80" s="78">
        <f t="shared" si="7"/>
        <v>19</v>
      </c>
      <c r="E80" s="77">
        <f t="shared" si="12"/>
        <v>19192.065657833533</v>
      </c>
      <c r="F80" s="77">
        <f t="shared" si="13"/>
        <v>19192.065657833533</v>
      </c>
    </row>
    <row r="81" spans="1:6" x14ac:dyDescent="0.3">
      <c r="A81" s="21">
        <f t="shared" si="14"/>
        <v>20</v>
      </c>
      <c r="B81" s="77">
        <f t="shared" si="10"/>
        <v>517212.11227532767</v>
      </c>
      <c r="C81" s="77">
        <f t="shared" si="11"/>
        <v>32248.341925887293</v>
      </c>
      <c r="D81" s="78">
        <f t="shared" si="7"/>
        <v>20</v>
      </c>
      <c r="E81" s="77">
        <f t="shared" si="12"/>
        <v>20418.02638003918</v>
      </c>
      <c r="F81" s="77">
        <f t="shared" si="13"/>
        <v>20418.02638003918</v>
      </c>
    </row>
    <row r="82" spans="1:6" x14ac:dyDescent="0.3">
      <c r="A82" s="21">
        <f t="shared" si="14"/>
        <v>21</v>
      </c>
      <c r="B82" s="77">
        <f t="shared" si="10"/>
        <v>549151.58341650316</v>
      </c>
      <c r="C82" s="77">
        <f t="shared" si="11"/>
        <v>31588.88984994201</v>
      </c>
      <c r="D82" s="78">
        <f t="shared" si="7"/>
        <v>21</v>
      </c>
      <c r="E82" s="77">
        <f t="shared" si="12"/>
        <v>21652.943592650259</v>
      </c>
      <c r="F82" s="77">
        <f t="shared" si="13"/>
        <v>21652.943592650259</v>
      </c>
    </row>
    <row r="83" spans="1:6" x14ac:dyDescent="0.3">
      <c r="A83" s="21">
        <f t="shared" si="14"/>
        <v>22</v>
      </c>
      <c r="B83" s="77">
        <f t="shared" si="10"/>
        <v>580309.43487728445</v>
      </c>
      <c r="C83" s="77">
        <f t="shared" si="11"/>
        <v>30688.25020669062</v>
      </c>
      <c r="D83" s="78">
        <f t="shared" si="7"/>
        <v>22</v>
      </c>
      <c r="E83" s="77">
        <f t="shared" si="12"/>
        <v>22890.860819272119</v>
      </c>
      <c r="F83" s="77">
        <f t="shared" si="13"/>
        <v>22890.860819272119</v>
      </c>
    </row>
    <row r="84" spans="1:6" x14ac:dyDescent="0.3">
      <c r="A84" s="21">
        <f t="shared" si="14"/>
        <v>23</v>
      </c>
      <c r="B84" s="77">
        <f t="shared" si="10"/>
        <v>610454.79975550692</v>
      </c>
      <c r="C84" s="77">
        <f t="shared" si="11"/>
        <v>29567.913478419225</v>
      </c>
      <c r="D84" s="78">
        <f t="shared" si="7"/>
        <v>23</v>
      </c>
      <c r="E84" s="77">
        <f t="shared" si="12"/>
        <v>24125.778031883197</v>
      </c>
      <c r="F84" s="77">
        <f t="shared" si="13"/>
        <v>24125.778031883197</v>
      </c>
    </row>
    <row r="85" spans="1:6" x14ac:dyDescent="0.3">
      <c r="A85" s="21">
        <f t="shared" si="14"/>
        <v>24</v>
      </c>
      <c r="B85" s="77">
        <f t="shared" si="10"/>
        <v>639380.69757484493</v>
      </c>
      <c r="C85" s="77">
        <f t="shared" si="11"/>
        <v>28254.005179556203</v>
      </c>
      <c r="D85" s="78">
        <f t="shared" si="7"/>
        <v>24</v>
      </c>
      <c r="E85" s="77">
        <f t="shared" si="12"/>
        <v>25351.738754088845</v>
      </c>
      <c r="F85" s="77">
        <f t="shared" si="13"/>
        <v>25351.738754088845</v>
      </c>
    </row>
    <row r="86" spans="1:6" x14ac:dyDescent="0.3">
      <c r="A86" s="21">
        <f t="shared" si="14"/>
        <v>25</v>
      </c>
      <c r="B86" s="77">
        <f t="shared" si="10"/>
        <v>666908.17473123863</v>
      </c>
      <c r="C86" s="77">
        <f t="shared" si="11"/>
        <v>26776.274499242896</v>
      </c>
      <c r="D86" s="78">
        <f t="shared" si="7"/>
        <v>25</v>
      </c>
      <c r="E86" s="77">
        <f t="shared" si="12"/>
        <v>26562.916112333125</v>
      </c>
      <c r="F86" s="77">
        <f t="shared" si="13"/>
        <v>26562.916112333125</v>
      </c>
    </row>
    <row r="87" spans="1:6" x14ac:dyDescent="0.3">
      <c r="A87" s="21">
        <f t="shared" si="14"/>
        <v>26</v>
      </c>
      <c r="B87" s="77">
        <f t="shared" si="10"/>
        <v>692889.37642474158</v>
      </c>
      <c r="C87" s="77">
        <f t="shared" si="11"/>
        <v>25166.978153531149</v>
      </c>
      <c r="D87" s="78">
        <f t="shared" si="7"/>
        <v>26</v>
      </c>
      <c r="E87" s="77">
        <f t="shared" si="12"/>
        <v>27753.695766505884</v>
      </c>
      <c r="F87" s="77">
        <f t="shared" si="13"/>
        <v>27753.695766505884</v>
      </c>
    </row>
    <row r="88" spans="1:6" x14ac:dyDescent="0.3">
      <c r="A88" s="21">
        <f t="shared" si="14"/>
        <v>27</v>
      </c>
      <c r="B88" s="77">
        <f t="shared" si="10"/>
        <v>717209.47427687445</v>
      </c>
      <c r="C88" s="77">
        <f t="shared" si="11"/>
        <v>23459.717716014373</v>
      </c>
      <c r="D88" s="78">
        <f t="shared" si="7"/>
        <v>27</v>
      </c>
      <c r="E88" s="77">
        <f t="shared" si="12"/>
        <v>28918.753756406924</v>
      </c>
      <c r="F88" s="77">
        <f t="shared" si="13"/>
        <v>28918.753756406924</v>
      </c>
    </row>
    <row r="89" spans="1:6" x14ac:dyDescent="0.3">
      <c r="A89" s="21">
        <f t="shared" si="14"/>
        <v>28</v>
      </c>
      <c r="B89" s="77">
        <f t="shared" ref="B89:B111" si="15">Total_Cases*_xlfn.NORM.DIST($A89,Peak_Day,Speed,TRUE)</f>
        <v>739787.43231912213</v>
      </c>
      <c r="C89" s="77">
        <f t="shared" ref="C89:C111" si="16">Total_Cases*_xlfn.NORM.DIST($A89,Peak_Day,Speed,FALSE)</f>
        <v>21688.288489121085</v>
      </c>
      <c r="D89" s="78">
        <f t="shared" si="7"/>
        <v>28</v>
      </c>
      <c r="E89" s="77">
        <f t="shared" ref="E89:E120" si="17">F$15*_xlfn.NORM.DIST($A89,F$16,F$17,TRUE)</f>
        <v>30053.12747051939</v>
      </c>
      <c r="F89" s="77">
        <f t="shared" ref="F89:F122" si="18">F$15*_xlfn.NORM.DIST($A89,F$16,F$17,TRUE)</f>
        <v>30053.12747051939</v>
      </c>
    </row>
    <row r="90" spans="1:6" x14ac:dyDescent="0.3">
      <c r="A90" s="21">
        <f t="shared" si="14"/>
        <v>29</v>
      </c>
      <c r="B90" s="77">
        <f t="shared" si="15"/>
        <v>760575.65044596291</v>
      </c>
      <c r="C90" s="77">
        <f t="shared" si="16"/>
        <v>19885.594087755053</v>
      </c>
      <c r="D90" s="78">
        <f t="shared" ref="D90:D122" si="19">+A90</f>
        <v>29</v>
      </c>
      <c r="E90" s="77">
        <f t="shared" si="17"/>
        <v>31152.278171205497</v>
      </c>
      <c r="F90" s="77">
        <f t="shared" si="18"/>
        <v>31152.278171205497</v>
      </c>
    </row>
    <row r="91" spans="1:6" x14ac:dyDescent="0.3">
      <c r="A91" s="21">
        <f t="shared" si="14"/>
        <v>30</v>
      </c>
      <c r="B91" s="77">
        <f t="shared" si="15"/>
        <v>779558.57529207296</v>
      </c>
      <c r="C91" s="77">
        <f t="shared" si="16"/>
        <v>18082.673815861057</v>
      </c>
      <c r="D91" s="78">
        <f t="shared" si="19"/>
        <v>30</v>
      </c>
      <c r="E91" s="77">
        <f t="shared" si="17"/>
        <v>32212.143786096418</v>
      </c>
      <c r="F91" s="77">
        <f t="shared" si="18"/>
        <v>32212.143786096418</v>
      </c>
    </row>
    <row r="92" spans="1:6" x14ac:dyDescent="0.3">
      <c r="A92" s="21">
        <f t="shared" si="14"/>
        <v>31</v>
      </c>
      <c r="B92" s="77">
        <f t="shared" si="15"/>
        <v>796750.41095553816</v>
      </c>
      <c r="C92" s="77">
        <f t="shared" si="16"/>
        <v>16307.880332239001</v>
      </c>
      <c r="D92" s="78">
        <f t="shared" si="19"/>
        <v>31</v>
      </c>
      <c r="E92" s="77">
        <f t="shared" si="17"/>
        <v>33229.180987558451</v>
      </c>
      <c r="F92" s="77">
        <f t="shared" si="18"/>
        <v>33229.180987558451</v>
      </c>
    </row>
    <row r="93" spans="1:6" x14ac:dyDescent="0.3">
      <c r="A93" s="21">
        <f t="shared" si="14"/>
        <v>32</v>
      </c>
      <c r="B93" s="77">
        <f t="shared" si="15"/>
        <v>812192.09397290461</v>
      </c>
      <c r="C93" s="77">
        <f t="shared" si="16"/>
        <v>14586.233880438485</v>
      </c>
      <c r="D93" s="78">
        <f t="shared" si="19"/>
        <v>32</v>
      </c>
      <c r="E93" s="77">
        <f t="shared" si="17"/>
        <v>34200.395917846508</v>
      </c>
      <c r="F93" s="77">
        <f t="shared" si="18"/>
        <v>34200.395917846508</v>
      </c>
    </row>
    <row r="94" spans="1:6" x14ac:dyDescent="0.3">
      <c r="A94" s="21">
        <f t="shared" si="14"/>
        <v>33</v>
      </c>
      <c r="B94" s="77">
        <f t="shared" si="15"/>
        <v>825947.7172787257</v>
      </c>
      <c r="C94" s="77">
        <f t="shared" si="16"/>
        <v>12938.967418857699</v>
      </c>
      <c r="D94" s="78">
        <f t="shared" si="19"/>
        <v>33</v>
      </c>
      <c r="E94" s="77">
        <f t="shared" si="17"/>
        <v>35123.363263430045</v>
      </c>
      <c r="F94" s="77">
        <f t="shared" si="18"/>
        <v>35123.363263430045</v>
      </c>
    </row>
    <row r="95" spans="1:6" x14ac:dyDescent="0.3">
      <c r="A95" s="21">
        <f t="shared" si="14"/>
        <v>34</v>
      </c>
      <c r="B95" s="77">
        <f t="shared" si="15"/>
        <v>838100.59628970688</v>
      </c>
      <c r="C95" s="77">
        <f t="shared" si="16"/>
        <v>11383.265231277186</v>
      </c>
      <c r="D95" s="78">
        <f t="shared" si="19"/>
        <v>34</v>
      </c>
      <c r="E95" s="77">
        <f t="shared" si="17"/>
        <v>35996.233724536411</v>
      </c>
      <c r="F95" s="77">
        <f t="shared" si="18"/>
        <v>35996.233724536411</v>
      </c>
    </row>
    <row r="96" spans="1:6" x14ac:dyDescent="0.3">
      <c r="A96" s="21">
        <f t="shared" si="14"/>
        <v>35</v>
      </c>
      <c r="B96" s="77">
        <f t="shared" si="15"/>
        <v>848749.16733749874</v>
      </c>
      <c r="C96" s="77">
        <f t="shared" si="16"/>
        <v>9932.1868297304572</v>
      </c>
      <c r="D96" s="78">
        <f t="shared" si="19"/>
        <v>35</v>
      </c>
      <c r="E96" s="77">
        <f t="shared" si="17"/>
        <v>36817.730252397399</v>
      </c>
      <c r="F96" s="77">
        <f t="shared" si="18"/>
        <v>36817.730252397399</v>
      </c>
    </row>
    <row r="97" spans="1:6" x14ac:dyDescent="0.3">
      <c r="A97" s="21">
        <f t="shared" si="14"/>
        <v>36</v>
      </c>
      <c r="B97" s="77">
        <f t="shared" si="15"/>
        <v>858002.89576203155</v>
      </c>
      <c r="C97" s="77">
        <f t="shared" si="16"/>
        <v>8594.7588306721373</v>
      </c>
      <c r="D97" s="78">
        <f t="shared" si="19"/>
        <v>36</v>
      </c>
      <c r="E97" s="77">
        <f t="shared" si="17"/>
        <v>37587.133725427178</v>
      </c>
      <c r="F97" s="77">
        <f t="shared" si="18"/>
        <v>37587.133725427178</v>
      </c>
    </row>
    <row r="98" spans="1:6" x14ac:dyDescent="0.3">
      <c r="A98" s="21">
        <f t="shared" si="14"/>
        <v>37</v>
      </c>
      <c r="B98" s="77">
        <f t="shared" si="15"/>
        <v>865978.34995134303</v>
      </c>
      <c r="C98" s="77">
        <f t="shared" si="16"/>
        <v>7376.2104472506489</v>
      </c>
      <c r="D98" s="78">
        <f t="shared" si="19"/>
        <v>37</v>
      </c>
      <c r="E98" s="77">
        <f t="shared" si="17"/>
        <v>38304.258996745346</v>
      </c>
      <c r="F98" s="77">
        <f t="shared" si="18"/>
        <v>38304.258996745346</v>
      </c>
    </row>
    <row r="99" spans="1:6" x14ac:dyDescent="0.3">
      <c r="A99" s="21">
        <f t="shared" si="14"/>
        <v>38</v>
      </c>
      <c r="B99" s="77">
        <f t="shared" si="15"/>
        <v>872795.5707065243</v>
      </c>
      <c r="C99" s="77">
        <f t="shared" si="16"/>
        <v>6278.3235387000313</v>
      </c>
      <c r="D99" s="78">
        <f t="shared" si="19"/>
        <v>38</v>
      </c>
      <c r="E99" s="77">
        <f t="shared" si="17"/>
        <v>38969.422461324626</v>
      </c>
      <c r="F99" s="77">
        <f t="shared" si="18"/>
        <v>38969.422461324626</v>
      </c>
    </row>
    <row r="100" spans="1:6" x14ac:dyDescent="0.3">
      <c r="A100" s="21">
        <f t="shared" si="14"/>
        <v>39</v>
      </c>
      <c r="B100" s="77">
        <f t="shared" si="15"/>
        <v>878574.83489255095</v>
      </c>
      <c r="C100" s="77">
        <f t="shared" si="16"/>
        <v>5299.865828193022</v>
      </c>
      <c r="D100" s="78">
        <f t="shared" si="19"/>
        <v>39</v>
      </c>
      <c r="E100" s="77">
        <f t="shared" si="17"/>
        <v>39583.402456169977</v>
      </c>
      <c r="F100" s="77">
        <f t="shared" si="18"/>
        <v>39583.402456169977</v>
      </c>
    </row>
    <row r="101" spans="1:6" x14ac:dyDescent="0.3">
      <c r="A101" s="21">
        <f t="shared" si="14"/>
        <v>40</v>
      </c>
      <c r="B101" s="77">
        <f t="shared" si="15"/>
        <v>883433.88071884599</v>
      </c>
      <c r="C101" s="77">
        <f t="shared" si="16"/>
        <v>4437.075793447455</v>
      </c>
      <c r="D101" s="78">
        <f t="shared" si="19"/>
        <v>40</v>
      </c>
      <c r="E101" s="77">
        <f t="shared" si="17"/>
        <v>40147.393918370486</v>
      </c>
      <c r="F101" s="77">
        <f t="shared" si="18"/>
        <v>40147.393918370486</v>
      </c>
    </row>
    <row r="102" spans="1:6" x14ac:dyDescent="0.3">
      <c r="A102" s="21">
        <f t="shared" si="14"/>
        <v>41</v>
      </c>
      <c r="B102" s="77">
        <f t="shared" si="15"/>
        <v>887485.63126156724</v>
      </c>
      <c r="C102" s="77">
        <f t="shared" si="16"/>
        <v>3684.1695517970757</v>
      </c>
      <c r="D102" s="78">
        <f t="shared" si="19"/>
        <v>41</v>
      </c>
      <c r="E102" s="77">
        <f t="shared" si="17"/>
        <v>40662.958783093229</v>
      </c>
      <c r="F102" s="77">
        <f t="shared" si="18"/>
        <v>40662.958783093229</v>
      </c>
    </row>
    <row r="103" spans="1:6" x14ac:dyDescent="0.3">
      <c r="A103" s="21">
        <f t="shared" si="14"/>
        <v>42</v>
      </c>
      <c r="B103" s="77">
        <f t="shared" si="15"/>
        <v>890836.42472312204</v>
      </c>
      <c r="C103" s="77">
        <f t="shared" si="16"/>
        <v>3033.8434017243153</v>
      </c>
      <c r="D103" s="78">
        <f t="shared" si="19"/>
        <v>42</v>
      </c>
      <c r="E103" s="77">
        <f t="shared" si="17"/>
        <v>41131.973608399763</v>
      </c>
      <c r="F103" s="77">
        <f t="shared" si="18"/>
        <v>41131.973608399763</v>
      </c>
    </row>
    <row r="104" spans="1:6" x14ac:dyDescent="0.3">
      <c r="A104" s="21">
        <f t="shared" si="14"/>
        <v>43</v>
      </c>
      <c r="B104" s="77">
        <f t="shared" si="15"/>
        <v>893584.73572033166</v>
      </c>
      <c r="C104" s="77">
        <f t="shared" si="16"/>
        <v>2477.750089162525</v>
      </c>
      <c r="D104" s="78">
        <f t="shared" si="19"/>
        <v>43</v>
      </c>
      <c r="E104" s="77">
        <f t="shared" si="17"/>
        <v>41556.575870004068</v>
      </c>
      <c r="F104" s="77">
        <f t="shared" si="18"/>
        <v>41556.575870004068</v>
      </c>
    </row>
    <row r="105" spans="1:6" x14ac:dyDescent="0.3">
      <c r="A105" s="21">
        <f t="shared" si="14"/>
        <v>44</v>
      </c>
      <c r="B105" s="77">
        <f t="shared" si="15"/>
        <v>895820.35243301163</v>
      </c>
      <c r="C105" s="77">
        <f t="shared" si="16"/>
        <v>2006.9318731857861</v>
      </c>
      <c r="D105" s="78">
        <f t="shared" si="19"/>
        <v>44</v>
      </c>
      <c r="E105" s="77">
        <f t="shared" si="17"/>
        <v>41939.11028231489</v>
      </c>
      <c r="F105" s="77">
        <f t="shared" si="18"/>
        <v>41939.11028231489</v>
      </c>
    </row>
    <row r="106" spans="1:6" x14ac:dyDescent="0.3">
      <c r="A106" s="21">
        <f t="shared" si="14"/>
        <v>45</v>
      </c>
      <c r="B106" s="77">
        <f t="shared" si="15"/>
        <v>897623.96010778449</v>
      </c>
      <c r="C106" s="77">
        <f t="shared" si="16"/>
        <v>1612.1986365741504</v>
      </c>
      <c r="D106" s="78">
        <f t="shared" si="19"/>
        <v>45</v>
      </c>
      <c r="E106" s="77">
        <f t="shared" si="17"/>
        <v>42282.076379198406</v>
      </c>
      <c r="F106" s="77">
        <f t="shared" si="18"/>
        <v>42282.076379198406</v>
      </c>
    </row>
    <row r="107" spans="1:6" x14ac:dyDescent="0.3">
      <c r="A107" s="21">
        <f t="shared" si="14"/>
        <v>46</v>
      </c>
      <c r="B107" s="77">
        <f t="shared" si="15"/>
        <v>899067.07216905185</v>
      </c>
      <c r="C107" s="77">
        <f t="shared" si="16"/>
        <v>1284.4442479161339</v>
      </c>
      <c r="D107" s="78">
        <f t="shared" si="19"/>
        <v>46</v>
      </c>
      <c r="E107" s="77">
        <f t="shared" si="17"/>
        <v>42588.078436634118</v>
      </c>
      <c r="F107" s="77">
        <f t="shared" si="18"/>
        <v>42588.078436634118</v>
      </c>
    </row>
    <row r="108" spans="1:6" x14ac:dyDescent="0.3">
      <c r="A108" s="21">
        <f t="shared" si="14"/>
        <v>47</v>
      </c>
      <c r="B108" s="77">
        <f t="shared" si="15"/>
        <v>900212.24567666173</v>
      </c>
      <c r="C108" s="77">
        <f t="shared" si="16"/>
        <v>1014.8988403213718</v>
      </c>
      <c r="D108" s="78">
        <f t="shared" si="19"/>
        <v>47</v>
      </c>
      <c r="E108" s="77">
        <f t="shared" si="17"/>
        <v>42859.778648045562</v>
      </c>
      <c r="F108" s="77">
        <f t="shared" si="18"/>
        <v>42859.778648045562</v>
      </c>
    </row>
    <row r="109" spans="1:6" x14ac:dyDescent="0.3">
      <c r="A109" s="21">
        <f t="shared" si="14"/>
        <v>48</v>
      </c>
      <c r="B109" s="77">
        <f t="shared" si="15"/>
        <v>901113.51747621642</v>
      </c>
      <c r="C109" s="77">
        <f t="shared" si="16"/>
        <v>795.31842488507709</v>
      </c>
      <c r="D109" s="78">
        <f t="shared" si="19"/>
        <v>48</v>
      </c>
      <c r="E109" s="77">
        <f t="shared" si="17"/>
        <v>43099.854279833773</v>
      </c>
      <c r="F109" s="77">
        <f t="shared" si="18"/>
        <v>43099.854279833773</v>
      </c>
    </row>
    <row r="110" spans="1:6" x14ac:dyDescent="0.3">
      <c r="A110" s="21">
        <f t="shared" si="14"/>
        <v>49</v>
      </c>
      <c r="B110" s="77">
        <f t="shared" si="15"/>
        <v>901817.00034431508</v>
      </c>
      <c r="C110" s="77">
        <f t="shared" si="16"/>
        <v>618.11619229392954</v>
      </c>
      <c r="D110" s="78">
        <f t="shared" si="19"/>
        <v>49</v>
      </c>
      <c r="E110" s="77">
        <f t="shared" si="17"/>
        <v>43310.959347442244</v>
      </c>
      <c r="F110" s="77">
        <f t="shared" si="18"/>
        <v>43310.959347442244</v>
      </c>
    </row>
    <row r="111" spans="1:6" x14ac:dyDescent="0.3">
      <c r="A111" s="21">
        <f t="shared" si="14"/>
        <v>50</v>
      </c>
      <c r="B111" s="77">
        <f t="shared" si="15"/>
        <v>902361.58389788691</v>
      </c>
      <c r="C111" s="77">
        <f t="shared" si="16"/>
        <v>476.44194277424145</v>
      </c>
      <c r="D111" s="78">
        <f t="shared" si="19"/>
        <v>50</v>
      </c>
      <c r="E111" s="77">
        <f t="shared" si="17"/>
        <v>43495.69116838475</v>
      </c>
      <c r="F111" s="77">
        <f t="shared" si="18"/>
        <v>43495.69116838475</v>
      </c>
    </row>
    <row r="112" spans="1:6" x14ac:dyDescent="0.3">
      <c r="A112" s="21">
        <f t="shared" si="14"/>
        <v>51</v>
      </c>
      <c r="B112" s="81">
        <f ca="1">+B111+C112</f>
        <v>902367.58389788691</v>
      </c>
      <c r="C112" s="81">
        <f ca="1">RANDBETWEEN($C$21,$C$22)</f>
        <v>6</v>
      </c>
      <c r="D112" s="78">
        <f t="shared" si="19"/>
        <v>51</v>
      </c>
      <c r="E112" s="77">
        <f t="shared" si="17"/>
        <v>43656.561974388875</v>
      </c>
      <c r="F112" s="77">
        <f t="shared" si="18"/>
        <v>43656.561974388875</v>
      </c>
    </row>
    <row r="113" spans="1:6" x14ac:dyDescent="0.3">
      <c r="A113" s="21">
        <f t="shared" si="14"/>
        <v>52</v>
      </c>
      <c r="B113" s="81">
        <f t="shared" ref="B113:B132" ca="1" si="20">+B112+C113</f>
        <v>902396.58389788691</v>
      </c>
      <c r="C113" s="81">
        <f t="shared" ref="C113:C132" ca="1" si="21">RANDBETWEEN($C$21,$C$22)</f>
        <v>29</v>
      </c>
      <c r="D113" s="78">
        <f t="shared" si="19"/>
        <v>52</v>
      </c>
      <c r="E113" s="77">
        <f t="shared" si="17"/>
        <v>43795.975605354004</v>
      </c>
      <c r="F113" s="77">
        <f t="shared" si="18"/>
        <v>43795.975605354004</v>
      </c>
    </row>
    <row r="114" spans="1:6" x14ac:dyDescent="0.3">
      <c r="A114" s="21">
        <f t="shared" si="14"/>
        <v>53</v>
      </c>
      <c r="B114" s="81">
        <f t="shared" ca="1" si="20"/>
        <v>902402.58389788691</v>
      </c>
      <c r="C114" s="81">
        <f t="shared" ca="1" si="21"/>
        <v>6</v>
      </c>
      <c r="D114" s="78">
        <f t="shared" si="19"/>
        <v>53</v>
      </c>
      <c r="E114" s="77">
        <f t="shared" si="17"/>
        <v>43916.209167179688</v>
      </c>
      <c r="F114" s="77">
        <f t="shared" si="18"/>
        <v>43916.209167179688</v>
      </c>
    </row>
    <row r="115" spans="1:6" x14ac:dyDescent="0.3">
      <c r="A115" s="21">
        <f t="shared" si="14"/>
        <v>54</v>
      </c>
      <c r="B115" s="81">
        <f t="shared" ca="1" si="20"/>
        <v>902405.58389788691</v>
      </c>
      <c r="C115" s="81">
        <f t="shared" ca="1" si="21"/>
        <v>3</v>
      </c>
      <c r="D115" s="78">
        <f t="shared" si="19"/>
        <v>54</v>
      </c>
      <c r="E115" s="77">
        <f t="shared" si="17"/>
        <v>44019.399416423716</v>
      </c>
      <c r="F115" s="77">
        <f t="shared" si="18"/>
        <v>44019.399416423716</v>
      </c>
    </row>
    <row r="116" spans="1:6" x14ac:dyDescent="0.3">
      <c r="A116" s="21">
        <f t="shared" si="14"/>
        <v>55</v>
      </c>
      <c r="B116" s="81">
        <f t="shared" ca="1" si="20"/>
        <v>902425.58389788691</v>
      </c>
      <c r="C116" s="81">
        <f t="shared" ca="1" si="21"/>
        <v>20</v>
      </c>
      <c r="D116" s="78">
        <f t="shared" si="19"/>
        <v>55</v>
      </c>
      <c r="E116" s="77">
        <f t="shared" si="17"/>
        <v>44107.533538712414</v>
      </c>
      <c r="F116" s="77">
        <f t="shared" si="18"/>
        <v>44107.533538712414</v>
      </c>
    </row>
    <row r="117" spans="1:6" x14ac:dyDescent="0.3">
      <c r="A117" s="21">
        <f t="shared" si="14"/>
        <v>56</v>
      </c>
      <c r="B117" s="81">
        <f t="shared" ca="1" si="20"/>
        <v>902430.58389788691</v>
      </c>
      <c r="C117" s="81">
        <f t="shared" ca="1" si="21"/>
        <v>5</v>
      </c>
      <c r="D117" s="78">
        <f t="shared" si="19"/>
        <v>56</v>
      </c>
      <c r="E117" s="77">
        <f t="shared" si="17"/>
        <v>44182.4439152349</v>
      </c>
      <c r="F117" s="77">
        <f t="shared" si="18"/>
        <v>44182.4439152349</v>
      </c>
    </row>
    <row r="118" spans="1:6" x14ac:dyDescent="0.3">
      <c r="A118" s="21">
        <f t="shared" si="14"/>
        <v>57</v>
      </c>
      <c r="B118" s="81">
        <f t="shared" ca="1" si="20"/>
        <v>902448.58389788691</v>
      </c>
      <c r="C118" s="81">
        <f t="shared" ca="1" si="21"/>
        <v>18</v>
      </c>
      <c r="D118" s="78">
        <f t="shared" si="19"/>
        <v>57</v>
      </c>
      <c r="E118" s="77">
        <f t="shared" si="17"/>
        <v>44245.806421892587</v>
      </c>
      <c r="F118" s="77">
        <f t="shared" si="18"/>
        <v>44245.806421892587</v>
      </c>
    </row>
    <row r="119" spans="1:6" x14ac:dyDescent="0.3">
      <c r="A119" s="21">
        <f t="shared" si="14"/>
        <v>58</v>
      </c>
      <c r="B119" s="81">
        <f t="shared" ca="1" si="20"/>
        <v>902472.58389788691</v>
      </c>
      <c r="C119" s="81">
        <f t="shared" ca="1" si="21"/>
        <v>24</v>
      </c>
      <c r="D119" s="78">
        <f t="shared" si="19"/>
        <v>58</v>
      </c>
      <c r="E119" s="77">
        <f t="shared" si="17"/>
        <v>44299.141777299548</v>
      </c>
      <c r="F119" s="77">
        <f t="shared" si="18"/>
        <v>44299.141777299548</v>
      </c>
    </row>
    <row r="120" spans="1:6" x14ac:dyDescent="0.3">
      <c r="A120" s="21">
        <f t="shared" si="14"/>
        <v>59</v>
      </c>
      <c r="B120" s="81">
        <f t="shared" ca="1" si="20"/>
        <v>902494.58389788691</v>
      </c>
      <c r="C120" s="81">
        <f t="shared" ca="1" si="21"/>
        <v>22</v>
      </c>
      <c r="D120" s="78">
        <f t="shared" si="19"/>
        <v>59</v>
      </c>
      <c r="E120" s="77">
        <f t="shared" si="17"/>
        <v>44343.819446739006</v>
      </c>
      <c r="F120" s="77">
        <f t="shared" si="18"/>
        <v>44343.819446739006</v>
      </c>
    </row>
    <row r="121" spans="1:6" x14ac:dyDescent="0.3">
      <c r="A121" s="21">
        <f t="shared" si="14"/>
        <v>60</v>
      </c>
      <c r="B121" s="81">
        <f t="shared" ca="1" si="20"/>
        <v>902498.58389788691</v>
      </c>
      <c r="C121" s="81">
        <f t="shared" ca="1" si="21"/>
        <v>4</v>
      </c>
      <c r="D121" s="78">
        <f t="shared" si="19"/>
        <v>60</v>
      </c>
      <c r="E121" s="77">
        <f t="shared" ref="E121:E122" si="22">F$15*_xlfn.NORM.DIST($A121,F$16,F$17,TRUE)</f>
        <v>44381.063616815693</v>
      </c>
      <c r="F121" s="77">
        <f t="shared" si="18"/>
        <v>44381.063616815693</v>
      </c>
    </row>
    <row r="122" spans="1:6" x14ac:dyDescent="0.3">
      <c r="A122" s="21">
        <f t="shared" si="14"/>
        <v>61</v>
      </c>
      <c r="B122" s="81">
        <f t="shared" ca="1" si="20"/>
        <v>902525.58389788691</v>
      </c>
      <c r="C122" s="81">
        <f t="shared" ca="1" si="21"/>
        <v>27</v>
      </c>
      <c r="D122" s="78">
        <f t="shared" si="19"/>
        <v>61</v>
      </c>
      <c r="E122" s="77">
        <f t="shared" si="22"/>
        <v>44411.960777060311</v>
      </c>
      <c r="F122" s="77">
        <f t="shared" si="18"/>
        <v>44411.960777060311</v>
      </c>
    </row>
    <row r="123" spans="1:6" x14ac:dyDescent="0.3">
      <c r="A123" s="21">
        <f t="shared" ref="A123:A132" si="23">+A122+1</f>
        <v>62</v>
      </c>
      <c r="B123" s="81">
        <f t="shared" ca="1" si="20"/>
        <v>902536.58389788691</v>
      </c>
      <c r="C123" s="81">
        <f t="shared" ca="1" si="21"/>
        <v>11</v>
      </c>
      <c r="D123" s="78">
        <f t="shared" ref="D123:D132" si="24">+A123</f>
        <v>62</v>
      </c>
      <c r="E123" s="77">
        <f t="shared" ref="E123:E132" si="25">F$15*_xlfn.NORM.DIST($A123,F$16,F$17,TRUE)</f>
        <v>44437.468477189577</v>
      </c>
      <c r="F123" s="77">
        <f t="shared" ref="F123:F132" si="26">F$15*_xlfn.NORM.DIST($A123,F$16,F$17,TRUE)</f>
        <v>44437.468477189577</v>
      </c>
    </row>
    <row r="124" spans="1:6" x14ac:dyDescent="0.3">
      <c r="A124" s="21">
        <f t="shared" si="23"/>
        <v>63</v>
      </c>
      <c r="B124" s="81">
        <f t="shared" ca="1" si="20"/>
        <v>902543.58389788691</v>
      </c>
      <c r="C124" s="81">
        <f t="shared" ca="1" si="21"/>
        <v>7</v>
      </c>
      <c r="D124" s="78">
        <f t="shared" si="24"/>
        <v>63</v>
      </c>
      <c r="E124" s="77">
        <f t="shared" si="25"/>
        <v>44458.424869185917</v>
      </c>
      <c r="F124" s="77">
        <f t="shared" si="26"/>
        <v>44458.424869185917</v>
      </c>
    </row>
    <row r="125" spans="1:6" x14ac:dyDescent="0.3">
      <c r="A125" s="21">
        <f t="shared" si="23"/>
        <v>64</v>
      </c>
      <c r="B125" s="81">
        <f t="shared" ca="1" si="20"/>
        <v>902565.58389788691</v>
      </c>
      <c r="C125" s="81">
        <f t="shared" ca="1" si="21"/>
        <v>22</v>
      </c>
      <c r="D125" s="78">
        <f t="shared" si="24"/>
        <v>64</v>
      </c>
      <c r="E125" s="77">
        <f t="shared" si="25"/>
        <v>44475.558689080201</v>
      </c>
      <c r="F125" s="77">
        <f t="shared" si="26"/>
        <v>44475.558689080201</v>
      </c>
    </row>
    <row r="126" spans="1:6" x14ac:dyDescent="0.3">
      <c r="A126" s="21">
        <f t="shared" si="23"/>
        <v>65</v>
      </c>
      <c r="B126" s="81">
        <f t="shared" ca="1" si="20"/>
        <v>902594.58389788691</v>
      </c>
      <c r="C126" s="81">
        <f t="shared" ca="1" si="21"/>
        <v>29</v>
      </c>
      <c r="D126" s="78">
        <f t="shared" si="24"/>
        <v>65</v>
      </c>
      <c r="E126" s="77">
        <f t="shared" si="25"/>
        <v>44489.499381795642</v>
      </c>
      <c r="F126" s="77">
        <f t="shared" si="26"/>
        <v>44489.499381795642</v>
      </c>
    </row>
    <row r="127" spans="1:6" x14ac:dyDescent="0.3">
      <c r="A127" s="21">
        <f t="shared" si="23"/>
        <v>66</v>
      </c>
      <c r="B127" s="81">
        <f t="shared" ca="1" si="20"/>
        <v>902610.58389788691</v>
      </c>
      <c r="C127" s="81">
        <f t="shared" ca="1" si="21"/>
        <v>16</v>
      </c>
      <c r="D127" s="78">
        <f t="shared" si="24"/>
        <v>66</v>
      </c>
      <c r="E127" s="77">
        <f t="shared" si="25"/>
        <v>44500.787121461981</v>
      </c>
      <c r="F127" s="77">
        <f t="shared" si="26"/>
        <v>44500.787121461981</v>
      </c>
    </row>
    <row r="128" spans="1:6" x14ac:dyDescent="0.3">
      <c r="A128" s="21">
        <f t="shared" si="23"/>
        <v>67</v>
      </c>
      <c r="B128" s="81">
        <f t="shared" ca="1" si="20"/>
        <v>902633.58389788691</v>
      </c>
      <c r="C128" s="81">
        <f t="shared" ca="1" si="21"/>
        <v>23</v>
      </c>
      <c r="D128" s="78">
        <f t="shared" si="24"/>
        <v>67</v>
      </c>
      <c r="E128" s="77">
        <f t="shared" si="25"/>
        <v>44509.882527414942</v>
      </c>
      <c r="F128" s="77">
        <f t="shared" si="26"/>
        <v>44509.882527414942</v>
      </c>
    </row>
    <row r="129" spans="1:6" x14ac:dyDescent="0.3">
      <c r="A129" s="21">
        <f t="shared" si="23"/>
        <v>68</v>
      </c>
      <c r="B129" s="81">
        <f t="shared" ca="1" si="20"/>
        <v>902641.58389788691</v>
      </c>
      <c r="C129" s="81">
        <f t="shared" ca="1" si="21"/>
        <v>8</v>
      </c>
      <c r="D129" s="78">
        <f t="shared" si="24"/>
        <v>68</v>
      </c>
      <c r="E129" s="77">
        <f t="shared" si="25"/>
        <v>44517.175921214235</v>
      </c>
      <c r="F129" s="77">
        <f t="shared" si="26"/>
        <v>44517.175921214235</v>
      </c>
    </row>
    <row r="130" spans="1:6" x14ac:dyDescent="0.3">
      <c r="A130" s="21">
        <f t="shared" si="23"/>
        <v>69</v>
      </c>
      <c r="B130" s="81">
        <f t="shared" ca="1" si="20"/>
        <v>902664.58389788691</v>
      </c>
      <c r="C130" s="81">
        <f t="shared" ca="1" si="21"/>
        <v>23</v>
      </c>
      <c r="D130" s="78">
        <f t="shared" si="24"/>
        <v>69</v>
      </c>
      <c r="E130" s="77">
        <f t="shared" si="25"/>
        <v>44522.996011370291</v>
      </c>
      <c r="F130" s="77">
        <f t="shared" si="26"/>
        <v>44522.996011370291</v>
      </c>
    </row>
    <row r="131" spans="1:6" x14ac:dyDescent="0.3">
      <c r="A131" s="21">
        <f t="shared" si="23"/>
        <v>70</v>
      </c>
      <c r="B131" s="81">
        <f t="shared" ca="1" si="20"/>
        <v>902676.58389788691</v>
      </c>
      <c r="C131" s="81">
        <f t="shared" ca="1" si="21"/>
        <v>12</v>
      </c>
      <c r="D131" s="78">
        <f t="shared" si="24"/>
        <v>70</v>
      </c>
      <c r="E131" s="77">
        <f t="shared" si="25"/>
        <v>44527.617929341715</v>
      </c>
      <c r="F131" s="77">
        <f t="shared" si="26"/>
        <v>44527.617929341715</v>
      </c>
    </row>
    <row r="132" spans="1:6" x14ac:dyDescent="0.3">
      <c r="A132" s="21">
        <f t="shared" si="23"/>
        <v>71</v>
      </c>
      <c r="B132" s="81">
        <f t="shared" ca="1" si="20"/>
        <v>902682.58389788691</v>
      </c>
      <c r="C132" s="81">
        <f t="shared" ca="1" si="21"/>
        <v>6</v>
      </c>
      <c r="D132" s="78">
        <f t="shared" si="24"/>
        <v>71</v>
      </c>
      <c r="E132" s="77">
        <f t="shared" si="25"/>
        <v>44531.270572341069</v>
      </c>
      <c r="F132" s="77">
        <f t="shared" si="26"/>
        <v>44531.270572341069</v>
      </c>
    </row>
  </sheetData>
  <hyperlinks>
    <hyperlink ref="J15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408"/>
  <sheetViews>
    <sheetView showZeros="0" topLeftCell="A5" zoomScaleNormal="100" workbookViewId="0">
      <selection activeCell="CD5" sqref="CD5:CE37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  <col min="72" max="72" width="18.21875" bestFit="1" customWidth="1"/>
    <col min="73" max="73" width="21.77734375" bestFit="1" customWidth="1"/>
    <col min="79" max="80" width="12.5546875" bestFit="1" customWidth="1"/>
  </cols>
  <sheetData>
    <row r="1" spans="1:83" x14ac:dyDescent="0.3">
      <c r="A1" s="3" t="s">
        <v>1025</v>
      </c>
    </row>
    <row r="3" spans="1:83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83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1099</v>
      </c>
      <c r="BT5" s="116" t="s">
        <v>1406</v>
      </c>
      <c r="BU5" t="s">
        <v>1409</v>
      </c>
      <c r="BW5" t="s">
        <v>1403</v>
      </c>
      <c r="BX5" t="s">
        <v>1411</v>
      </c>
      <c r="BY5" t="s">
        <v>1410</v>
      </c>
      <c r="CA5" s="116" t="s">
        <v>1406</v>
      </c>
      <c r="CB5" t="s">
        <v>1412</v>
      </c>
      <c r="CD5" t="s">
        <v>1411</v>
      </c>
      <c r="CE5" t="s">
        <v>1410</v>
      </c>
    </row>
    <row r="6" spans="1:83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  <c r="BT6" s="72">
        <v>1</v>
      </c>
      <c r="BU6" s="117">
        <v>355</v>
      </c>
      <c r="BW6">
        <v>1</v>
      </c>
      <c r="BX6" s="118">
        <f>ROUND(LOG10(BW6),1)</f>
        <v>0</v>
      </c>
      <c r="BY6">
        <v>355</v>
      </c>
      <c r="CA6" s="72">
        <v>0</v>
      </c>
      <c r="CB6" s="117">
        <v>355</v>
      </c>
      <c r="CD6" s="72">
        <v>0</v>
      </c>
      <c r="CE6" s="117">
        <v>355</v>
      </c>
    </row>
    <row r="7" spans="1:83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  <c r="BT7" s="72">
        <v>2</v>
      </c>
      <c r="BU7" s="117">
        <v>222</v>
      </c>
      <c r="BW7">
        <v>2</v>
      </c>
      <c r="BX7" s="118">
        <f>ROUND(LOG10(BW7),1)</f>
        <v>0.3</v>
      </c>
      <c r="BY7">
        <v>222</v>
      </c>
      <c r="CA7" s="72">
        <v>0.3</v>
      </c>
      <c r="CB7" s="117">
        <v>222</v>
      </c>
      <c r="CD7" s="72">
        <v>0.3</v>
      </c>
      <c r="CE7" s="117">
        <v>222</v>
      </c>
    </row>
    <row r="8" spans="1:83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  <c r="BT8" s="72">
        <v>3</v>
      </c>
      <c r="BU8" s="117">
        <v>137</v>
      </c>
      <c r="BW8">
        <v>3</v>
      </c>
      <c r="BX8" s="118">
        <f t="shared" ref="BX8:BX71" si="4">ROUND(LOG10(BW8),1)</f>
        <v>0.5</v>
      </c>
      <c r="BY8">
        <v>137</v>
      </c>
      <c r="CA8" s="72">
        <v>0.5</v>
      </c>
      <c r="CB8" s="117">
        <v>137</v>
      </c>
      <c r="CD8" s="72">
        <v>0.5</v>
      </c>
      <c r="CE8" s="117">
        <v>137</v>
      </c>
    </row>
    <row r="9" spans="1:83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  <c r="BT9" s="72">
        <v>4</v>
      </c>
      <c r="BU9" s="117">
        <v>84</v>
      </c>
      <c r="BW9">
        <v>4</v>
      </c>
      <c r="BX9" s="118">
        <f t="shared" si="4"/>
        <v>0.6</v>
      </c>
      <c r="BY9">
        <v>84</v>
      </c>
      <c r="CA9" s="72">
        <v>0.6</v>
      </c>
      <c r="CB9" s="117">
        <v>84</v>
      </c>
      <c r="CD9" s="72">
        <v>0.6</v>
      </c>
      <c r="CE9" s="117">
        <v>84</v>
      </c>
    </row>
    <row r="10" spans="1:83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  <c r="BT10" s="72">
        <v>5</v>
      </c>
      <c r="BU10" s="117">
        <v>65</v>
      </c>
      <c r="BW10">
        <v>5</v>
      </c>
      <c r="BX10" s="118">
        <f t="shared" si="4"/>
        <v>0.7</v>
      </c>
      <c r="BY10">
        <v>65</v>
      </c>
      <c r="CA10" s="72">
        <v>0.7</v>
      </c>
      <c r="CB10" s="117">
        <v>65</v>
      </c>
      <c r="CD10" s="72">
        <v>0.7</v>
      </c>
      <c r="CE10" s="117">
        <v>65</v>
      </c>
    </row>
    <row r="11" spans="1:83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  <c r="BT11" s="72">
        <v>6</v>
      </c>
      <c r="BU11" s="117">
        <v>41</v>
      </c>
      <c r="BW11">
        <v>6</v>
      </c>
      <c r="BX11" s="118">
        <f t="shared" si="4"/>
        <v>0.8</v>
      </c>
      <c r="BY11">
        <v>41</v>
      </c>
      <c r="CA11" s="72">
        <v>0.8</v>
      </c>
      <c r="CB11" s="117">
        <v>66</v>
      </c>
      <c r="CD11" s="72">
        <v>0.8</v>
      </c>
      <c r="CE11" s="117">
        <v>66</v>
      </c>
    </row>
    <row r="12" spans="1:83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  <c r="BT12" s="72">
        <v>7</v>
      </c>
      <c r="BU12" s="117">
        <v>25</v>
      </c>
      <c r="BW12">
        <v>7</v>
      </c>
      <c r="BX12" s="118">
        <f t="shared" si="4"/>
        <v>0.8</v>
      </c>
      <c r="BY12">
        <v>25</v>
      </c>
      <c r="CA12" s="72">
        <v>0.9</v>
      </c>
      <c r="CB12" s="117">
        <v>34</v>
      </c>
      <c r="CD12" s="72">
        <v>0.9</v>
      </c>
      <c r="CE12" s="117">
        <v>34</v>
      </c>
    </row>
    <row r="13" spans="1:83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  <c r="BT13" s="72">
        <v>8</v>
      </c>
      <c r="BU13" s="117">
        <v>34</v>
      </c>
      <c r="BW13">
        <v>8</v>
      </c>
      <c r="BX13" s="118">
        <f t="shared" si="4"/>
        <v>0.9</v>
      </c>
      <c r="BY13">
        <v>34</v>
      </c>
      <c r="CA13" s="72">
        <v>1</v>
      </c>
      <c r="CB13" s="117">
        <v>48</v>
      </c>
      <c r="CD13" s="72">
        <v>1</v>
      </c>
      <c r="CE13" s="117">
        <v>48</v>
      </c>
    </row>
    <row r="14" spans="1:83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  <c r="BT14" s="72">
        <v>9</v>
      </c>
      <c r="BU14" s="117">
        <v>13</v>
      </c>
      <c r="BW14">
        <v>9</v>
      </c>
      <c r="BX14" s="118">
        <f t="shared" si="4"/>
        <v>1</v>
      </c>
      <c r="BY14">
        <v>13</v>
      </c>
      <c r="CA14" s="72">
        <v>1.1000000000000001</v>
      </c>
      <c r="CB14" s="117">
        <v>43</v>
      </c>
      <c r="CD14" s="72">
        <v>1.1000000000000001</v>
      </c>
      <c r="CE14" s="117">
        <v>43</v>
      </c>
    </row>
    <row r="15" spans="1:83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  <c r="BT15" s="72">
        <v>10</v>
      </c>
      <c r="BU15" s="117">
        <v>19</v>
      </c>
      <c r="BW15">
        <v>10</v>
      </c>
      <c r="BX15" s="118">
        <f t="shared" si="4"/>
        <v>1</v>
      </c>
      <c r="BY15">
        <v>19</v>
      </c>
      <c r="CA15" s="72">
        <v>1.2</v>
      </c>
      <c r="CB15" s="117">
        <v>34</v>
      </c>
      <c r="CD15" s="72">
        <v>1.2</v>
      </c>
      <c r="CE15" s="117">
        <v>34</v>
      </c>
    </row>
    <row r="16" spans="1:83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  <c r="BT16" s="72">
        <v>11</v>
      </c>
      <c r="BU16" s="117">
        <v>16</v>
      </c>
      <c r="BW16">
        <v>11</v>
      </c>
      <c r="BX16" s="118">
        <f t="shared" si="4"/>
        <v>1</v>
      </c>
      <c r="BY16">
        <v>16</v>
      </c>
      <c r="CA16" s="72">
        <v>1.3</v>
      </c>
      <c r="CB16" s="117">
        <v>48</v>
      </c>
      <c r="CD16" s="72">
        <v>1.3</v>
      </c>
      <c r="CE16" s="117">
        <v>48</v>
      </c>
    </row>
    <row r="17" spans="1:83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  <c r="BT17" s="72">
        <v>12</v>
      </c>
      <c r="BU17" s="117">
        <v>15</v>
      </c>
      <c r="BW17">
        <v>12</v>
      </c>
      <c r="BX17" s="118">
        <f t="shared" si="4"/>
        <v>1.1000000000000001</v>
      </c>
      <c r="BY17">
        <v>15</v>
      </c>
      <c r="CA17" s="72">
        <v>1.4</v>
      </c>
      <c r="CB17" s="117">
        <v>29</v>
      </c>
      <c r="CD17" s="72">
        <v>1.4</v>
      </c>
      <c r="CE17" s="117">
        <v>29</v>
      </c>
    </row>
    <row r="18" spans="1:83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  <c r="BT18" s="72">
        <v>13</v>
      </c>
      <c r="BU18" s="117">
        <v>13</v>
      </c>
      <c r="BW18">
        <v>13</v>
      </c>
      <c r="BX18" s="118">
        <f t="shared" si="4"/>
        <v>1.1000000000000001</v>
      </c>
      <c r="BY18">
        <v>13</v>
      </c>
      <c r="CA18" s="72">
        <v>1.5</v>
      </c>
      <c r="CB18" s="117">
        <v>26</v>
      </c>
      <c r="CD18" s="72">
        <v>1.5</v>
      </c>
      <c r="CE18" s="117">
        <v>26</v>
      </c>
    </row>
    <row r="19" spans="1:83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  <c r="BT19" s="72">
        <v>14</v>
      </c>
      <c r="BU19" s="117">
        <v>15</v>
      </c>
      <c r="BW19">
        <v>14</v>
      </c>
      <c r="BX19" s="118">
        <f t="shared" si="4"/>
        <v>1.1000000000000001</v>
      </c>
      <c r="BY19">
        <v>15</v>
      </c>
      <c r="CA19" s="72">
        <v>1.6</v>
      </c>
      <c r="CB19" s="117">
        <v>29</v>
      </c>
      <c r="CD19" s="72">
        <v>1.6</v>
      </c>
      <c r="CE19" s="117">
        <v>29</v>
      </c>
    </row>
    <row r="20" spans="1:83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  <c r="BT20" s="72">
        <v>15</v>
      </c>
      <c r="BU20" s="117">
        <v>13</v>
      </c>
      <c r="BW20">
        <v>15</v>
      </c>
      <c r="BX20" s="118">
        <f t="shared" si="4"/>
        <v>1.2</v>
      </c>
      <c r="BY20">
        <v>13</v>
      </c>
      <c r="CA20" s="72">
        <v>1.7</v>
      </c>
      <c r="CB20" s="117">
        <v>19</v>
      </c>
      <c r="CD20" s="72">
        <v>1.7</v>
      </c>
      <c r="CE20" s="117">
        <v>19</v>
      </c>
    </row>
    <row r="21" spans="1:83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  <c r="BT21" s="72">
        <v>16</v>
      </c>
      <c r="BU21" s="117">
        <v>12</v>
      </c>
      <c r="BW21">
        <v>16</v>
      </c>
      <c r="BX21" s="118">
        <f t="shared" si="4"/>
        <v>1.2</v>
      </c>
      <c r="BY21">
        <v>12</v>
      </c>
      <c r="CA21" s="72">
        <v>1.8</v>
      </c>
      <c r="CB21" s="117">
        <v>21</v>
      </c>
      <c r="CD21" s="72">
        <v>1.8</v>
      </c>
      <c r="CE21" s="117">
        <v>21</v>
      </c>
    </row>
    <row r="22" spans="1:83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  <c r="BT22" s="72">
        <v>17</v>
      </c>
      <c r="BU22" s="117">
        <v>9</v>
      </c>
      <c r="BW22">
        <v>17</v>
      </c>
      <c r="BX22" s="118">
        <f t="shared" si="4"/>
        <v>1.2</v>
      </c>
      <c r="BY22">
        <v>9</v>
      </c>
      <c r="CA22" s="72">
        <v>1.9</v>
      </c>
      <c r="CB22" s="117">
        <v>17</v>
      </c>
      <c r="CD22" s="72">
        <v>1.9</v>
      </c>
      <c r="CE22" s="117">
        <v>17</v>
      </c>
    </row>
    <row r="23" spans="1:83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  <c r="BT23" s="72">
        <v>18</v>
      </c>
      <c r="BU23" s="117">
        <v>17</v>
      </c>
      <c r="BW23">
        <v>18</v>
      </c>
      <c r="BX23" s="118">
        <f t="shared" si="4"/>
        <v>1.3</v>
      </c>
      <c r="BY23">
        <v>17</v>
      </c>
      <c r="CA23" s="72">
        <v>2</v>
      </c>
      <c r="CB23" s="117">
        <v>22</v>
      </c>
      <c r="CD23" s="72">
        <v>2</v>
      </c>
      <c r="CE23" s="117">
        <v>22</v>
      </c>
    </row>
    <row r="24" spans="1:83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  <c r="BT24" s="72">
        <v>19</v>
      </c>
      <c r="BU24" s="117">
        <v>10</v>
      </c>
      <c r="BW24">
        <v>19</v>
      </c>
      <c r="BX24" s="118">
        <f t="shared" si="4"/>
        <v>1.3</v>
      </c>
      <c r="BY24">
        <v>10</v>
      </c>
      <c r="CA24" s="72">
        <v>2.1</v>
      </c>
      <c r="CB24" s="117">
        <v>7</v>
      </c>
      <c r="CD24" s="72">
        <v>2.1</v>
      </c>
      <c r="CE24" s="117">
        <v>7</v>
      </c>
    </row>
    <row r="25" spans="1:83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  <c r="BT25" s="72">
        <v>20</v>
      </c>
      <c r="BU25" s="117">
        <v>5</v>
      </c>
      <c r="BW25">
        <v>20</v>
      </c>
      <c r="BX25" s="118">
        <f t="shared" si="4"/>
        <v>1.3</v>
      </c>
      <c r="BY25">
        <v>5</v>
      </c>
      <c r="CA25" s="72">
        <v>2.2000000000000002</v>
      </c>
      <c r="CB25" s="117">
        <v>10</v>
      </c>
      <c r="CD25" s="72">
        <v>2.2000000000000002</v>
      </c>
      <c r="CE25" s="117">
        <v>10</v>
      </c>
    </row>
    <row r="26" spans="1:83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  <c r="BT26" s="72">
        <v>21</v>
      </c>
      <c r="BU26" s="117">
        <v>8</v>
      </c>
      <c r="BW26">
        <v>21</v>
      </c>
      <c r="BX26" s="118">
        <f t="shared" si="4"/>
        <v>1.3</v>
      </c>
      <c r="BY26">
        <v>8</v>
      </c>
      <c r="CA26" s="72">
        <v>2.2999999999999998</v>
      </c>
      <c r="CB26" s="117">
        <v>8</v>
      </c>
      <c r="CD26" s="72">
        <v>2.2999999999999998</v>
      </c>
      <c r="CE26" s="117">
        <v>8</v>
      </c>
    </row>
    <row r="27" spans="1:83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  <c r="BT27" s="72">
        <v>22</v>
      </c>
      <c r="BU27" s="117">
        <v>8</v>
      </c>
      <c r="BW27">
        <v>22</v>
      </c>
      <c r="BX27" s="118">
        <f t="shared" si="4"/>
        <v>1.3</v>
      </c>
      <c r="BY27">
        <v>8</v>
      </c>
      <c r="CA27" s="72">
        <v>2.4</v>
      </c>
      <c r="CB27" s="117">
        <v>7</v>
      </c>
      <c r="CD27" s="72">
        <v>2.4</v>
      </c>
      <c r="CE27" s="117">
        <v>7</v>
      </c>
    </row>
    <row r="28" spans="1:83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  <c r="BT28" s="72">
        <v>23</v>
      </c>
      <c r="BU28" s="117">
        <v>4</v>
      </c>
      <c r="BW28">
        <v>23</v>
      </c>
      <c r="BX28" s="118">
        <f t="shared" si="4"/>
        <v>1.4</v>
      </c>
      <c r="BY28">
        <v>4</v>
      </c>
      <c r="CA28" s="72">
        <v>2.5</v>
      </c>
      <c r="CB28" s="117">
        <v>6</v>
      </c>
      <c r="CD28" s="72">
        <v>2.5</v>
      </c>
      <c r="CE28" s="117">
        <v>6</v>
      </c>
    </row>
    <row r="29" spans="1:83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  <c r="BT29" s="72">
        <v>24</v>
      </c>
      <c r="BU29" s="117">
        <v>9</v>
      </c>
      <c r="BW29">
        <v>24</v>
      </c>
      <c r="BX29" s="118">
        <f t="shared" si="4"/>
        <v>1.4</v>
      </c>
      <c r="BY29">
        <v>9</v>
      </c>
      <c r="CA29" s="72">
        <v>2.6</v>
      </c>
      <c r="CB29" s="117">
        <v>3</v>
      </c>
      <c r="CD29" s="72">
        <v>2.6</v>
      </c>
      <c r="CE29" s="117">
        <v>3</v>
      </c>
    </row>
    <row r="30" spans="1:83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  <c r="BT30" s="72">
        <v>25</v>
      </c>
      <c r="BU30" s="117">
        <v>4</v>
      </c>
      <c r="BW30">
        <v>25</v>
      </c>
      <c r="BX30" s="118">
        <f t="shared" si="4"/>
        <v>1.4</v>
      </c>
      <c r="BY30">
        <v>4</v>
      </c>
      <c r="CA30" s="72">
        <v>2.7</v>
      </c>
      <c r="CB30" s="117">
        <v>1</v>
      </c>
      <c r="CD30" s="72">
        <v>2.7</v>
      </c>
      <c r="CE30" s="117">
        <v>1</v>
      </c>
    </row>
    <row r="31" spans="1:83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  <c r="BT31" s="72">
        <v>26</v>
      </c>
      <c r="BU31" s="117">
        <v>6</v>
      </c>
      <c r="BW31">
        <v>26</v>
      </c>
      <c r="BX31" s="118">
        <f t="shared" si="4"/>
        <v>1.4</v>
      </c>
      <c r="BY31">
        <v>6</v>
      </c>
      <c r="CA31" s="72">
        <v>2.8</v>
      </c>
      <c r="CB31" s="117">
        <v>6</v>
      </c>
      <c r="CD31" s="72">
        <v>2.8</v>
      </c>
      <c r="CE31" s="117">
        <v>6</v>
      </c>
    </row>
    <row r="32" spans="1:83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  <c r="BT32" s="72">
        <v>27</v>
      </c>
      <c r="BU32" s="117">
        <v>4</v>
      </c>
      <c r="BW32">
        <v>27</v>
      </c>
      <c r="BX32" s="118">
        <f t="shared" si="4"/>
        <v>1.4</v>
      </c>
      <c r="BY32">
        <v>4</v>
      </c>
      <c r="CA32" s="72">
        <v>2.9</v>
      </c>
      <c r="CB32" s="117">
        <v>1</v>
      </c>
      <c r="CD32" s="72">
        <v>2.9</v>
      </c>
      <c r="CE32" s="117">
        <v>1</v>
      </c>
    </row>
    <row r="33" spans="1:83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  <c r="BT33" s="72">
        <v>28</v>
      </c>
      <c r="BU33" s="117">
        <v>2</v>
      </c>
      <c r="BW33">
        <v>28</v>
      </c>
      <c r="BX33" s="118">
        <f t="shared" si="4"/>
        <v>1.4</v>
      </c>
      <c r="BY33">
        <v>2</v>
      </c>
      <c r="CA33" s="72">
        <v>3.1</v>
      </c>
      <c r="CB33" s="117">
        <v>2</v>
      </c>
      <c r="CD33" s="72">
        <v>3.1</v>
      </c>
      <c r="CE33" s="117">
        <v>2</v>
      </c>
    </row>
    <row r="34" spans="1:83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  <c r="BT34" s="72">
        <v>29</v>
      </c>
      <c r="BU34" s="117">
        <v>3</v>
      </c>
      <c r="BW34">
        <v>29</v>
      </c>
      <c r="BX34" s="118">
        <f t="shared" si="4"/>
        <v>1.5</v>
      </c>
      <c r="BY34">
        <v>3</v>
      </c>
      <c r="CA34" s="72">
        <v>3.3</v>
      </c>
      <c r="CB34" s="117">
        <v>1</v>
      </c>
      <c r="CD34" s="72">
        <v>3.3</v>
      </c>
      <c r="CE34" s="117">
        <v>1</v>
      </c>
    </row>
    <row r="35" spans="1:83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  <c r="BT35" s="72">
        <v>30</v>
      </c>
      <c r="BU35" s="117">
        <v>5</v>
      </c>
      <c r="BW35">
        <v>30</v>
      </c>
      <c r="BX35" s="118">
        <f t="shared" si="4"/>
        <v>1.5</v>
      </c>
      <c r="BY35">
        <v>5</v>
      </c>
      <c r="CA35" s="72">
        <v>3.5</v>
      </c>
      <c r="CB35" s="117">
        <v>1</v>
      </c>
      <c r="CD35" s="72">
        <v>3.5</v>
      </c>
      <c r="CE35" s="117">
        <v>1</v>
      </c>
    </row>
    <row r="36" spans="1:83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  <c r="BT36" s="72">
        <v>31</v>
      </c>
      <c r="BU36" s="117">
        <v>6</v>
      </c>
      <c r="BW36">
        <v>31</v>
      </c>
      <c r="BX36" s="118">
        <f t="shared" si="4"/>
        <v>1.5</v>
      </c>
      <c r="BY36">
        <v>6</v>
      </c>
      <c r="CA36" s="72">
        <v>3.6</v>
      </c>
      <c r="CB36" s="117">
        <v>1</v>
      </c>
      <c r="CD36" s="72">
        <v>3.6</v>
      </c>
      <c r="CE36" s="117">
        <v>1</v>
      </c>
    </row>
    <row r="37" spans="1:83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  <c r="BT37" s="72">
        <v>32</v>
      </c>
      <c r="BU37" s="117">
        <v>3</v>
      </c>
      <c r="BW37">
        <v>32</v>
      </c>
      <c r="BX37" s="118">
        <f t="shared" si="4"/>
        <v>1.5</v>
      </c>
      <c r="BY37">
        <v>3</v>
      </c>
      <c r="CA37" s="72">
        <v>4.2</v>
      </c>
      <c r="CB37" s="117">
        <v>1</v>
      </c>
      <c r="CD37" s="72">
        <v>4.2</v>
      </c>
      <c r="CE37" s="117">
        <v>1</v>
      </c>
    </row>
    <row r="38" spans="1:83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  <c r="BT38" s="72">
        <v>33</v>
      </c>
      <c r="BU38" s="117">
        <v>3</v>
      </c>
      <c r="BW38">
        <v>33</v>
      </c>
      <c r="BX38" s="118">
        <f t="shared" si="4"/>
        <v>1.5</v>
      </c>
      <c r="BY38">
        <v>3</v>
      </c>
      <c r="CA38" s="72" t="s">
        <v>1408</v>
      </c>
      <c r="CB38" s="117">
        <v>1354</v>
      </c>
    </row>
    <row r="39" spans="1:83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  <c r="BT39" s="72">
        <v>34</v>
      </c>
      <c r="BU39" s="117">
        <v>4</v>
      </c>
      <c r="BW39">
        <v>34</v>
      </c>
      <c r="BX39" s="118">
        <f t="shared" si="4"/>
        <v>1.5</v>
      </c>
      <c r="BY39">
        <v>4</v>
      </c>
    </row>
    <row r="40" spans="1:83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  <c r="BT40" s="72">
        <v>35</v>
      </c>
      <c r="BU40" s="117">
        <v>2</v>
      </c>
      <c r="BW40">
        <v>35</v>
      </c>
      <c r="BX40" s="118">
        <f t="shared" si="4"/>
        <v>1.5</v>
      </c>
      <c r="BY40">
        <v>2</v>
      </c>
    </row>
    <row r="41" spans="1:83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  <c r="BT41" s="72">
        <v>36</v>
      </c>
      <c r="BU41" s="117">
        <v>5</v>
      </c>
      <c r="BW41">
        <v>36</v>
      </c>
      <c r="BX41" s="118">
        <f t="shared" si="4"/>
        <v>1.6</v>
      </c>
      <c r="BY41">
        <v>5</v>
      </c>
    </row>
    <row r="42" spans="1:83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  <c r="BT42" s="72">
        <v>37</v>
      </c>
      <c r="BU42" s="117">
        <v>4</v>
      </c>
      <c r="BW42">
        <v>37</v>
      </c>
      <c r="BX42" s="118">
        <f t="shared" si="4"/>
        <v>1.6</v>
      </c>
      <c r="BY42">
        <v>4</v>
      </c>
    </row>
    <row r="43" spans="1:83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  <c r="BT43" s="72">
        <v>38</v>
      </c>
      <c r="BU43" s="117">
        <v>2</v>
      </c>
      <c r="BW43">
        <v>38</v>
      </c>
      <c r="BX43" s="118">
        <f t="shared" si="4"/>
        <v>1.6</v>
      </c>
      <c r="BY43">
        <v>2</v>
      </c>
    </row>
    <row r="44" spans="1:83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  <c r="BT44" s="72">
        <v>39</v>
      </c>
      <c r="BU44" s="117">
        <v>2</v>
      </c>
      <c r="BW44">
        <v>39</v>
      </c>
      <c r="BX44" s="118">
        <f t="shared" si="4"/>
        <v>1.6</v>
      </c>
      <c r="BY44">
        <v>2</v>
      </c>
    </row>
    <row r="45" spans="1:83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  <c r="BT45" s="72">
        <v>40</v>
      </c>
      <c r="BU45" s="117">
        <v>5</v>
      </c>
      <c r="BW45">
        <v>40</v>
      </c>
      <c r="BX45" s="118">
        <f t="shared" si="4"/>
        <v>1.6</v>
      </c>
      <c r="BY45">
        <v>5</v>
      </c>
    </row>
    <row r="46" spans="1:83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  <c r="BT46" s="72">
        <v>41</v>
      </c>
      <c r="BU46" s="117">
        <v>3</v>
      </c>
      <c r="BW46">
        <v>41</v>
      </c>
      <c r="BX46" s="118">
        <f t="shared" si="4"/>
        <v>1.6</v>
      </c>
      <c r="BY46">
        <v>3</v>
      </c>
    </row>
    <row r="47" spans="1:83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  <c r="BT47" s="72">
        <v>42</v>
      </c>
      <c r="BU47" s="117">
        <v>5</v>
      </c>
      <c r="BW47">
        <v>42</v>
      </c>
      <c r="BX47" s="118">
        <f t="shared" si="4"/>
        <v>1.6</v>
      </c>
      <c r="BY47">
        <v>5</v>
      </c>
    </row>
    <row r="48" spans="1:83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  <c r="BT48" s="72">
        <v>43</v>
      </c>
      <c r="BU48" s="117">
        <v>2</v>
      </c>
      <c r="BW48">
        <v>43</v>
      </c>
      <c r="BX48" s="118">
        <f t="shared" si="4"/>
        <v>1.6</v>
      </c>
      <c r="BY48">
        <v>2</v>
      </c>
    </row>
    <row r="49" spans="1:77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  <c r="BT49" s="72">
        <v>44</v>
      </c>
      <c r="BU49" s="117">
        <v>1</v>
      </c>
      <c r="BW49">
        <v>44</v>
      </c>
      <c r="BX49" s="118">
        <f t="shared" si="4"/>
        <v>1.6</v>
      </c>
      <c r="BY49">
        <v>1</v>
      </c>
    </row>
    <row r="50" spans="1:77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  <c r="BT50" s="72">
        <v>45</v>
      </c>
      <c r="BU50" s="117">
        <v>3</v>
      </c>
      <c r="BW50">
        <v>45</v>
      </c>
      <c r="BX50" s="118">
        <f t="shared" si="4"/>
        <v>1.7</v>
      </c>
      <c r="BY50">
        <v>3</v>
      </c>
    </row>
    <row r="51" spans="1:77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  <c r="BT51" s="72">
        <v>46</v>
      </c>
      <c r="BU51" s="117">
        <v>3</v>
      </c>
      <c r="BW51">
        <v>46</v>
      </c>
      <c r="BX51" s="118">
        <f t="shared" si="4"/>
        <v>1.7</v>
      </c>
      <c r="BY51">
        <v>3</v>
      </c>
    </row>
    <row r="52" spans="1:77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  <c r="BT52" s="72">
        <v>47</v>
      </c>
      <c r="BU52" s="117">
        <v>1</v>
      </c>
      <c r="BW52">
        <v>47</v>
      </c>
      <c r="BX52" s="118">
        <f t="shared" si="4"/>
        <v>1.7</v>
      </c>
      <c r="BY52">
        <v>1</v>
      </c>
    </row>
    <row r="53" spans="1:77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  <c r="BT53" s="72">
        <v>48</v>
      </c>
      <c r="BU53" s="117">
        <v>1</v>
      </c>
      <c r="BW53">
        <v>48</v>
      </c>
      <c r="BX53" s="118">
        <f t="shared" si="4"/>
        <v>1.7</v>
      </c>
      <c r="BY53">
        <v>1</v>
      </c>
    </row>
    <row r="54" spans="1:77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  <c r="BT54" s="72">
        <v>49</v>
      </c>
      <c r="BU54" s="117">
        <v>1</v>
      </c>
      <c r="BW54">
        <v>49</v>
      </c>
      <c r="BX54" s="118">
        <f t="shared" si="4"/>
        <v>1.7</v>
      </c>
      <c r="BY54">
        <v>1</v>
      </c>
    </row>
    <row r="55" spans="1:77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  <c r="BT55" s="72">
        <v>50</v>
      </c>
      <c r="BU55" s="117">
        <v>3</v>
      </c>
      <c r="BW55">
        <v>50</v>
      </c>
      <c r="BX55" s="118">
        <f t="shared" si="4"/>
        <v>1.7</v>
      </c>
      <c r="BY55">
        <v>3</v>
      </c>
    </row>
    <row r="56" spans="1:77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  <c r="BT56" s="72">
        <v>51</v>
      </c>
      <c r="BU56" s="117">
        <v>2</v>
      </c>
      <c r="BW56">
        <v>51</v>
      </c>
      <c r="BX56" s="118">
        <f t="shared" si="4"/>
        <v>1.7</v>
      </c>
      <c r="BY56">
        <v>2</v>
      </c>
    </row>
    <row r="57" spans="1:77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  <c r="BT57" s="72">
        <v>52</v>
      </c>
      <c r="BU57" s="117">
        <v>1</v>
      </c>
      <c r="BW57">
        <v>52</v>
      </c>
      <c r="BX57" s="118">
        <f t="shared" si="4"/>
        <v>1.7</v>
      </c>
      <c r="BY57">
        <v>1</v>
      </c>
    </row>
    <row r="58" spans="1:77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  <c r="BT58" s="72">
        <v>53</v>
      </c>
      <c r="BU58" s="117">
        <v>3</v>
      </c>
      <c r="BW58">
        <v>53</v>
      </c>
      <c r="BX58" s="118">
        <f t="shared" si="4"/>
        <v>1.7</v>
      </c>
      <c r="BY58">
        <v>3</v>
      </c>
    </row>
    <row r="59" spans="1:77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  <c r="BT59" s="72">
        <v>54</v>
      </c>
      <c r="BU59" s="117">
        <v>1</v>
      </c>
      <c r="BW59">
        <v>54</v>
      </c>
      <c r="BX59" s="118">
        <f t="shared" si="4"/>
        <v>1.7</v>
      </c>
      <c r="BY59">
        <v>1</v>
      </c>
    </row>
    <row r="60" spans="1:77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  <c r="BT60" s="72">
        <v>58</v>
      </c>
      <c r="BU60" s="117">
        <v>5</v>
      </c>
      <c r="BW60">
        <v>58</v>
      </c>
      <c r="BX60" s="118">
        <f t="shared" si="4"/>
        <v>1.8</v>
      </c>
      <c r="BY60">
        <v>5</v>
      </c>
    </row>
    <row r="61" spans="1:77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  <c r="BT61" s="72">
        <v>59</v>
      </c>
      <c r="BU61" s="117">
        <v>1</v>
      </c>
      <c r="BW61">
        <v>59</v>
      </c>
      <c r="BX61" s="118">
        <f t="shared" si="4"/>
        <v>1.8</v>
      </c>
      <c r="BY61">
        <v>1</v>
      </c>
    </row>
    <row r="62" spans="1:77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  <c r="BT62" s="72">
        <v>60</v>
      </c>
      <c r="BU62" s="117">
        <v>3</v>
      </c>
      <c r="BW62">
        <v>60</v>
      </c>
      <c r="BX62" s="118">
        <f t="shared" si="4"/>
        <v>1.8</v>
      </c>
      <c r="BY62">
        <v>3</v>
      </c>
    </row>
    <row r="63" spans="1:77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  <c r="BT63" s="72">
        <v>63</v>
      </c>
      <c r="BU63" s="117">
        <v>2</v>
      </c>
      <c r="BW63">
        <v>63</v>
      </c>
      <c r="BX63" s="118">
        <f t="shared" si="4"/>
        <v>1.8</v>
      </c>
      <c r="BY63">
        <v>2</v>
      </c>
    </row>
    <row r="64" spans="1:77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  <c r="BT64" s="72">
        <v>64</v>
      </c>
      <c r="BU64" s="117">
        <v>4</v>
      </c>
      <c r="BW64">
        <v>64</v>
      </c>
      <c r="BX64" s="118">
        <f t="shared" si="4"/>
        <v>1.8</v>
      </c>
      <c r="BY64">
        <v>4</v>
      </c>
    </row>
    <row r="65" spans="1:77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  <c r="BT65" s="72">
        <v>65</v>
      </c>
      <c r="BU65" s="117">
        <v>2</v>
      </c>
      <c r="BW65">
        <v>65</v>
      </c>
      <c r="BX65" s="118">
        <f t="shared" si="4"/>
        <v>1.8</v>
      </c>
      <c r="BY65">
        <v>2</v>
      </c>
    </row>
    <row r="66" spans="1:77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  <c r="BT66" s="72">
        <v>67</v>
      </c>
      <c r="BU66" s="117">
        <v>2</v>
      </c>
      <c r="BW66">
        <v>67</v>
      </c>
      <c r="BX66" s="118">
        <f t="shared" si="4"/>
        <v>1.8</v>
      </c>
      <c r="BY66">
        <v>2</v>
      </c>
    </row>
    <row r="67" spans="1:77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  <c r="BT67" s="72">
        <v>69</v>
      </c>
      <c r="BU67" s="117">
        <v>2</v>
      </c>
      <c r="BW67">
        <v>69</v>
      </c>
      <c r="BX67" s="118">
        <f t="shared" si="4"/>
        <v>1.8</v>
      </c>
      <c r="BY67">
        <v>2</v>
      </c>
    </row>
    <row r="68" spans="1:77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  <c r="BT68" s="72">
        <v>71</v>
      </c>
      <c r="BU68" s="117">
        <v>2</v>
      </c>
      <c r="BW68">
        <v>71</v>
      </c>
      <c r="BX68" s="118">
        <f t="shared" si="4"/>
        <v>1.9</v>
      </c>
      <c r="BY68">
        <v>2</v>
      </c>
    </row>
    <row r="69" spans="1:77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  <c r="BT69" s="72">
        <v>72</v>
      </c>
      <c r="BU69" s="117">
        <v>1</v>
      </c>
      <c r="BW69">
        <v>72</v>
      </c>
      <c r="BX69" s="118">
        <f t="shared" si="4"/>
        <v>1.9</v>
      </c>
      <c r="BY69">
        <v>1</v>
      </c>
    </row>
    <row r="70" spans="1:77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5">SUM(E70:BO70)</f>
        <v>83</v>
      </c>
      <c r="BQ70">
        <f t="shared" ref="BQ70:BQ133" si="6">COUNTA(E70:BO70)</f>
        <v>18</v>
      </c>
      <c r="BT70" s="72">
        <v>73</v>
      </c>
      <c r="BU70" s="117">
        <v>2</v>
      </c>
      <c r="BW70">
        <v>73</v>
      </c>
      <c r="BX70" s="118">
        <f t="shared" si="4"/>
        <v>1.9</v>
      </c>
      <c r="BY70">
        <v>2</v>
      </c>
    </row>
    <row r="71" spans="1:77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5"/>
        <v>71</v>
      </c>
      <c r="BQ71">
        <f t="shared" si="6"/>
        <v>18</v>
      </c>
      <c r="BT71" s="72">
        <v>74</v>
      </c>
      <c r="BU71" s="117">
        <v>1</v>
      </c>
      <c r="BW71">
        <v>74</v>
      </c>
      <c r="BX71" s="118">
        <f t="shared" si="4"/>
        <v>1.9</v>
      </c>
      <c r="BY71">
        <v>1</v>
      </c>
    </row>
    <row r="72" spans="1:77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5"/>
        <v>54</v>
      </c>
      <c r="BQ72">
        <f t="shared" si="6"/>
        <v>18</v>
      </c>
      <c r="BT72" s="72">
        <v>75</v>
      </c>
      <c r="BU72" s="117">
        <v>1</v>
      </c>
      <c r="BW72">
        <v>75</v>
      </c>
      <c r="BX72" s="118">
        <f t="shared" ref="BX72:BX135" si="7">ROUND(LOG10(BW72),1)</f>
        <v>1.9</v>
      </c>
      <c r="BY72">
        <v>1</v>
      </c>
    </row>
    <row r="73" spans="1:77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5"/>
        <v>36</v>
      </c>
      <c r="BQ73">
        <f t="shared" si="6"/>
        <v>18</v>
      </c>
      <c r="BT73" s="72">
        <v>76</v>
      </c>
      <c r="BU73" s="117">
        <v>3</v>
      </c>
      <c r="BW73">
        <v>76</v>
      </c>
      <c r="BX73" s="118">
        <f t="shared" si="7"/>
        <v>1.9</v>
      </c>
      <c r="BY73">
        <v>3</v>
      </c>
    </row>
    <row r="74" spans="1:77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5"/>
        <v>31</v>
      </c>
      <c r="BQ74">
        <f t="shared" si="6"/>
        <v>18</v>
      </c>
      <c r="BT74" s="72">
        <v>79</v>
      </c>
      <c r="BU74" s="117">
        <v>2</v>
      </c>
      <c r="BW74">
        <v>79</v>
      </c>
      <c r="BX74" s="118">
        <f t="shared" si="7"/>
        <v>1.9</v>
      </c>
      <c r="BY74">
        <v>2</v>
      </c>
    </row>
    <row r="75" spans="1:77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5"/>
        <v>18</v>
      </c>
      <c r="BQ75">
        <f t="shared" si="6"/>
        <v>18</v>
      </c>
      <c r="BT75" s="72">
        <v>84</v>
      </c>
      <c r="BU75" s="117">
        <v>1</v>
      </c>
      <c r="BW75">
        <v>84</v>
      </c>
      <c r="BX75" s="118">
        <f t="shared" si="7"/>
        <v>1.9</v>
      </c>
      <c r="BY75">
        <v>1</v>
      </c>
    </row>
    <row r="76" spans="1:77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5"/>
        <v>5991</v>
      </c>
      <c r="BQ76">
        <f t="shared" si="6"/>
        <v>17</v>
      </c>
      <c r="BT76" s="72">
        <v>86</v>
      </c>
      <c r="BU76" s="117">
        <v>1</v>
      </c>
      <c r="BW76">
        <v>86</v>
      </c>
      <c r="BX76" s="118">
        <f t="shared" si="7"/>
        <v>1.9</v>
      </c>
      <c r="BY76">
        <v>1</v>
      </c>
    </row>
    <row r="77" spans="1:77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5"/>
        <v>999</v>
      </c>
      <c r="BQ77">
        <f t="shared" si="6"/>
        <v>17</v>
      </c>
      <c r="BT77" s="72">
        <v>88</v>
      </c>
      <c r="BU77" s="117">
        <v>2</v>
      </c>
      <c r="BW77">
        <v>88</v>
      </c>
      <c r="BX77" s="118">
        <f t="shared" si="7"/>
        <v>1.9</v>
      </c>
      <c r="BY77">
        <v>2</v>
      </c>
    </row>
    <row r="78" spans="1:77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5"/>
        <v>869</v>
      </c>
      <c r="BQ78">
        <f t="shared" si="6"/>
        <v>17</v>
      </c>
      <c r="BT78" s="72">
        <v>89</v>
      </c>
      <c r="BU78" s="117">
        <v>1</v>
      </c>
      <c r="BW78">
        <v>89</v>
      </c>
      <c r="BX78" s="118">
        <f t="shared" si="7"/>
        <v>1.9</v>
      </c>
      <c r="BY78">
        <v>1</v>
      </c>
    </row>
    <row r="79" spans="1:77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5"/>
        <v>847</v>
      </c>
      <c r="BQ79">
        <f t="shared" si="6"/>
        <v>17</v>
      </c>
      <c r="BT79" s="72">
        <v>90</v>
      </c>
      <c r="BU79" s="117">
        <v>3</v>
      </c>
      <c r="BW79">
        <v>90</v>
      </c>
      <c r="BX79" s="118">
        <f t="shared" si="7"/>
        <v>2</v>
      </c>
      <c r="BY79">
        <v>3</v>
      </c>
    </row>
    <row r="80" spans="1:77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5"/>
        <v>749</v>
      </c>
      <c r="BQ80">
        <f t="shared" si="6"/>
        <v>17</v>
      </c>
      <c r="BT80" s="72">
        <v>91</v>
      </c>
      <c r="BU80" s="117">
        <v>2</v>
      </c>
      <c r="BW80">
        <v>91</v>
      </c>
      <c r="BX80" s="118">
        <f t="shared" si="7"/>
        <v>2</v>
      </c>
      <c r="BY80">
        <v>2</v>
      </c>
    </row>
    <row r="81" spans="1:77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5"/>
        <v>339</v>
      </c>
      <c r="BQ81">
        <f t="shared" si="6"/>
        <v>17</v>
      </c>
      <c r="BT81" s="72">
        <v>96</v>
      </c>
      <c r="BU81" s="117">
        <v>2</v>
      </c>
      <c r="BW81">
        <v>96</v>
      </c>
      <c r="BX81" s="118">
        <f t="shared" si="7"/>
        <v>2</v>
      </c>
      <c r="BY81">
        <v>2</v>
      </c>
    </row>
    <row r="82" spans="1:77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5"/>
        <v>326</v>
      </c>
      <c r="BQ82">
        <f t="shared" si="6"/>
        <v>17</v>
      </c>
      <c r="BT82" s="72">
        <v>98</v>
      </c>
      <c r="BU82" s="117">
        <v>1</v>
      </c>
      <c r="BW82">
        <v>98</v>
      </c>
      <c r="BX82" s="118">
        <f t="shared" si="7"/>
        <v>2</v>
      </c>
      <c r="BY82">
        <v>1</v>
      </c>
    </row>
    <row r="83" spans="1:77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5"/>
        <v>254</v>
      </c>
      <c r="BQ83">
        <f t="shared" si="6"/>
        <v>17</v>
      </c>
      <c r="BT83" s="72">
        <v>99</v>
      </c>
      <c r="BU83" s="117">
        <v>1</v>
      </c>
      <c r="BW83">
        <v>99</v>
      </c>
      <c r="BX83" s="118">
        <f t="shared" si="7"/>
        <v>2</v>
      </c>
      <c r="BY83">
        <v>1</v>
      </c>
    </row>
    <row r="84" spans="1:77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5"/>
        <v>251</v>
      </c>
      <c r="BQ84">
        <f t="shared" si="6"/>
        <v>17</v>
      </c>
      <c r="BT84" s="72">
        <v>100</v>
      </c>
      <c r="BU84" s="117">
        <v>2</v>
      </c>
      <c r="BW84">
        <v>100</v>
      </c>
      <c r="BX84" s="118">
        <f t="shared" si="7"/>
        <v>2</v>
      </c>
      <c r="BY84">
        <v>2</v>
      </c>
    </row>
    <row r="85" spans="1:77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5"/>
        <v>243</v>
      </c>
      <c r="BQ85">
        <f t="shared" si="6"/>
        <v>17</v>
      </c>
      <c r="BT85" s="72">
        <v>101</v>
      </c>
      <c r="BU85" s="117">
        <v>2</v>
      </c>
      <c r="BW85">
        <v>101</v>
      </c>
      <c r="BX85" s="118">
        <f t="shared" si="7"/>
        <v>2</v>
      </c>
      <c r="BY85">
        <v>2</v>
      </c>
    </row>
    <row r="86" spans="1:77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5"/>
        <v>237</v>
      </c>
      <c r="BQ86">
        <f t="shared" si="6"/>
        <v>17</v>
      </c>
      <c r="BT86" s="72">
        <v>102</v>
      </c>
      <c r="BU86" s="117">
        <v>1</v>
      </c>
      <c r="BW86">
        <v>102</v>
      </c>
      <c r="BX86" s="118">
        <f t="shared" si="7"/>
        <v>2</v>
      </c>
      <c r="BY86">
        <v>1</v>
      </c>
    </row>
    <row r="87" spans="1:77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5"/>
        <v>212</v>
      </c>
      <c r="BQ87">
        <f t="shared" si="6"/>
        <v>17</v>
      </c>
      <c r="BT87" s="72">
        <v>103</v>
      </c>
      <c r="BU87" s="117">
        <v>2</v>
      </c>
      <c r="BW87">
        <v>103</v>
      </c>
      <c r="BX87" s="118">
        <f t="shared" si="7"/>
        <v>2</v>
      </c>
      <c r="BY87">
        <v>2</v>
      </c>
    </row>
    <row r="88" spans="1:77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5"/>
        <v>204</v>
      </c>
      <c r="BQ88">
        <f t="shared" si="6"/>
        <v>17</v>
      </c>
      <c r="BT88" s="72">
        <v>104</v>
      </c>
      <c r="BU88" s="117">
        <v>1</v>
      </c>
      <c r="BW88">
        <v>104</v>
      </c>
      <c r="BX88" s="118">
        <f t="shared" si="7"/>
        <v>2</v>
      </c>
      <c r="BY88">
        <v>1</v>
      </c>
    </row>
    <row r="89" spans="1:77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5"/>
        <v>161</v>
      </c>
      <c r="BQ89">
        <f t="shared" si="6"/>
        <v>17</v>
      </c>
      <c r="BT89" s="72">
        <v>106</v>
      </c>
      <c r="BU89" s="117">
        <v>1</v>
      </c>
      <c r="BW89">
        <v>106</v>
      </c>
      <c r="BX89" s="118">
        <f t="shared" si="7"/>
        <v>2</v>
      </c>
      <c r="BY89">
        <v>1</v>
      </c>
    </row>
    <row r="90" spans="1:77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5"/>
        <v>126</v>
      </c>
      <c r="BQ90">
        <f t="shared" si="6"/>
        <v>17</v>
      </c>
      <c r="BT90" s="72">
        <v>107</v>
      </c>
      <c r="BU90" s="117">
        <v>3</v>
      </c>
      <c r="BW90">
        <v>107</v>
      </c>
      <c r="BX90" s="118">
        <f t="shared" si="7"/>
        <v>2</v>
      </c>
      <c r="BY90">
        <v>3</v>
      </c>
    </row>
    <row r="91" spans="1:77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5"/>
        <v>119</v>
      </c>
      <c r="BQ91">
        <f t="shared" si="6"/>
        <v>17</v>
      </c>
      <c r="BT91" s="72">
        <v>111</v>
      </c>
      <c r="BU91" s="117">
        <v>1</v>
      </c>
      <c r="BW91">
        <v>111</v>
      </c>
      <c r="BX91" s="118">
        <f t="shared" si="7"/>
        <v>2</v>
      </c>
      <c r="BY91">
        <v>1</v>
      </c>
    </row>
    <row r="92" spans="1:77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5"/>
        <v>83</v>
      </c>
      <c r="BQ92">
        <f t="shared" si="6"/>
        <v>17</v>
      </c>
      <c r="BT92" s="72">
        <v>118</v>
      </c>
      <c r="BU92" s="117">
        <v>1</v>
      </c>
      <c r="BW92">
        <v>118</v>
      </c>
      <c r="BX92" s="118">
        <f t="shared" si="7"/>
        <v>2.1</v>
      </c>
      <c r="BY92">
        <v>1</v>
      </c>
    </row>
    <row r="93" spans="1:77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5"/>
        <v>74</v>
      </c>
      <c r="BQ93">
        <f t="shared" si="6"/>
        <v>17</v>
      </c>
      <c r="BT93" s="72">
        <v>124</v>
      </c>
      <c r="BU93" s="117">
        <v>2</v>
      </c>
      <c r="BW93">
        <v>124</v>
      </c>
      <c r="BX93" s="118">
        <f t="shared" si="7"/>
        <v>2.1</v>
      </c>
      <c r="BY93">
        <v>2</v>
      </c>
    </row>
    <row r="94" spans="1:77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5"/>
        <v>69</v>
      </c>
      <c r="BQ94">
        <f t="shared" si="6"/>
        <v>17</v>
      </c>
      <c r="BT94" s="72">
        <v>127</v>
      </c>
      <c r="BU94" s="117">
        <v>1</v>
      </c>
      <c r="BW94">
        <v>127</v>
      </c>
      <c r="BX94" s="118">
        <f t="shared" si="7"/>
        <v>2.1</v>
      </c>
      <c r="BY94">
        <v>1</v>
      </c>
    </row>
    <row r="95" spans="1:77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5"/>
        <v>65</v>
      </c>
      <c r="BQ95">
        <f t="shared" si="6"/>
        <v>17</v>
      </c>
      <c r="BT95" s="72">
        <v>129</v>
      </c>
      <c r="BU95" s="117">
        <v>1</v>
      </c>
      <c r="BW95">
        <v>129</v>
      </c>
      <c r="BX95" s="118">
        <f t="shared" si="7"/>
        <v>2.1</v>
      </c>
      <c r="BY95">
        <v>1</v>
      </c>
    </row>
    <row r="96" spans="1:77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5"/>
        <v>45</v>
      </c>
      <c r="BQ96">
        <f t="shared" si="6"/>
        <v>17</v>
      </c>
      <c r="BT96" s="72">
        <v>133</v>
      </c>
      <c r="BU96" s="117">
        <v>1</v>
      </c>
      <c r="BW96">
        <v>133</v>
      </c>
      <c r="BX96" s="118">
        <f t="shared" si="7"/>
        <v>2.1</v>
      </c>
      <c r="BY96">
        <v>1</v>
      </c>
    </row>
    <row r="97" spans="1:77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5"/>
        <v>45</v>
      </c>
      <c r="BQ97">
        <f t="shared" si="6"/>
        <v>17</v>
      </c>
      <c r="BT97" s="72">
        <v>138</v>
      </c>
      <c r="BU97" s="117">
        <v>1</v>
      </c>
      <c r="BW97">
        <v>138</v>
      </c>
      <c r="BX97" s="118">
        <f t="shared" si="7"/>
        <v>2.1</v>
      </c>
      <c r="BY97">
        <v>1</v>
      </c>
    </row>
    <row r="98" spans="1:77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5"/>
        <v>24</v>
      </c>
      <c r="BQ98">
        <f t="shared" si="6"/>
        <v>17</v>
      </c>
      <c r="BT98" s="72">
        <v>144</v>
      </c>
      <c r="BU98" s="117">
        <v>1</v>
      </c>
      <c r="BW98">
        <v>144</v>
      </c>
      <c r="BX98" s="118">
        <f t="shared" si="7"/>
        <v>2.2000000000000002</v>
      </c>
      <c r="BY98">
        <v>1</v>
      </c>
    </row>
    <row r="99" spans="1:77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5"/>
        <v>17</v>
      </c>
      <c r="BQ99">
        <f t="shared" si="6"/>
        <v>17</v>
      </c>
      <c r="BT99" s="72">
        <v>146</v>
      </c>
      <c r="BU99" s="117">
        <v>1</v>
      </c>
      <c r="BW99">
        <v>146</v>
      </c>
      <c r="BX99" s="118">
        <f t="shared" si="7"/>
        <v>2.2000000000000002</v>
      </c>
      <c r="BY99">
        <v>1</v>
      </c>
    </row>
    <row r="100" spans="1:77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5"/>
        <v>1416</v>
      </c>
      <c r="BQ100">
        <f t="shared" si="6"/>
        <v>16</v>
      </c>
      <c r="BT100" s="72">
        <v>152</v>
      </c>
      <c r="BU100" s="117">
        <v>2</v>
      </c>
      <c r="BW100">
        <v>152</v>
      </c>
      <c r="BX100" s="118">
        <f t="shared" si="7"/>
        <v>2.2000000000000002</v>
      </c>
      <c r="BY100">
        <v>2</v>
      </c>
    </row>
    <row r="101" spans="1:77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5"/>
        <v>1203</v>
      </c>
      <c r="BQ101">
        <f t="shared" si="6"/>
        <v>16</v>
      </c>
      <c r="BT101" s="72">
        <v>161</v>
      </c>
      <c r="BU101" s="117">
        <v>2</v>
      </c>
      <c r="BW101">
        <v>161</v>
      </c>
      <c r="BX101" s="118">
        <f t="shared" si="7"/>
        <v>2.2000000000000002</v>
      </c>
      <c r="BY101">
        <v>2</v>
      </c>
    </row>
    <row r="102" spans="1:77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5"/>
        <v>978</v>
      </c>
      <c r="BQ102">
        <f t="shared" si="6"/>
        <v>16</v>
      </c>
      <c r="BT102" s="72">
        <v>167</v>
      </c>
      <c r="BU102" s="117">
        <v>1</v>
      </c>
      <c r="BW102">
        <v>167</v>
      </c>
      <c r="BX102" s="118">
        <f t="shared" si="7"/>
        <v>2.2000000000000002</v>
      </c>
      <c r="BY102">
        <v>1</v>
      </c>
    </row>
    <row r="103" spans="1:77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5"/>
        <v>791</v>
      </c>
      <c r="BQ103">
        <f t="shared" si="6"/>
        <v>16</v>
      </c>
      <c r="BT103" s="72">
        <v>169</v>
      </c>
      <c r="BU103" s="117">
        <v>1</v>
      </c>
      <c r="BW103">
        <v>169</v>
      </c>
      <c r="BX103" s="118">
        <f t="shared" si="7"/>
        <v>2.2000000000000002</v>
      </c>
      <c r="BY103">
        <v>1</v>
      </c>
    </row>
    <row r="104" spans="1:77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5"/>
        <v>771</v>
      </c>
      <c r="BQ104">
        <f t="shared" si="6"/>
        <v>16</v>
      </c>
      <c r="BT104" s="72">
        <v>176</v>
      </c>
      <c r="BU104" s="117">
        <v>1</v>
      </c>
      <c r="BW104">
        <v>176</v>
      </c>
      <c r="BX104" s="118">
        <f t="shared" si="7"/>
        <v>2.2000000000000002</v>
      </c>
      <c r="BY104">
        <v>1</v>
      </c>
    </row>
    <row r="105" spans="1:77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5"/>
        <v>655</v>
      </c>
      <c r="BQ105">
        <f t="shared" si="6"/>
        <v>16</v>
      </c>
      <c r="BT105" s="72">
        <v>177</v>
      </c>
      <c r="BU105" s="117">
        <v>1</v>
      </c>
      <c r="BW105">
        <v>177</v>
      </c>
      <c r="BX105" s="118">
        <f t="shared" si="7"/>
        <v>2.2000000000000002</v>
      </c>
      <c r="BY105">
        <v>1</v>
      </c>
    </row>
    <row r="106" spans="1:77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5"/>
        <v>626</v>
      </c>
      <c r="BQ106">
        <f t="shared" si="6"/>
        <v>16</v>
      </c>
      <c r="BT106" s="72">
        <v>180</v>
      </c>
      <c r="BU106" s="117">
        <v>1</v>
      </c>
      <c r="BW106">
        <v>180</v>
      </c>
      <c r="BX106" s="118">
        <f t="shared" si="7"/>
        <v>2.2999999999999998</v>
      </c>
      <c r="BY106">
        <v>1</v>
      </c>
    </row>
    <row r="107" spans="1:77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5"/>
        <v>592</v>
      </c>
      <c r="BQ107">
        <f t="shared" si="6"/>
        <v>16</v>
      </c>
      <c r="BT107" s="72">
        <v>183</v>
      </c>
      <c r="BU107" s="117">
        <v>2</v>
      </c>
      <c r="BW107">
        <v>183</v>
      </c>
      <c r="BX107" s="118">
        <f t="shared" si="7"/>
        <v>2.2999999999999998</v>
      </c>
      <c r="BY107">
        <v>2</v>
      </c>
    </row>
    <row r="108" spans="1:77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5"/>
        <v>412</v>
      </c>
      <c r="BQ108">
        <f t="shared" si="6"/>
        <v>16</v>
      </c>
      <c r="BT108" s="72">
        <v>191</v>
      </c>
      <c r="BU108" s="117">
        <v>1</v>
      </c>
      <c r="BW108">
        <v>191</v>
      </c>
      <c r="BX108" s="118">
        <f t="shared" si="7"/>
        <v>2.2999999999999998</v>
      </c>
      <c r="BY108">
        <v>1</v>
      </c>
    </row>
    <row r="109" spans="1:77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5"/>
        <v>379</v>
      </c>
      <c r="BQ109">
        <f t="shared" si="6"/>
        <v>16</v>
      </c>
      <c r="BT109" s="72">
        <v>199</v>
      </c>
      <c r="BU109" s="117">
        <v>1</v>
      </c>
      <c r="BW109">
        <v>199</v>
      </c>
      <c r="BX109" s="118">
        <f t="shared" si="7"/>
        <v>2.2999999999999998</v>
      </c>
      <c r="BY109">
        <v>1</v>
      </c>
    </row>
    <row r="110" spans="1:77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5"/>
        <v>356</v>
      </c>
      <c r="BQ110">
        <f t="shared" si="6"/>
        <v>16</v>
      </c>
      <c r="BT110" s="72">
        <v>204</v>
      </c>
      <c r="BU110" s="117">
        <v>1</v>
      </c>
      <c r="BW110">
        <v>204</v>
      </c>
      <c r="BX110" s="118">
        <f t="shared" si="7"/>
        <v>2.2999999999999998</v>
      </c>
      <c r="BY110">
        <v>1</v>
      </c>
    </row>
    <row r="111" spans="1:77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5"/>
        <v>327</v>
      </c>
      <c r="BQ111">
        <f t="shared" si="6"/>
        <v>16</v>
      </c>
      <c r="BT111" s="72">
        <v>216</v>
      </c>
      <c r="BU111" s="117">
        <v>1</v>
      </c>
      <c r="BW111">
        <v>216</v>
      </c>
      <c r="BX111" s="118">
        <f t="shared" si="7"/>
        <v>2.2999999999999998</v>
      </c>
      <c r="BY111">
        <v>1</v>
      </c>
    </row>
    <row r="112" spans="1:77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5"/>
        <v>318</v>
      </c>
      <c r="BQ112">
        <f t="shared" si="6"/>
        <v>16</v>
      </c>
      <c r="BT112" s="72">
        <v>219</v>
      </c>
      <c r="BU112" s="117">
        <v>1</v>
      </c>
      <c r="BW112">
        <v>219</v>
      </c>
      <c r="BX112" s="118">
        <f t="shared" si="7"/>
        <v>2.2999999999999998</v>
      </c>
      <c r="BY112">
        <v>1</v>
      </c>
    </row>
    <row r="113" spans="1:77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5"/>
        <v>247</v>
      </c>
      <c r="BQ113">
        <f t="shared" si="6"/>
        <v>16</v>
      </c>
      <c r="BT113" s="72">
        <v>225</v>
      </c>
      <c r="BU113" s="117">
        <v>1</v>
      </c>
      <c r="BW113">
        <v>225</v>
      </c>
      <c r="BX113" s="118">
        <f t="shared" si="7"/>
        <v>2.4</v>
      </c>
      <c r="BY113">
        <v>1</v>
      </c>
    </row>
    <row r="114" spans="1:77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5"/>
        <v>216</v>
      </c>
      <c r="BQ114">
        <f t="shared" si="6"/>
        <v>16</v>
      </c>
      <c r="BT114" s="72">
        <v>234</v>
      </c>
      <c r="BU114" s="117">
        <v>2</v>
      </c>
      <c r="BW114">
        <v>234</v>
      </c>
      <c r="BX114" s="118">
        <f t="shared" si="7"/>
        <v>2.4</v>
      </c>
      <c r="BY114">
        <v>2</v>
      </c>
    </row>
    <row r="115" spans="1:77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5"/>
        <v>210</v>
      </c>
      <c r="BQ115">
        <f t="shared" si="6"/>
        <v>16</v>
      </c>
      <c r="BT115" s="72">
        <v>242</v>
      </c>
      <c r="BU115" s="117">
        <v>1</v>
      </c>
      <c r="BW115">
        <v>242</v>
      </c>
      <c r="BX115" s="118">
        <f t="shared" si="7"/>
        <v>2.4</v>
      </c>
      <c r="BY115">
        <v>1</v>
      </c>
    </row>
    <row r="116" spans="1:77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5"/>
        <v>201</v>
      </c>
      <c r="BQ116">
        <f t="shared" si="6"/>
        <v>16</v>
      </c>
      <c r="BT116" s="72">
        <v>246</v>
      </c>
      <c r="BU116" s="117">
        <v>1</v>
      </c>
      <c r="BW116">
        <v>246</v>
      </c>
      <c r="BX116" s="118">
        <f t="shared" si="7"/>
        <v>2.4</v>
      </c>
      <c r="BY116">
        <v>1</v>
      </c>
    </row>
    <row r="117" spans="1:77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5"/>
        <v>198</v>
      </c>
      <c r="BQ117">
        <f t="shared" si="6"/>
        <v>16</v>
      </c>
      <c r="BT117" s="72">
        <v>249</v>
      </c>
      <c r="BU117" s="117">
        <v>1</v>
      </c>
      <c r="BW117">
        <v>249</v>
      </c>
      <c r="BX117" s="118">
        <f t="shared" si="7"/>
        <v>2.4</v>
      </c>
      <c r="BY117">
        <v>1</v>
      </c>
    </row>
    <row r="118" spans="1:77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5"/>
        <v>197</v>
      </c>
      <c r="BQ118">
        <f t="shared" si="6"/>
        <v>16</v>
      </c>
      <c r="BT118" s="72">
        <v>277</v>
      </c>
      <c r="BU118" s="117">
        <v>1</v>
      </c>
      <c r="BW118">
        <v>277</v>
      </c>
      <c r="BX118" s="118">
        <f t="shared" si="7"/>
        <v>2.4</v>
      </c>
      <c r="BY118">
        <v>1</v>
      </c>
    </row>
    <row r="119" spans="1:77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5"/>
        <v>189</v>
      </c>
      <c r="BQ119">
        <f t="shared" si="6"/>
        <v>16</v>
      </c>
      <c r="BT119" s="72">
        <v>288</v>
      </c>
      <c r="BU119" s="117">
        <v>1</v>
      </c>
      <c r="BW119">
        <v>288</v>
      </c>
      <c r="BX119" s="118">
        <f t="shared" si="7"/>
        <v>2.5</v>
      </c>
      <c r="BY119">
        <v>1</v>
      </c>
    </row>
    <row r="120" spans="1:77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5"/>
        <v>169</v>
      </c>
      <c r="BQ120">
        <f t="shared" si="6"/>
        <v>16</v>
      </c>
      <c r="BT120" s="72">
        <v>293</v>
      </c>
      <c r="BU120" s="117">
        <v>1</v>
      </c>
      <c r="BW120">
        <v>293</v>
      </c>
      <c r="BX120" s="118">
        <f t="shared" si="7"/>
        <v>2.5</v>
      </c>
      <c r="BY120">
        <v>1</v>
      </c>
    </row>
    <row r="121" spans="1:77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5"/>
        <v>169</v>
      </c>
      <c r="BQ121">
        <f t="shared" si="6"/>
        <v>16</v>
      </c>
      <c r="BT121" s="72">
        <v>304</v>
      </c>
      <c r="BU121" s="117">
        <v>1</v>
      </c>
      <c r="BW121">
        <v>304</v>
      </c>
      <c r="BX121" s="118">
        <f t="shared" si="7"/>
        <v>2.5</v>
      </c>
      <c r="BY121">
        <v>1</v>
      </c>
    </row>
    <row r="122" spans="1:77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5"/>
        <v>168</v>
      </c>
      <c r="BQ122">
        <f t="shared" si="6"/>
        <v>16</v>
      </c>
      <c r="BT122" s="72">
        <v>311</v>
      </c>
      <c r="BU122" s="117">
        <v>1</v>
      </c>
      <c r="BW122">
        <v>311</v>
      </c>
      <c r="BX122" s="118">
        <f t="shared" si="7"/>
        <v>2.5</v>
      </c>
      <c r="BY122">
        <v>1</v>
      </c>
    </row>
    <row r="123" spans="1:77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5"/>
        <v>158</v>
      </c>
      <c r="BQ123">
        <f t="shared" si="6"/>
        <v>16</v>
      </c>
      <c r="BT123" s="72">
        <v>338</v>
      </c>
      <c r="BU123" s="117">
        <v>1</v>
      </c>
      <c r="BW123">
        <v>338</v>
      </c>
      <c r="BX123" s="118">
        <f t="shared" si="7"/>
        <v>2.5</v>
      </c>
      <c r="BY123">
        <v>1</v>
      </c>
    </row>
    <row r="124" spans="1:77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5"/>
        <v>157</v>
      </c>
      <c r="BQ124">
        <f t="shared" si="6"/>
        <v>16</v>
      </c>
      <c r="BT124" s="72">
        <v>342</v>
      </c>
      <c r="BU124" s="117">
        <v>1</v>
      </c>
      <c r="BW124">
        <v>342</v>
      </c>
      <c r="BX124" s="118">
        <f t="shared" si="7"/>
        <v>2.5</v>
      </c>
      <c r="BY124">
        <v>1</v>
      </c>
    </row>
    <row r="125" spans="1:77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5"/>
        <v>152</v>
      </c>
      <c r="BQ125">
        <f t="shared" si="6"/>
        <v>16</v>
      </c>
      <c r="BT125" s="72">
        <v>375</v>
      </c>
      <c r="BU125" s="117">
        <v>1</v>
      </c>
      <c r="BW125">
        <v>375</v>
      </c>
      <c r="BX125" s="118">
        <f t="shared" si="7"/>
        <v>2.6</v>
      </c>
      <c r="BY125">
        <v>1</v>
      </c>
    </row>
    <row r="126" spans="1:77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5"/>
        <v>134</v>
      </c>
      <c r="BQ126">
        <f t="shared" si="6"/>
        <v>16</v>
      </c>
      <c r="BT126" s="72">
        <v>384</v>
      </c>
      <c r="BU126" s="117">
        <v>1</v>
      </c>
      <c r="BW126">
        <v>384</v>
      </c>
      <c r="BX126" s="118">
        <f t="shared" si="7"/>
        <v>2.6</v>
      </c>
      <c r="BY126">
        <v>1</v>
      </c>
    </row>
    <row r="127" spans="1:77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5"/>
        <v>111</v>
      </c>
      <c r="BQ127">
        <f t="shared" si="6"/>
        <v>16</v>
      </c>
      <c r="BT127" s="72">
        <v>428</v>
      </c>
      <c r="BU127" s="117">
        <v>1</v>
      </c>
      <c r="BW127">
        <v>428</v>
      </c>
      <c r="BX127" s="118">
        <f t="shared" si="7"/>
        <v>2.6</v>
      </c>
      <c r="BY127">
        <v>1</v>
      </c>
    </row>
    <row r="128" spans="1:77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5"/>
        <v>108</v>
      </c>
      <c r="BQ128">
        <f t="shared" si="6"/>
        <v>16</v>
      </c>
      <c r="BT128" s="72">
        <v>539</v>
      </c>
      <c r="BU128" s="117">
        <v>1</v>
      </c>
      <c r="BW128">
        <v>539</v>
      </c>
      <c r="BX128" s="118">
        <f t="shared" si="7"/>
        <v>2.7</v>
      </c>
      <c r="BY128">
        <v>1</v>
      </c>
    </row>
    <row r="129" spans="1:77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5"/>
        <v>100</v>
      </c>
      <c r="BQ129">
        <f t="shared" si="6"/>
        <v>16</v>
      </c>
      <c r="BT129" s="72">
        <v>614</v>
      </c>
      <c r="BU129" s="117">
        <v>1</v>
      </c>
      <c r="BW129">
        <v>614</v>
      </c>
      <c r="BX129" s="118">
        <f t="shared" si="7"/>
        <v>2.8</v>
      </c>
      <c r="BY129">
        <v>1</v>
      </c>
    </row>
    <row r="130" spans="1:77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5"/>
        <v>99</v>
      </c>
      <c r="BQ130">
        <f t="shared" si="6"/>
        <v>16</v>
      </c>
      <c r="BT130" s="72">
        <v>645</v>
      </c>
      <c r="BU130" s="117">
        <v>1</v>
      </c>
      <c r="BW130">
        <v>645</v>
      </c>
      <c r="BX130" s="118">
        <f t="shared" si="7"/>
        <v>2.8</v>
      </c>
      <c r="BY130">
        <v>1</v>
      </c>
    </row>
    <row r="131" spans="1:77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5"/>
        <v>94</v>
      </c>
      <c r="BQ131">
        <f t="shared" si="6"/>
        <v>16</v>
      </c>
      <c r="BT131" s="72">
        <v>662</v>
      </c>
      <c r="BU131" s="117">
        <v>1</v>
      </c>
      <c r="BW131">
        <v>662</v>
      </c>
      <c r="BX131" s="118">
        <f t="shared" si="7"/>
        <v>2.8</v>
      </c>
      <c r="BY131">
        <v>1</v>
      </c>
    </row>
    <row r="132" spans="1:77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5"/>
        <v>80</v>
      </c>
      <c r="BQ132">
        <f t="shared" si="6"/>
        <v>16</v>
      </c>
      <c r="BT132" s="72">
        <v>671</v>
      </c>
      <c r="BU132" s="117">
        <v>1</v>
      </c>
      <c r="BW132">
        <v>671</v>
      </c>
      <c r="BX132" s="118">
        <f t="shared" si="7"/>
        <v>2.8</v>
      </c>
      <c r="BY132">
        <v>1</v>
      </c>
    </row>
    <row r="133" spans="1:77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5"/>
        <v>80</v>
      </c>
      <c r="BQ133">
        <f t="shared" si="6"/>
        <v>16</v>
      </c>
      <c r="BT133" s="72">
        <v>675</v>
      </c>
      <c r="BU133" s="117">
        <v>1</v>
      </c>
      <c r="BW133">
        <v>675</v>
      </c>
      <c r="BX133" s="118">
        <f t="shared" si="7"/>
        <v>2.8</v>
      </c>
      <c r="BY133">
        <v>1</v>
      </c>
    </row>
    <row r="134" spans="1:77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8">SUM(E134:BO134)</f>
        <v>40</v>
      </c>
      <c r="BQ134">
        <f t="shared" ref="BQ134:BQ197" si="9">COUNTA(E134:BO134)</f>
        <v>16</v>
      </c>
      <c r="BT134" s="72">
        <v>701</v>
      </c>
      <c r="BU134" s="117">
        <v>1</v>
      </c>
      <c r="BW134">
        <v>701</v>
      </c>
      <c r="BX134" s="118">
        <f t="shared" si="7"/>
        <v>2.8</v>
      </c>
      <c r="BY134">
        <v>1</v>
      </c>
    </row>
    <row r="135" spans="1:77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8"/>
        <v>24</v>
      </c>
      <c r="BQ135">
        <f t="shared" si="9"/>
        <v>16</v>
      </c>
      <c r="BT135" s="72">
        <v>873</v>
      </c>
      <c r="BU135" s="117">
        <v>1</v>
      </c>
      <c r="BW135">
        <v>873</v>
      </c>
      <c r="BX135" s="118">
        <f t="shared" si="7"/>
        <v>2.9</v>
      </c>
      <c r="BY135">
        <v>1</v>
      </c>
    </row>
    <row r="136" spans="1:77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8"/>
        <v>23</v>
      </c>
      <c r="BQ136">
        <f t="shared" si="9"/>
        <v>16</v>
      </c>
      <c r="BT136" s="72">
        <v>1194</v>
      </c>
      <c r="BU136" s="117">
        <v>1</v>
      </c>
      <c r="BW136">
        <v>1194</v>
      </c>
      <c r="BX136" s="118">
        <f t="shared" ref="BX136:BX141" si="10">ROUND(LOG10(BW136),1)</f>
        <v>3.1</v>
      </c>
      <c r="BY136">
        <v>1</v>
      </c>
    </row>
    <row r="137" spans="1:77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8"/>
        <v>21</v>
      </c>
      <c r="BQ137">
        <f t="shared" si="9"/>
        <v>16</v>
      </c>
      <c r="BT137" s="72">
        <v>1277</v>
      </c>
      <c r="BU137" s="117">
        <v>1</v>
      </c>
      <c r="BW137">
        <v>1277</v>
      </c>
      <c r="BX137" s="118">
        <f t="shared" si="10"/>
        <v>3.1</v>
      </c>
      <c r="BY137">
        <v>1</v>
      </c>
    </row>
    <row r="138" spans="1:77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8"/>
        <v>20</v>
      </c>
      <c r="BQ138">
        <f t="shared" si="9"/>
        <v>16</v>
      </c>
      <c r="BT138" s="72">
        <v>1880</v>
      </c>
      <c r="BU138" s="117">
        <v>1</v>
      </c>
      <c r="BW138">
        <v>1880</v>
      </c>
      <c r="BX138" s="118">
        <f t="shared" si="10"/>
        <v>3.3</v>
      </c>
      <c r="BY138">
        <v>1</v>
      </c>
    </row>
    <row r="139" spans="1:77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8"/>
        <v>20</v>
      </c>
      <c r="BQ139">
        <f t="shared" si="9"/>
        <v>16</v>
      </c>
      <c r="BT139" s="72">
        <v>2869</v>
      </c>
      <c r="BU139" s="117">
        <v>1</v>
      </c>
      <c r="BW139">
        <v>2869</v>
      </c>
      <c r="BX139" s="118">
        <f t="shared" si="10"/>
        <v>3.5</v>
      </c>
      <c r="BY139">
        <v>1</v>
      </c>
    </row>
    <row r="140" spans="1:77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8"/>
        <v>19</v>
      </c>
      <c r="BQ140">
        <f t="shared" si="9"/>
        <v>16</v>
      </c>
      <c r="BT140" s="72">
        <v>3891</v>
      </c>
      <c r="BU140" s="117">
        <v>1</v>
      </c>
      <c r="BW140">
        <v>3891</v>
      </c>
      <c r="BX140" s="118">
        <f t="shared" si="10"/>
        <v>3.6</v>
      </c>
      <c r="BY140">
        <v>1</v>
      </c>
    </row>
    <row r="141" spans="1:77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8"/>
        <v>16</v>
      </c>
      <c r="BQ141">
        <f t="shared" si="9"/>
        <v>16</v>
      </c>
      <c r="BT141" s="72">
        <v>15597</v>
      </c>
      <c r="BU141" s="117">
        <v>1</v>
      </c>
      <c r="BW141">
        <v>15597</v>
      </c>
      <c r="BX141" s="118">
        <f t="shared" si="10"/>
        <v>4.2</v>
      </c>
      <c r="BY141">
        <v>1</v>
      </c>
    </row>
    <row r="142" spans="1:77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8"/>
        <v>16</v>
      </c>
      <c r="BQ142">
        <f t="shared" si="9"/>
        <v>16</v>
      </c>
      <c r="BT142" s="72" t="s">
        <v>1407</v>
      </c>
      <c r="BU142" s="117"/>
    </row>
    <row r="143" spans="1:77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8"/>
        <v>16</v>
      </c>
      <c r="BQ143">
        <f t="shared" si="9"/>
        <v>16</v>
      </c>
      <c r="BT143" s="72" t="s">
        <v>1408</v>
      </c>
      <c r="BU143" s="117">
        <v>1354</v>
      </c>
    </row>
    <row r="144" spans="1:77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8"/>
        <v>16</v>
      </c>
      <c r="BQ144">
        <f t="shared" si="9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8"/>
        <v>3306</v>
      </c>
      <c r="BQ145">
        <f t="shared" si="9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8"/>
        <v>2756</v>
      </c>
      <c r="BQ146">
        <f t="shared" si="9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8"/>
        <v>1639</v>
      </c>
      <c r="BQ147">
        <f t="shared" si="9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8"/>
        <v>670</v>
      </c>
      <c r="BQ148">
        <f t="shared" si="9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8"/>
        <v>514</v>
      </c>
      <c r="BQ149">
        <f t="shared" si="9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8"/>
        <v>387</v>
      </c>
      <c r="BQ150">
        <f t="shared" si="9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8"/>
        <v>377</v>
      </c>
      <c r="BQ151">
        <f t="shared" si="9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8"/>
        <v>242</v>
      </c>
      <c r="BQ152">
        <f t="shared" si="9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8"/>
        <v>235</v>
      </c>
      <c r="BQ153">
        <f t="shared" si="9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8"/>
        <v>234</v>
      </c>
      <c r="BQ154">
        <f t="shared" si="9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8"/>
        <v>230</v>
      </c>
      <c r="BQ155">
        <f t="shared" si="9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8"/>
        <v>228</v>
      </c>
      <c r="BQ156">
        <f t="shared" si="9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8"/>
        <v>225</v>
      </c>
      <c r="BQ157">
        <f t="shared" si="9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8"/>
        <v>186</v>
      </c>
      <c r="BQ158">
        <f t="shared" si="9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8"/>
        <v>116</v>
      </c>
      <c r="BQ159">
        <f t="shared" si="9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8"/>
        <v>116</v>
      </c>
      <c r="BQ160">
        <f t="shared" si="9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8"/>
        <v>100</v>
      </c>
      <c r="BQ161">
        <f t="shared" si="9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8"/>
        <v>88</v>
      </c>
      <c r="BQ162">
        <f t="shared" si="9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8"/>
        <v>76</v>
      </c>
      <c r="BQ163">
        <f t="shared" si="9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8"/>
        <v>74</v>
      </c>
      <c r="BQ164">
        <f t="shared" si="9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8"/>
        <v>60</v>
      </c>
      <c r="BQ165">
        <f t="shared" si="9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8"/>
        <v>59</v>
      </c>
      <c r="BQ166">
        <f t="shared" si="9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8"/>
        <v>56</v>
      </c>
      <c r="BQ167">
        <f t="shared" si="9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8"/>
        <v>51</v>
      </c>
      <c r="BQ168">
        <f t="shared" si="9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8"/>
        <v>45</v>
      </c>
      <c r="BQ169">
        <f t="shared" si="9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8"/>
        <v>23</v>
      </c>
      <c r="BQ170">
        <f t="shared" si="9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8"/>
        <v>17</v>
      </c>
      <c r="BQ171">
        <f t="shared" si="9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8"/>
        <v>17</v>
      </c>
      <c r="BQ172">
        <f t="shared" si="9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8"/>
        <v>15</v>
      </c>
      <c r="BQ173">
        <f t="shared" si="9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8"/>
        <v>15</v>
      </c>
      <c r="BQ174">
        <f t="shared" si="9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8"/>
        <v>1433</v>
      </c>
      <c r="BQ175">
        <f t="shared" si="9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8"/>
        <v>392</v>
      </c>
      <c r="BQ176">
        <f t="shared" si="9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8"/>
        <v>385</v>
      </c>
      <c r="BQ177">
        <f t="shared" si="9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8"/>
        <v>265</v>
      </c>
      <c r="BQ178">
        <f t="shared" si="9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8"/>
        <v>255</v>
      </c>
      <c r="BQ179">
        <f t="shared" si="9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8"/>
        <v>187</v>
      </c>
      <c r="BQ180">
        <f t="shared" si="9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8"/>
        <v>185</v>
      </c>
      <c r="BQ181">
        <f t="shared" si="9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8"/>
        <v>180</v>
      </c>
      <c r="BQ182">
        <f t="shared" si="9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8"/>
        <v>146</v>
      </c>
      <c r="BQ183">
        <f t="shared" si="9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8"/>
        <v>130</v>
      </c>
      <c r="BQ184">
        <f t="shared" si="9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8"/>
        <v>129</v>
      </c>
      <c r="BQ185">
        <f t="shared" si="9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8"/>
        <v>110</v>
      </c>
      <c r="BQ186">
        <f t="shared" si="9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8"/>
        <v>101</v>
      </c>
      <c r="BQ187">
        <f t="shared" si="9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8"/>
        <v>82</v>
      </c>
      <c r="BQ188">
        <f t="shared" si="9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8"/>
        <v>81</v>
      </c>
      <c r="BQ189">
        <f t="shared" si="9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8"/>
        <v>74</v>
      </c>
      <c r="BQ190">
        <f t="shared" si="9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8"/>
        <v>71</v>
      </c>
      <c r="BQ191">
        <f t="shared" si="9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8"/>
        <v>65</v>
      </c>
      <c r="BQ192">
        <f t="shared" si="9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8"/>
        <v>45</v>
      </c>
      <c r="BQ193">
        <f t="shared" si="9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8"/>
        <v>44</v>
      </c>
      <c r="BQ194">
        <f t="shared" si="9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8"/>
        <v>30</v>
      </c>
      <c r="BQ195">
        <f t="shared" si="9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8"/>
        <v>25</v>
      </c>
      <c r="BQ196">
        <f t="shared" si="9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8"/>
        <v>18</v>
      </c>
      <c r="BQ197">
        <f t="shared" si="9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11">SUM(E198:BO198)</f>
        <v>16</v>
      </c>
      <c r="BQ198">
        <f t="shared" ref="BQ198:BQ261" si="12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11"/>
        <v>14</v>
      </c>
      <c r="BQ199">
        <f t="shared" si="12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11"/>
        <v>1472</v>
      </c>
      <c r="BQ200">
        <f t="shared" si="12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11"/>
        <v>1434</v>
      </c>
      <c r="BQ201">
        <f t="shared" si="12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11"/>
        <v>1151</v>
      </c>
      <c r="BQ202">
        <f t="shared" si="12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11"/>
        <v>996</v>
      </c>
      <c r="BQ203">
        <f t="shared" si="12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11"/>
        <v>710</v>
      </c>
      <c r="BQ204">
        <f t="shared" si="12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11"/>
        <v>668</v>
      </c>
      <c r="BQ205">
        <f t="shared" si="12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11"/>
        <v>555</v>
      </c>
      <c r="BQ206">
        <f t="shared" si="12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11"/>
        <v>483</v>
      </c>
      <c r="BQ207">
        <f t="shared" si="12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11"/>
        <v>471</v>
      </c>
      <c r="BQ208">
        <f t="shared" si="12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11"/>
        <v>468</v>
      </c>
      <c r="BQ209">
        <f t="shared" si="12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11"/>
        <v>451</v>
      </c>
      <c r="BQ210">
        <f t="shared" si="12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11"/>
        <v>360</v>
      </c>
      <c r="BQ211">
        <f t="shared" si="12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11"/>
        <v>355</v>
      </c>
      <c r="BQ212">
        <f t="shared" si="12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11"/>
        <v>335</v>
      </c>
      <c r="BQ213">
        <f t="shared" si="12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11"/>
        <v>314</v>
      </c>
      <c r="BQ214">
        <f t="shared" si="12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11"/>
        <v>253</v>
      </c>
      <c r="BQ215">
        <f t="shared" si="12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11"/>
        <v>223</v>
      </c>
      <c r="BQ216">
        <f t="shared" si="12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11"/>
        <v>184</v>
      </c>
      <c r="BQ217">
        <f t="shared" si="12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11"/>
        <v>170</v>
      </c>
      <c r="BQ218">
        <f t="shared" si="12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11"/>
        <v>159</v>
      </c>
      <c r="BQ219">
        <f t="shared" si="12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11"/>
        <v>152</v>
      </c>
      <c r="BQ220">
        <f t="shared" si="12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11"/>
        <v>148</v>
      </c>
      <c r="BQ221">
        <f t="shared" si="12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11"/>
        <v>143</v>
      </c>
      <c r="BQ222">
        <f t="shared" si="12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11"/>
        <v>132</v>
      </c>
      <c r="BQ223">
        <f t="shared" si="12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11"/>
        <v>126</v>
      </c>
      <c r="BQ224">
        <f t="shared" si="12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11"/>
        <v>116</v>
      </c>
      <c r="BQ225">
        <f t="shared" si="12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11"/>
        <v>95</v>
      </c>
      <c r="BQ226">
        <f t="shared" si="12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11"/>
        <v>93</v>
      </c>
      <c r="BQ227">
        <f t="shared" si="12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11"/>
        <v>92</v>
      </c>
      <c r="BQ228">
        <f t="shared" si="12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11"/>
        <v>90</v>
      </c>
      <c r="BQ229">
        <f t="shared" si="12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11"/>
        <v>88</v>
      </c>
      <c r="BQ230">
        <f t="shared" si="12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11"/>
        <v>88</v>
      </c>
      <c r="BQ231">
        <f t="shared" si="12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11"/>
        <v>81</v>
      </c>
      <c r="BQ232">
        <f t="shared" si="12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11"/>
        <v>71</v>
      </c>
      <c r="BQ233">
        <f t="shared" si="12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11"/>
        <v>68</v>
      </c>
      <c r="BQ234">
        <f t="shared" si="12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11"/>
        <v>64</v>
      </c>
      <c r="BQ235">
        <f t="shared" si="12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11"/>
        <v>61</v>
      </c>
      <c r="BQ236">
        <f t="shared" si="12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11"/>
        <v>54</v>
      </c>
      <c r="BQ237">
        <f t="shared" si="12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11"/>
        <v>51</v>
      </c>
      <c r="BQ238">
        <f t="shared" si="12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11"/>
        <v>43</v>
      </c>
      <c r="BQ239">
        <f t="shared" si="12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11"/>
        <v>40</v>
      </c>
      <c r="BQ240">
        <f t="shared" si="12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11"/>
        <v>39</v>
      </c>
      <c r="BQ241">
        <f t="shared" si="12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11"/>
        <v>38</v>
      </c>
      <c r="BQ242">
        <f t="shared" si="12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11"/>
        <v>37</v>
      </c>
      <c r="BQ243">
        <f t="shared" si="12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11"/>
        <v>32</v>
      </c>
      <c r="BQ244">
        <f t="shared" si="12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11"/>
        <v>29</v>
      </c>
      <c r="BQ245">
        <f t="shared" si="12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11"/>
        <v>29</v>
      </c>
      <c r="BQ246">
        <f t="shared" si="12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11"/>
        <v>29</v>
      </c>
      <c r="BQ247">
        <f t="shared" si="12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11"/>
        <v>27</v>
      </c>
      <c r="BQ248">
        <f t="shared" si="12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11"/>
        <v>24</v>
      </c>
      <c r="BQ249">
        <f t="shared" si="12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11"/>
        <v>24</v>
      </c>
      <c r="BQ250">
        <f t="shared" si="12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11"/>
        <v>21</v>
      </c>
      <c r="BQ251">
        <f t="shared" si="12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11"/>
        <v>19</v>
      </c>
      <c r="BQ252">
        <f t="shared" si="12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11"/>
        <v>18</v>
      </c>
      <c r="BQ253">
        <f t="shared" si="12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11"/>
        <v>13</v>
      </c>
      <c r="BQ254">
        <f t="shared" si="12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11"/>
        <v>13</v>
      </c>
      <c r="BQ255">
        <f t="shared" si="12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11"/>
        <v>13</v>
      </c>
      <c r="BQ256">
        <f t="shared" si="12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11"/>
        <v>13</v>
      </c>
      <c r="BQ257">
        <f t="shared" si="12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11"/>
        <v>13</v>
      </c>
      <c r="BQ258">
        <f t="shared" si="12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11"/>
        <v>13</v>
      </c>
      <c r="BQ259">
        <f t="shared" si="12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11"/>
        <v>977</v>
      </c>
      <c r="BQ260">
        <f t="shared" si="12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11"/>
        <v>814</v>
      </c>
      <c r="BQ261">
        <f t="shared" si="12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3">SUM(E262:BO262)</f>
        <v>589</v>
      </c>
      <c r="BQ262">
        <f t="shared" ref="BQ262:BQ325" si="14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3"/>
        <v>474</v>
      </c>
      <c r="BQ263">
        <f t="shared" si="14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3"/>
        <v>382</v>
      </c>
      <c r="BQ264">
        <f t="shared" si="14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3"/>
        <v>354</v>
      </c>
      <c r="BQ265">
        <f t="shared" si="14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3"/>
        <v>314</v>
      </c>
      <c r="BQ266">
        <f t="shared" si="14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3"/>
        <v>276</v>
      </c>
      <c r="BQ267">
        <f t="shared" si="14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3"/>
        <v>258</v>
      </c>
      <c r="BQ268">
        <f t="shared" si="14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3"/>
        <v>233</v>
      </c>
      <c r="BQ269">
        <f t="shared" si="14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3"/>
        <v>227</v>
      </c>
      <c r="BQ270">
        <f t="shared" si="14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3"/>
        <v>216</v>
      </c>
      <c r="BQ271">
        <f t="shared" si="14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3"/>
        <v>214</v>
      </c>
      <c r="BQ272">
        <f t="shared" si="14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3"/>
        <v>198</v>
      </c>
      <c r="BQ273">
        <f t="shared" si="14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3"/>
        <v>178</v>
      </c>
      <c r="BQ274">
        <f t="shared" si="14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3"/>
        <v>169</v>
      </c>
      <c r="BQ275">
        <f t="shared" si="14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3"/>
        <v>145</v>
      </c>
      <c r="BQ276">
        <f t="shared" si="14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3"/>
        <v>141</v>
      </c>
      <c r="BQ277">
        <f t="shared" si="14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3"/>
        <v>128</v>
      </c>
      <c r="BQ278">
        <f t="shared" si="14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3"/>
        <v>119</v>
      </c>
      <c r="BQ279">
        <f t="shared" si="14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3"/>
        <v>114</v>
      </c>
      <c r="BQ280">
        <f t="shared" si="14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3"/>
        <v>110</v>
      </c>
      <c r="BQ281">
        <f t="shared" si="14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3"/>
        <v>107</v>
      </c>
      <c r="BQ282">
        <f t="shared" si="14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3"/>
        <v>105</v>
      </c>
      <c r="BQ283">
        <f t="shared" si="14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3"/>
        <v>105</v>
      </c>
      <c r="BQ284">
        <f t="shared" si="14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3"/>
        <v>103</v>
      </c>
      <c r="BQ285">
        <f t="shared" si="14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3"/>
        <v>88</v>
      </c>
      <c r="BQ286">
        <f t="shared" si="14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3"/>
        <v>85</v>
      </c>
      <c r="BQ287">
        <f t="shared" si="14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3"/>
        <v>84</v>
      </c>
      <c r="BQ288">
        <f t="shared" si="14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3"/>
        <v>74</v>
      </c>
      <c r="BQ289">
        <f t="shared" si="14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3"/>
        <v>71</v>
      </c>
      <c r="BQ290">
        <f t="shared" si="14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3"/>
        <v>71</v>
      </c>
      <c r="BQ291">
        <f t="shared" si="14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3"/>
        <v>64</v>
      </c>
      <c r="BQ292">
        <f t="shared" si="14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3"/>
        <v>62</v>
      </c>
      <c r="BQ293">
        <f t="shared" si="14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3"/>
        <v>62</v>
      </c>
      <c r="BQ294">
        <f t="shared" si="14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3"/>
        <v>58</v>
      </c>
      <c r="BQ295">
        <f t="shared" si="14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3"/>
        <v>57</v>
      </c>
      <c r="BQ296">
        <f t="shared" si="14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3"/>
        <v>55</v>
      </c>
      <c r="BQ297">
        <f t="shared" si="14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3"/>
        <v>55</v>
      </c>
      <c r="BQ298">
        <f t="shared" si="14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3"/>
        <v>49</v>
      </c>
      <c r="BQ299">
        <f t="shared" si="14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3"/>
        <v>49</v>
      </c>
      <c r="BQ300">
        <f t="shared" si="14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3"/>
        <v>47</v>
      </c>
      <c r="BQ301">
        <f t="shared" si="14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3"/>
        <v>42</v>
      </c>
      <c r="BQ302">
        <f t="shared" si="14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3"/>
        <v>42</v>
      </c>
      <c r="BQ303">
        <f t="shared" si="14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3"/>
        <v>40</v>
      </c>
      <c r="BQ304">
        <f t="shared" si="14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3"/>
        <v>38</v>
      </c>
      <c r="BQ305">
        <f t="shared" si="14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3"/>
        <v>34</v>
      </c>
      <c r="BQ306">
        <f t="shared" si="14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3"/>
        <v>32</v>
      </c>
      <c r="BQ307">
        <f t="shared" si="14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3"/>
        <v>30</v>
      </c>
      <c r="BQ308">
        <f t="shared" si="14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3"/>
        <v>30</v>
      </c>
      <c r="BQ309">
        <f t="shared" si="14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3"/>
        <v>30</v>
      </c>
      <c r="BQ310">
        <f t="shared" si="14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3"/>
        <v>24</v>
      </c>
      <c r="BQ311">
        <f t="shared" si="14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3"/>
        <v>24</v>
      </c>
      <c r="BQ312">
        <f t="shared" si="14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3"/>
        <v>24</v>
      </c>
      <c r="BQ313">
        <f t="shared" si="14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3"/>
        <v>24</v>
      </c>
      <c r="BQ314">
        <f t="shared" si="14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3"/>
        <v>24</v>
      </c>
      <c r="BQ315">
        <f t="shared" si="14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3"/>
        <v>22</v>
      </c>
      <c r="BQ316">
        <f t="shared" si="14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3"/>
        <v>21</v>
      </c>
      <c r="BQ317">
        <f t="shared" si="14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3"/>
        <v>20</v>
      </c>
      <c r="BQ318">
        <f t="shared" si="14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3"/>
        <v>19</v>
      </c>
      <c r="BQ319">
        <f t="shared" si="14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3"/>
        <v>18</v>
      </c>
      <c r="BQ320">
        <f t="shared" si="14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3"/>
        <v>17</v>
      </c>
      <c r="BQ321">
        <f t="shared" si="14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3"/>
        <v>16</v>
      </c>
      <c r="BQ322">
        <f t="shared" si="14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3"/>
        <v>15</v>
      </c>
      <c r="BQ323">
        <f t="shared" si="14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3"/>
        <v>14</v>
      </c>
      <c r="BQ324">
        <f t="shared" si="14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3"/>
        <v>13</v>
      </c>
      <c r="BQ325">
        <f t="shared" si="14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5">SUM(E326:BO326)</f>
        <v>13</v>
      </c>
      <c r="BQ326">
        <f t="shared" ref="BQ326:BQ389" si="16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5"/>
        <v>12</v>
      </c>
      <c r="BQ327">
        <f t="shared" si="16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5"/>
        <v>12</v>
      </c>
      <c r="BQ328">
        <f t="shared" si="16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5"/>
        <v>12</v>
      </c>
      <c r="BQ329">
        <f t="shared" si="16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5"/>
        <v>12</v>
      </c>
      <c r="BQ330">
        <f t="shared" si="16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5"/>
        <v>12</v>
      </c>
      <c r="BQ331">
        <f t="shared" si="16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5"/>
        <v>1684</v>
      </c>
      <c r="BQ332">
        <f t="shared" si="16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5"/>
        <v>531</v>
      </c>
      <c r="BQ333">
        <f t="shared" si="16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5"/>
        <v>364</v>
      </c>
      <c r="BQ334">
        <f t="shared" si="16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5"/>
        <v>311</v>
      </c>
      <c r="BQ335">
        <f t="shared" si="16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5"/>
        <v>257</v>
      </c>
      <c r="BQ336">
        <f t="shared" si="16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5"/>
        <v>255</v>
      </c>
      <c r="BQ337">
        <f t="shared" si="16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5"/>
        <v>252</v>
      </c>
      <c r="BQ338">
        <f t="shared" si="16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5"/>
        <v>216</v>
      </c>
      <c r="BQ339">
        <f t="shared" si="16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5"/>
        <v>204</v>
      </c>
      <c r="BQ340">
        <f t="shared" si="16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5"/>
        <v>200</v>
      </c>
      <c r="BQ341">
        <f t="shared" si="16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5"/>
        <v>142</v>
      </c>
      <c r="BQ342">
        <f t="shared" si="16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5"/>
        <v>141</v>
      </c>
      <c r="BQ343">
        <f t="shared" si="16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5"/>
        <v>135</v>
      </c>
      <c r="BQ344">
        <f t="shared" si="16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5"/>
        <v>126</v>
      </c>
      <c r="BQ345">
        <f t="shared" si="16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5"/>
        <v>120</v>
      </c>
      <c r="BQ346">
        <f t="shared" si="16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5"/>
        <v>120</v>
      </c>
      <c r="BQ347">
        <f t="shared" si="16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5"/>
        <v>119</v>
      </c>
      <c r="BQ348">
        <f t="shared" si="16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5"/>
        <v>104</v>
      </c>
      <c r="BQ349">
        <f t="shared" si="16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5"/>
        <v>92</v>
      </c>
      <c r="BQ350">
        <f t="shared" si="16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5"/>
        <v>84</v>
      </c>
      <c r="BQ351">
        <f t="shared" si="16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5"/>
        <v>80</v>
      </c>
      <c r="BQ352">
        <f t="shared" si="16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5"/>
        <v>71</v>
      </c>
      <c r="BQ353">
        <f t="shared" si="16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5"/>
        <v>71</v>
      </c>
      <c r="BQ354">
        <f t="shared" si="16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5"/>
        <v>67</v>
      </c>
      <c r="BQ355">
        <f t="shared" si="16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5"/>
        <v>63</v>
      </c>
      <c r="BQ356">
        <f t="shared" si="16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5"/>
        <v>62</v>
      </c>
      <c r="BQ357">
        <f t="shared" si="16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5"/>
        <v>59</v>
      </c>
      <c r="BQ358">
        <f t="shared" si="16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5"/>
        <v>57</v>
      </c>
      <c r="BQ359">
        <f t="shared" si="16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5"/>
        <v>55</v>
      </c>
      <c r="BQ360">
        <f t="shared" si="16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5"/>
        <v>54</v>
      </c>
      <c r="BQ361">
        <f t="shared" si="16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5"/>
        <v>53</v>
      </c>
      <c r="BQ362">
        <f t="shared" si="16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5"/>
        <v>52</v>
      </c>
      <c r="BQ363">
        <f t="shared" si="16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5"/>
        <v>50</v>
      </c>
      <c r="BQ364">
        <f t="shared" si="16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5"/>
        <v>46</v>
      </c>
      <c r="BQ365">
        <f t="shared" si="16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5"/>
        <v>46</v>
      </c>
      <c r="BQ366">
        <f t="shared" si="16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5"/>
        <v>46</v>
      </c>
      <c r="BQ367">
        <f t="shared" si="16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5"/>
        <v>44</v>
      </c>
      <c r="BQ368">
        <f t="shared" si="16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5"/>
        <v>42</v>
      </c>
      <c r="BQ369">
        <f t="shared" si="16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5"/>
        <v>41</v>
      </c>
      <c r="BQ370">
        <f t="shared" si="16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5"/>
        <v>41</v>
      </c>
      <c r="BQ371">
        <f t="shared" si="16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5"/>
        <v>41</v>
      </c>
      <c r="BQ372">
        <f t="shared" si="16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5"/>
        <v>39</v>
      </c>
      <c r="BQ373">
        <f t="shared" si="16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5"/>
        <v>38</v>
      </c>
      <c r="BQ374">
        <f t="shared" si="16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5"/>
        <v>34</v>
      </c>
      <c r="BQ375">
        <f t="shared" si="16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5"/>
        <v>31</v>
      </c>
      <c r="BQ376">
        <f t="shared" si="16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5"/>
        <v>27</v>
      </c>
      <c r="BQ377">
        <f t="shared" si="16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5"/>
        <v>27</v>
      </c>
      <c r="BQ378">
        <f t="shared" si="16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5"/>
        <v>25</v>
      </c>
      <c r="BQ379">
        <f t="shared" si="16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5"/>
        <v>20</v>
      </c>
      <c r="BQ380">
        <f t="shared" si="16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5"/>
        <v>19</v>
      </c>
      <c r="BQ381">
        <f t="shared" si="16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5"/>
        <v>18</v>
      </c>
      <c r="BQ382">
        <f t="shared" si="16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5"/>
        <v>18</v>
      </c>
      <c r="BQ383">
        <f t="shared" si="16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5"/>
        <v>17</v>
      </c>
      <c r="BQ384">
        <f t="shared" si="16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5"/>
        <v>17</v>
      </c>
      <c r="BQ385">
        <f t="shared" si="16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5"/>
        <v>17</v>
      </c>
      <c r="BQ386">
        <f t="shared" si="16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5"/>
        <v>16</v>
      </c>
      <c r="BQ387">
        <f t="shared" si="16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5"/>
        <v>16</v>
      </c>
      <c r="BQ388">
        <f t="shared" si="16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5"/>
        <v>15</v>
      </c>
      <c r="BQ389">
        <f t="shared" si="16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7">SUM(E390:BO390)</f>
        <v>14</v>
      </c>
      <c r="BQ390">
        <f t="shared" ref="BQ390:BQ453" si="18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7"/>
        <v>14</v>
      </c>
      <c r="BQ391">
        <f t="shared" si="18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7"/>
        <v>12</v>
      </c>
      <c r="BQ392">
        <f t="shared" si="18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7"/>
        <v>12</v>
      </c>
      <c r="BQ393">
        <f t="shared" si="18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7"/>
        <v>12</v>
      </c>
      <c r="BQ394">
        <f t="shared" si="18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7"/>
        <v>11</v>
      </c>
      <c r="BQ395">
        <f t="shared" si="18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7"/>
        <v>11</v>
      </c>
      <c r="BQ396">
        <f t="shared" si="18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7"/>
        <v>11</v>
      </c>
      <c r="BQ397">
        <f t="shared" si="18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7"/>
        <v>11</v>
      </c>
      <c r="BQ398">
        <f t="shared" si="18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7"/>
        <v>11</v>
      </c>
      <c r="BQ399">
        <f t="shared" si="18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7"/>
        <v>358</v>
      </c>
      <c r="BQ400">
        <f t="shared" si="18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7"/>
        <v>204</v>
      </c>
      <c r="BQ401">
        <f t="shared" si="18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7"/>
        <v>176</v>
      </c>
      <c r="BQ402">
        <f t="shared" si="18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7"/>
        <v>171</v>
      </c>
      <c r="BQ403">
        <f t="shared" si="18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7"/>
        <v>132</v>
      </c>
      <c r="BQ404">
        <f t="shared" si="18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7"/>
        <v>119</v>
      </c>
      <c r="BQ405">
        <f t="shared" si="18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7"/>
        <v>109</v>
      </c>
      <c r="BQ406">
        <f t="shared" si="18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7"/>
        <v>107</v>
      </c>
      <c r="BQ407">
        <f t="shared" si="18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7"/>
        <v>106</v>
      </c>
      <c r="BQ408">
        <f t="shared" si="18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7"/>
        <v>99</v>
      </c>
      <c r="BQ409">
        <f t="shared" si="18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7"/>
        <v>96</v>
      </c>
      <c r="BQ410">
        <f t="shared" si="18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7"/>
        <v>91</v>
      </c>
      <c r="BQ411">
        <f t="shared" si="18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7"/>
        <v>89</v>
      </c>
      <c r="BQ412">
        <f t="shared" si="18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7"/>
        <v>87</v>
      </c>
      <c r="BQ413">
        <f t="shared" si="18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7"/>
        <v>84</v>
      </c>
      <c r="BQ414">
        <f t="shared" si="18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7"/>
        <v>76</v>
      </c>
      <c r="BQ415">
        <f t="shared" si="18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7"/>
        <v>71</v>
      </c>
      <c r="BQ416">
        <f t="shared" si="18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7"/>
        <v>71</v>
      </c>
      <c r="BQ417">
        <f t="shared" si="18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7"/>
        <v>71</v>
      </c>
      <c r="BQ418">
        <f t="shared" si="18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7"/>
        <v>69</v>
      </c>
      <c r="BQ419">
        <f t="shared" si="18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7"/>
        <v>68</v>
      </c>
      <c r="BQ420">
        <f t="shared" si="18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7"/>
        <v>52</v>
      </c>
      <c r="BQ421">
        <f t="shared" si="18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7"/>
        <v>51</v>
      </c>
      <c r="BQ422">
        <f t="shared" si="18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7"/>
        <v>46</v>
      </c>
      <c r="BQ423">
        <f t="shared" si="18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7"/>
        <v>45</v>
      </c>
      <c r="BQ424">
        <f t="shared" si="18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7"/>
        <v>43</v>
      </c>
      <c r="BQ425">
        <f t="shared" si="18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7"/>
        <v>41</v>
      </c>
      <c r="BQ426">
        <f t="shared" si="18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7"/>
        <v>40</v>
      </c>
      <c r="BQ427">
        <f t="shared" si="18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7"/>
        <v>36</v>
      </c>
      <c r="BQ428">
        <f t="shared" si="18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7"/>
        <v>35</v>
      </c>
      <c r="BQ429">
        <f t="shared" si="18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7"/>
        <v>33</v>
      </c>
      <c r="BQ430">
        <f t="shared" si="18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7"/>
        <v>31</v>
      </c>
      <c r="BQ431">
        <f t="shared" si="18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7"/>
        <v>28</v>
      </c>
      <c r="BQ432">
        <f t="shared" si="18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7"/>
        <v>27</v>
      </c>
      <c r="BQ433">
        <f t="shared" si="18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7"/>
        <v>26</v>
      </c>
      <c r="BQ434">
        <f t="shared" si="18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7"/>
        <v>25</v>
      </c>
      <c r="BQ435">
        <f t="shared" si="18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7"/>
        <v>24</v>
      </c>
      <c r="BQ436">
        <f t="shared" si="18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7"/>
        <v>22</v>
      </c>
      <c r="BQ437">
        <f t="shared" si="18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7"/>
        <v>22</v>
      </c>
      <c r="BQ438">
        <f t="shared" si="18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7"/>
        <v>20</v>
      </c>
      <c r="BQ439">
        <f t="shared" si="18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7"/>
        <v>19</v>
      </c>
      <c r="BQ440">
        <f t="shared" si="18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7"/>
        <v>18</v>
      </c>
      <c r="BQ441">
        <f t="shared" si="18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7"/>
        <v>18</v>
      </c>
      <c r="BQ442">
        <f t="shared" si="18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7"/>
        <v>17</v>
      </c>
      <c r="BQ443">
        <f t="shared" si="18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7"/>
        <v>16</v>
      </c>
      <c r="BQ444">
        <f t="shared" si="18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7"/>
        <v>15</v>
      </c>
      <c r="BQ445">
        <f t="shared" si="18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7"/>
        <v>14</v>
      </c>
      <c r="BQ446">
        <f t="shared" si="18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7"/>
        <v>13</v>
      </c>
      <c r="BQ447">
        <f t="shared" si="18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7"/>
        <v>12</v>
      </c>
      <c r="BQ448">
        <f t="shared" si="18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7"/>
        <v>10</v>
      </c>
      <c r="BQ449">
        <f t="shared" si="18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7"/>
        <v>10</v>
      </c>
      <c r="BQ450">
        <f t="shared" si="18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7"/>
        <v>10</v>
      </c>
      <c r="BQ451">
        <f t="shared" si="18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7"/>
        <v>10</v>
      </c>
      <c r="BQ452">
        <f t="shared" si="18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7"/>
        <v>167</v>
      </c>
      <c r="BQ453">
        <f t="shared" si="18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9">SUM(E454:BO454)</f>
        <v>146</v>
      </c>
      <c r="BQ454">
        <f t="shared" ref="BQ454:BQ517" si="20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9"/>
        <v>132</v>
      </c>
      <c r="BQ455">
        <f t="shared" si="20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9"/>
        <v>110</v>
      </c>
      <c r="BQ456">
        <f t="shared" si="20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9"/>
        <v>81</v>
      </c>
      <c r="BQ457">
        <f t="shared" si="20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9"/>
        <v>70</v>
      </c>
      <c r="BQ458">
        <f t="shared" si="20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9"/>
        <v>66</v>
      </c>
      <c r="BQ459">
        <f t="shared" si="20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9"/>
        <v>63</v>
      </c>
      <c r="BQ460">
        <f t="shared" si="20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9"/>
        <v>60</v>
      </c>
      <c r="BQ461">
        <f t="shared" si="20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9"/>
        <v>59</v>
      </c>
      <c r="BQ462">
        <f t="shared" si="20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9"/>
        <v>55</v>
      </c>
      <c r="BQ463">
        <f t="shared" si="20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9"/>
        <v>52</v>
      </c>
      <c r="BQ464">
        <f t="shared" si="20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9"/>
        <v>50</v>
      </c>
      <c r="BQ465">
        <f t="shared" si="20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9"/>
        <v>45</v>
      </c>
      <c r="BQ466">
        <f t="shared" si="20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9"/>
        <v>40</v>
      </c>
      <c r="BQ467">
        <f t="shared" si="20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9"/>
        <v>40</v>
      </c>
      <c r="BQ468">
        <f t="shared" si="20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9"/>
        <v>40</v>
      </c>
      <c r="BQ469">
        <f t="shared" si="20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9"/>
        <v>34</v>
      </c>
      <c r="BQ470">
        <f t="shared" si="20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9"/>
        <v>34</v>
      </c>
      <c r="BQ471">
        <f t="shared" si="20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9"/>
        <v>34</v>
      </c>
      <c r="BQ472">
        <f t="shared" si="20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9"/>
        <v>34</v>
      </c>
      <c r="BQ473">
        <f t="shared" si="20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9"/>
        <v>32</v>
      </c>
      <c r="BQ474">
        <f t="shared" si="20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9"/>
        <v>32</v>
      </c>
      <c r="BQ475">
        <f t="shared" si="20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9"/>
        <v>31</v>
      </c>
      <c r="BQ476">
        <f t="shared" si="20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9"/>
        <v>30</v>
      </c>
      <c r="BQ477">
        <f t="shared" si="20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9"/>
        <v>30</v>
      </c>
      <c r="BQ478">
        <f t="shared" si="20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9"/>
        <v>30</v>
      </c>
      <c r="BQ479">
        <f t="shared" si="20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9"/>
        <v>29</v>
      </c>
      <c r="BQ480">
        <f t="shared" si="20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9"/>
        <v>28</v>
      </c>
      <c r="BQ481">
        <f t="shared" si="20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9"/>
        <v>27</v>
      </c>
      <c r="BQ482">
        <f t="shared" si="20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9"/>
        <v>27</v>
      </c>
      <c r="BQ483">
        <f t="shared" si="20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9"/>
        <v>27</v>
      </c>
      <c r="BQ484">
        <f t="shared" si="20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9"/>
        <v>26</v>
      </c>
      <c r="BQ485">
        <f t="shared" si="20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9"/>
        <v>26</v>
      </c>
      <c r="BQ486">
        <f t="shared" si="20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9"/>
        <v>25</v>
      </c>
      <c r="BQ487">
        <f t="shared" si="20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9"/>
        <v>24</v>
      </c>
      <c r="BQ488">
        <f t="shared" si="20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9"/>
        <v>23</v>
      </c>
      <c r="BQ489">
        <f t="shared" si="20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9"/>
        <v>21</v>
      </c>
      <c r="BQ490">
        <f t="shared" si="20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9"/>
        <v>21</v>
      </c>
      <c r="BQ491">
        <f t="shared" si="20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9"/>
        <v>21</v>
      </c>
      <c r="BQ492">
        <f t="shared" si="20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9"/>
        <v>21</v>
      </c>
      <c r="BQ493">
        <f t="shared" si="20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9"/>
        <v>20</v>
      </c>
      <c r="BQ494">
        <f t="shared" si="20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9"/>
        <v>19</v>
      </c>
      <c r="BQ495">
        <f t="shared" si="20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9"/>
        <v>18</v>
      </c>
      <c r="BQ496">
        <f t="shared" si="20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9"/>
        <v>18</v>
      </c>
      <c r="BQ497">
        <f t="shared" si="20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9"/>
        <v>18</v>
      </c>
      <c r="BQ498">
        <f t="shared" si="20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9"/>
        <v>16</v>
      </c>
      <c r="BQ499">
        <f t="shared" si="20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9"/>
        <v>15</v>
      </c>
      <c r="BQ500">
        <f t="shared" si="20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9"/>
        <v>15</v>
      </c>
      <c r="BQ501">
        <f t="shared" si="20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9"/>
        <v>15</v>
      </c>
      <c r="BQ502">
        <f t="shared" si="20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9"/>
        <v>14</v>
      </c>
      <c r="BQ503">
        <f t="shared" si="20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9"/>
        <v>14</v>
      </c>
      <c r="BQ504">
        <f t="shared" si="20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9"/>
        <v>14</v>
      </c>
      <c r="BQ505">
        <f t="shared" si="20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9"/>
        <v>14</v>
      </c>
      <c r="BQ506">
        <f t="shared" si="20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9"/>
        <v>14</v>
      </c>
      <c r="BQ507">
        <f t="shared" si="20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9"/>
        <v>13</v>
      </c>
      <c r="BQ508">
        <f t="shared" si="20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9"/>
        <v>13</v>
      </c>
      <c r="BQ509">
        <f t="shared" si="20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9"/>
        <v>12</v>
      </c>
      <c r="BQ510">
        <f t="shared" si="20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9"/>
        <v>11</v>
      </c>
      <c r="BQ511">
        <f t="shared" si="20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9"/>
        <v>10</v>
      </c>
      <c r="BQ512">
        <f t="shared" si="20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9"/>
        <v>9</v>
      </c>
      <c r="BQ513">
        <f t="shared" si="20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9"/>
        <v>9</v>
      </c>
      <c r="BQ514">
        <f t="shared" si="20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9"/>
        <v>9</v>
      </c>
      <c r="BQ515">
        <f t="shared" si="20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9"/>
        <v>234</v>
      </c>
      <c r="BQ516">
        <f t="shared" si="20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9"/>
        <v>195</v>
      </c>
      <c r="BQ517">
        <f t="shared" si="20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21">SUM(E518:BO518)</f>
        <v>191</v>
      </c>
      <c r="BQ518">
        <f t="shared" ref="BQ518:BQ581" si="22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21"/>
        <v>179</v>
      </c>
      <c r="BQ519">
        <f t="shared" si="22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21"/>
        <v>120</v>
      </c>
      <c r="BQ520">
        <f t="shared" si="22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21"/>
        <v>112</v>
      </c>
      <c r="BQ521">
        <f t="shared" si="22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21"/>
        <v>99</v>
      </c>
      <c r="BQ522">
        <f t="shared" si="22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21"/>
        <v>94</v>
      </c>
      <c r="BQ523">
        <f t="shared" si="22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21"/>
        <v>90</v>
      </c>
      <c r="BQ524">
        <f t="shared" si="22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21"/>
        <v>90</v>
      </c>
      <c r="BQ525">
        <f t="shared" si="22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21"/>
        <v>89</v>
      </c>
      <c r="BQ526">
        <f t="shared" si="22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21"/>
        <v>81</v>
      </c>
      <c r="BQ527">
        <f t="shared" si="22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21"/>
        <v>77</v>
      </c>
      <c r="BQ528">
        <f t="shared" si="22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21"/>
        <v>64</v>
      </c>
      <c r="BQ529">
        <f t="shared" si="22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21"/>
        <v>59</v>
      </c>
      <c r="BQ530">
        <f t="shared" si="22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21"/>
        <v>56</v>
      </c>
      <c r="BQ531">
        <f t="shared" si="22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21"/>
        <v>55</v>
      </c>
      <c r="BQ532">
        <f t="shared" si="22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21"/>
        <v>53</v>
      </c>
      <c r="BQ533">
        <f t="shared" si="22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21"/>
        <v>46</v>
      </c>
      <c r="BQ534">
        <f t="shared" si="22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21"/>
        <v>42</v>
      </c>
      <c r="BQ535">
        <f t="shared" si="22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21"/>
        <v>42</v>
      </c>
      <c r="BQ536">
        <f t="shared" si="22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21"/>
        <v>41</v>
      </c>
      <c r="BQ537">
        <f t="shared" si="22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21"/>
        <v>40</v>
      </c>
      <c r="BQ538">
        <f t="shared" si="22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21"/>
        <v>38</v>
      </c>
      <c r="BQ539">
        <f t="shared" si="22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21"/>
        <v>37</v>
      </c>
      <c r="BQ540">
        <f t="shared" si="22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21"/>
        <v>34</v>
      </c>
      <c r="BQ541">
        <f t="shared" si="22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21"/>
        <v>34</v>
      </c>
      <c r="BQ542">
        <f t="shared" si="22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21"/>
        <v>31</v>
      </c>
      <c r="BQ543">
        <f t="shared" si="22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21"/>
        <v>27</v>
      </c>
      <c r="BQ544">
        <f t="shared" si="22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21"/>
        <v>26</v>
      </c>
      <c r="BQ545">
        <f t="shared" si="22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21"/>
        <v>26</v>
      </c>
      <c r="BQ546">
        <f t="shared" si="22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21"/>
        <v>25</v>
      </c>
      <c r="BQ547">
        <f t="shared" si="22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21"/>
        <v>24</v>
      </c>
      <c r="BQ548">
        <f t="shared" si="22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21"/>
        <v>23</v>
      </c>
      <c r="BQ549">
        <f t="shared" si="22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21"/>
        <v>23</v>
      </c>
      <c r="BQ550">
        <f t="shared" si="22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21"/>
        <v>22</v>
      </c>
      <c r="BQ551">
        <f t="shared" si="22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21"/>
        <v>22</v>
      </c>
      <c r="BQ552">
        <f t="shared" si="22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21"/>
        <v>21</v>
      </c>
      <c r="BQ553">
        <f t="shared" si="22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21"/>
        <v>20</v>
      </c>
      <c r="BQ554">
        <f t="shared" si="22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21"/>
        <v>20</v>
      </c>
      <c r="BQ555">
        <f t="shared" si="22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21"/>
        <v>19</v>
      </c>
      <c r="BQ556">
        <f t="shared" si="22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21"/>
        <v>18</v>
      </c>
      <c r="BQ557">
        <f t="shared" si="22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21"/>
        <v>17</v>
      </c>
      <c r="BQ558">
        <f t="shared" si="22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21"/>
        <v>17</v>
      </c>
      <c r="BQ559">
        <f t="shared" si="22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21"/>
        <v>17</v>
      </c>
      <c r="BQ560">
        <f t="shared" si="22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21"/>
        <v>17</v>
      </c>
      <c r="BQ561">
        <f t="shared" si="22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21"/>
        <v>17</v>
      </c>
      <c r="BQ562">
        <f t="shared" si="22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21"/>
        <v>17</v>
      </c>
      <c r="BQ563">
        <f t="shared" si="22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21"/>
        <v>16</v>
      </c>
      <c r="BQ564">
        <f t="shared" si="22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21"/>
        <v>16</v>
      </c>
      <c r="BQ565">
        <f t="shared" si="22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21"/>
        <v>16</v>
      </c>
      <c r="BQ566">
        <f t="shared" si="22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21"/>
        <v>16</v>
      </c>
      <c r="BQ567">
        <f t="shared" si="22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21"/>
        <v>15</v>
      </c>
      <c r="BQ568">
        <f t="shared" si="22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21"/>
        <v>14</v>
      </c>
      <c r="BQ569">
        <f t="shared" si="22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21"/>
        <v>13</v>
      </c>
      <c r="BQ570">
        <f t="shared" si="22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21"/>
        <v>13</v>
      </c>
      <c r="BQ571">
        <f t="shared" si="22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21"/>
        <v>12</v>
      </c>
      <c r="BQ572">
        <f t="shared" si="22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21"/>
        <v>12</v>
      </c>
      <c r="BQ573">
        <f t="shared" si="22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21"/>
        <v>11</v>
      </c>
      <c r="BQ574">
        <f t="shared" si="22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21"/>
        <v>10</v>
      </c>
      <c r="BQ575">
        <f t="shared" si="22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21"/>
        <v>10</v>
      </c>
      <c r="BQ576">
        <f t="shared" si="22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21"/>
        <v>9</v>
      </c>
      <c r="BQ577">
        <f t="shared" si="22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21"/>
        <v>9</v>
      </c>
      <c r="BQ578">
        <f t="shared" si="22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21"/>
        <v>8</v>
      </c>
      <c r="BQ579">
        <f t="shared" si="22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21"/>
        <v>8</v>
      </c>
      <c r="BQ580">
        <f t="shared" si="22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21"/>
        <v>8</v>
      </c>
      <c r="BQ581">
        <f t="shared" si="22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3">SUM(E582:BO582)</f>
        <v>8</v>
      </c>
      <c r="BQ582">
        <f t="shared" ref="BQ582:BQ645" si="24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3"/>
        <v>8</v>
      </c>
      <c r="BQ583">
        <f t="shared" si="24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3"/>
        <v>8</v>
      </c>
      <c r="BQ584">
        <f t="shared" si="24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3"/>
        <v>8</v>
      </c>
      <c r="BQ585">
        <f t="shared" si="24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3"/>
        <v>527</v>
      </c>
      <c r="BQ586">
        <f t="shared" si="24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3"/>
        <v>155</v>
      </c>
      <c r="BQ587">
        <f t="shared" si="24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3"/>
        <v>118</v>
      </c>
      <c r="BQ588">
        <f t="shared" si="24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3"/>
        <v>90</v>
      </c>
      <c r="BQ589">
        <f t="shared" si="24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3"/>
        <v>78</v>
      </c>
      <c r="BQ590">
        <f t="shared" si="24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3"/>
        <v>67</v>
      </c>
      <c r="BQ591">
        <f t="shared" si="24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3"/>
        <v>63</v>
      </c>
      <c r="BQ592">
        <f t="shared" si="24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3"/>
        <v>57</v>
      </c>
      <c r="BQ593">
        <f t="shared" si="24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3"/>
        <v>56</v>
      </c>
      <c r="BQ594">
        <f t="shared" si="24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3"/>
        <v>54</v>
      </c>
      <c r="BQ595">
        <f t="shared" si="24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3"/>
        <v>46</v>
      </c>
      <c r="BQ596">
        <f t="shared" si="24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3"/>
        <v>41</v>
      </c>
      <c r="BQ597">
        <f t="shared" si="24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3"/>
        <v>38</v>
      </c>
      <c r="BQ598">
        <f t="shared" si="24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3"/>
        <v>38</v>
      </c>
      <c r="BQ599">
        <f t="shared" si="24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3"/>
        <v>37</v>
      </c>
      <c r="BQ600">
        <f t="shared" si="24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3"/>
        <v>37</v>
      </c>
      <c r="BQ601">
        <f t="shared" si="24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3"/>
        <v>33</v>
      </c>
      <c r="BQ602">
        <f t="shared" si="24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3"/>
        <v>30</v>
      </c>
      <c r="BQ603">
        <f t="shared" si="24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3"/>
        <v>29</v>
      </c>
      <c r="BQ604">
        <f t="shared" si="24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3"/>
        <v>26</v>
      </c>
      <c r="BQ605">
        <f t="shared" si="24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3"/>
        <v>23</v>
      </c>
      <c r="BQ606">
        <f t="shared" si="24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3"/>
        <v>23</v>
      </c>
      <c r="BQ607">
        <f t="shared" si="24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3"/>
        <v>22</v>
      </c>
      <c r="BQ608">
        <f t="shared" si="24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3"/>
        <v>21</v>
      </c>
      <c r="BQ609">
        <f t="shared" si="24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3"/>
        <v>20</v>
      </c>
      <c r="BQ610">
        <f t="shared" si="24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3"/>
        <v>20</v>
      </c>
      <c r="BQ611">
        <f t="shared" si="24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3"/>
        <v>19</v>
      </c>
      <c r="BQ612">
        <f t="shared" si="24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3"/>
        <v>19</v>
      </c>
      <c r="BQ613">
        <f t="shared" si="24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3"/>
        <v>18</v>
      </c>
      <c r="BQ614">
        <f t="shared" si="24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3"/>
        <v>17</v>
      </c>
      <c r="BQ615">
        <f t="shared" si="24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3"/>
        <v>16</v>
      </c>
      <c r="BQ616">
        <f t="shared" si="24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3"/>
        <v>16</v>
      </c>
      <c r="BQ617">
        <f t="shared" si="24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3"/>
        <v>16</v>
      </c>
      <c r="BQ618">
        <f t="shared" si="24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3"/>
        <v>15</v>
      </c>
      <c r="BQ619">
        <f t="shared" si="24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3"/>
        <v>14</v>
      </c>
      <c r="BQ620">
        <f t="shared" si="24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3"/>
        <v>13</v>
      </c>
      <c r="BQ621">
        <f t="shared" si="24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3"/>
        <v>13</v>
      </c>
      <c r="BQ622">
        <f t="shared" si="24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3"/>
        <v>13</v>
      </c>
      <c r="BQ623">
        <f t="shared" si="24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3"/>
        <v>13</v>
      </c>
      <c r="BQ624">
        <f t="shared" si="24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3"/>
        <v>11</v>
      </c>
      <c r="BQ625">
        <f t="shared" si="24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3"/>
        <v>11</v>
      </c>
      <c r="BQ626">
        <f t="shared" si="24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3"/>
        <v>11</v>
      </c>
      <c r="BQ627">
        <f t="shared" si="24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3"/>
        <v>10</v>
      </c>
      <c r="BQ628">
        <f t="shared" si="24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3"/>
        <v>10</v>
      </c>
      <c r="BQ629">
        <f t="shared" si="24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3"/>
        <v>10</v>
      </c>
      <c r="BQ630">
        <f t="shared" si="24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3"/>
        <v>10</v>
      </c>
      <c r="BQ631">
        <f t="shared" si="24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3"/>
        <v>9</v>
      </c>
      <c r="BQ632">
        <f t="shared" si="24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3"/>
        <v>9</v>
      </c>
      <c r="BQ633">
        <f t="shared" si="24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3"/>
        <v>8</v>
      </c>
      <c r="BQ634">
        <f t="shared" si="24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3"/>
        <v>8</v>
      </c>
      <c r="BQ635">
        <f t="shared" si="24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3"/>
        <v>8</v>
      </c>
      <c r="BQ636">
        <f t="shared" si="24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3"/>
        <v>8</v>
      </c>
      <c r="BQ637">
        <f t="shared" si="24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3"/>
        <v>7</v>
      </c>
      <c r="BQ638">
        <f t="shared" si="24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3"/>
        <v>7</v>
      </c>
      <c r="BQ639">
        <f t="shared" si="24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3"/>
        <v>7</v>
      </c>
      <c r="BQ640">
        <f t="shared" si="24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3"/>
        <v>7</v>
      </c>
      <c r="BQ641">
        <f t="shared" si="24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3"/>
        <v>7</v>
      </c>
      <c r="BQ642">
        <f t="shared" si="24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3"/>
        <v>7</v>
      </c>
      <c r="BQ643">
        <f t="shared" si="24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3"/>
        <v>7</v>
      </c>
      <c r="BQ644">
        <f t="shared" si="24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3"/>
        <v>7</v>
      </c>
      <c r="BQ645">
        <f t="shared" si="24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5">SUM(E646:BO646)</f>
        <v>7</v>
      </c>
      <c r="BQ646">
        <f t="shared" ref="BQ646:BQ709" si="26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5"/>
        <v>99</v>
      </c>
      <c r="BQ647">
        <f t="shared" si="26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5"/>
        <v>66</v>
      </c>
      <c r="BQ648">
        <f t="shared" si="26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5"/>
        <v>64</v>
      </c>
      <c r="BQ649">
        <f t="shared" si="26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5"/>
        <v>62</v>
      </c>
      <c r="BQ650">
        <f t="shared" si="26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5"/>
        <v>62</v>
      </c>
      <c r="BQ651">
        <f t="shared" si="26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5"/>
        <v>60</v>
      </c>
      <c r="BQ652">
        <f t="shared" si="26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5"/>
        <v>56</v>
      </c>
      <c r="BQ653">
        <f t="shared" si="26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5"/>
        <v>49</v>
      </c>
      <c r="BQ654">
        <f t="shared" si="26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5"/>
        <v>47</v>
      </c>
      <c r="BQ655">
        <f t="shared" si="26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5"/>
        <v>45</v>
      </c>
      <c r="BQ656">
        <f t="shared" si="26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5"/>
        <v>43</v>
      </c>
      <c r="BQ657">
        <f t="shared" si="26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5"/>
        <v>42</v>
      </c>
      <c r="BQ658">
        <f t="shared" si="26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5"/>
        <v>36</v>
      </c>
      <c r="BQ659">
        <f t="shared" si="26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5"/>
        <v>36</v>
      </c>
      <c r="BQ660">
        <f t="shared" si="26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5"/>
        <v>36</v>
      </c>
      <c r="BQ661">
        <f t="shared" si="26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5"/>
        <v>34</v>
      </c>
      <c r="BQ662">
        <f t="shared" si="26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5"/>
        <v>32</v>
      </c>
      <c r="BQ663">
        <f t="shared" si="26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5"/>
        <v>31</v>
      </c>
      <c r="BQ664">
        <f t="shared" si="26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5"/>
        <v>30</v>
      </c>
      <c r="BQ665">
        <f t="shared" si="26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5"/>
        <v>30</v>
      </c>
      <c r="BQ666">
        <f t="shared" si="26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5"/>
        <v>29</v>
      </c>
      <c r="BQ667">
        <f t="shared" si="26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5"/>
        <v>28</v>
      </c>
      <c r="BQ668">
        <f t="shared" si="26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5"/>
        <v>27</v>
      </c>
      <c r="BQ669">
        <f t="shared" si="26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5"/>
        <v>26</v>
      </c>
      <c r="BQ670">
        <f t="shared" si="26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5"/>
        <v>26</v>
      </c>
      <c r="BQ671">
        <f t="shared" si="26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5"/>
        <v>26</v>
      </c>
      <c r="BQ672">
        <f t="shared" si="26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5"/>
        <v>26</v>
      </c>
      <c r="BQ673">
        <f t="shared" si="26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5"/>
        <v>25</v>
      </c>
      <c r="BQ674">
        <f t="shared" si="26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5"/>
        <v>25</v>
      </c>
      <c r="BQ675">
        <f t="shared" si="26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5"/>
        <v>24</v>
      </c>
      <c r="BQ676">
        <f t="shared" si="26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5"/>
        <v>23</v>
      </c>
      <c r="BQ677">
        <f t="shared" si="26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5"/>
        <v>23</v>
      </c>
      <c r="BQ678">
        <f t="shared" si="26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5"/>
        <v>23</v>
      </c>
      <c r="BQ679">
        <f t="shared" si="26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5"/>
        <v>22</v>
      </c>
      <c r="BQ680">
        <f t="shared" si="26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5"/>
        <v>21</v>
      </c>
      <c r="BQ681">
        <f t="shared" si="26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5"/>
        <v>20</v>
      </c>
      <c r="BQ682">
        <f t="shared" si="26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5"/>
        <v>20</v>
      </c>
      <c r="BQ683">
        <f t="shared" si="26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5"/>
        <v>19</v>
      </c>
      <c r="BQ684">
        <f t="shared" si="26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5"/>
        <v>19</v>
      </c>
      <c r="BQ685">
        <f t="shared" si="26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5"/>
        <v>19</v>
      </c>
      <c r="BQ686">
        <f t="shared" si="26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5"/>
        <v>19</v>
      </c>
      <c r="BQ687">
        <f t="shared" si="26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5"/>
        <v>18</v>
      </c>
      <c r="BQ688">
        <f t="shared" si="26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5"/>
        <v>18</v>
      </c>
      <c r="BQ689">
        <f t="shared" si="26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5"/>
        <v>18</v>
      </c>
      <c r="BQ690">
        <f t="shared" si="26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5"/>
        <v>18</v>
      </c>
      <c r="BQ691">
        <f t="shared" si="26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5"/>
        <v>16</v>
      </c>
      <c r="BQ692">
        <f t="shared" si="26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5"/>
        <v>16</v>
      </c>
      <c r="BQ693">
        <f t="shared" si="26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5"/>
        <v>16</v>
      </c>
      <c r="BQ694">
        <f t="shared" si="26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5"/>
        <v>16</v>
      </c>
      <c r="BQ695">
        <f t="shared" si="26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5"/>
        <v>15</v>
      </c>
      <c r="BQ696">
        <f t="shared" si="26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5"/>
        <v>15</v>
      </c>
      <c r="BQ697">
        <f t="shared" si="26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5"/>
        <v>15</v>
      </c>
      <c r="BQ698">
        <f t="shared" si="26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5"/>
        <v>15</v>
      </c>
      <c r="BQ699">
        <f t="shared" si="26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5"/>
        <v>14</v>
      </c>
      <c r="BQ700">
        <f t="shared" si="26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5"/>
        <v>14</v>
      </c>
      <c r="BQ701">
        <f t="shared" si="26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5"/>
        <v>14</v>
      </c>
      <c r="BQ702">
        <f t="shared" si="26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5"/>
        <v>14</v>
      </c>
      <c r="BQ703">
        <f t="shared" si="26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5"/>
        <v>13</v>
      </c>
      <c r="BQ704">
        <f t="shared" si="26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5"/>
        <v>13</v>
      </c>
      <c r="BQ705">
        <f t="shared" si="26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5"/>
        <v>13</v>
      </c>
      <c r="BQ706">
        <f t="shared" si="26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5"/>
        <v>13</v>
      </c>
      <c r="BQ707">
        <f t="shared" si="26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5"/>
        <v>13</v>
      </c>
      <c r="BQ708">
        <f t="shared" si="26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5"/>
        <v>13</v>
      </c>
      <c r="BQ709">
        <f t="shared" si="26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7">SUM(E710:BO710)</f>
        <v>13</v>
      </c>
      <c r="BQ710">
        <f t="shared" ref="BQ710:BQ773" si="28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7"/>
        <v>13</v>
      </c>
      <c r="BQ711">
        <f t="shared" si="28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7"/>
        <v>13</v>
      </c>
      <c r="BQ712">
        <f t="shared" si="28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7"/>
        <v>12</v>
      </c>
      <c r="BQ713">
        <f t="shared" si="28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7"/>
        <v>12</v>
      </c>
      <c r="BQ714">
        <f t="shared" si="28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7"/>
        <v>12</v>
      </c>
      <c r="BQ715">
        <f t="shared" si="28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7"/>
        <v>12</v>
      </c>
      <c r="BQ716">
        <f t="shared" si="28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7"/>
        <v>12</v>
      </c>
      <c r="BQ717">
        <f t="shared" si="28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7"/>
        <v>12</v>
      </c>
      <c r="BQ718">
        <f t="shared" si="28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7"/>
        <v>12</v>
      </c>
      <c r="BQ719">
        <f t="shared" si="28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7"/>
        <v>12</v>
      </c>
      <c r="BQ720">
        <f t="shared" si="28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7"/>
        <v>12</v>
      </c>
      <c r="BQ721">
        <f t="shared" si="28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7"/>
        <v>12</v>
      </c>
      <c r="BQ722">
        <f t="shared" si="28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7"/>
        <v>12</v>
      </c>
      <c r="BQ723">
        <f t="shared" si="28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7"/>
        <v>11</v>
      </c>
      <c r="BQ724">
        <f t="shared" si="28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7"/>
        <v>11</v>
      </c>
      <c r="BQ725">
        <f t="shared" si="28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7"/>
        <v>11</v>
      </c>
      <c r="BQ726">
        <f t="shared" si="28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7"/>
        <v>11</v>
      </c>
      <c r="BQ727">
        <f t="shared" si="28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7"/>
        <v>11</v>
      </c>
      <c r="BQ728">
        <f t="shared" si="28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7"/>
        <v>11</v>
      </c>
      <c r="BQ729">
        <f t="shared" si="28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7"/>
        <v>11</v>
      </c>
      <c r="BQ730">
        <f t="shared" si="28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7"/>
        <v>10</v>
      </c>
      <c r="BQ731">
        <f t="shared" si="28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7"/>
        <v>10</v>
      </c>
      <c r="BQ732">
        <f t="shared" si="28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7"/>
        <v>10</v>
      </c>
      <c r="BQ733">
        <f t="shared" si="28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7"/>
        <v>10</v>
      </c>
      <c r="BQ734">
        <f t="shared" si="28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7"/>
        <v>10</v>
      </c>
      <c r="BQ735">
        <f t="shared" si="28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7"/>
        <v>10</v>
      </c>
      <c r="BQ736">
        <f t="shared" si="28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7"/>
        <v>10</v>
      </c>
      <c r="BQ737">
        <f t="shared" si="28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7"/>
        <v>9</v>
      </c>
      <c r="BQ738">
        <f t="shared" si="28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7"/>
        <v>9</v>
      </c>
      <c r="BQ739">
        <f t="shared" si="28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7"/>
        <v>9</v>
      </c>
      <c r="BQ740">
        <f t="shared" si="28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7"/>
        <v>9</v>
      </c>
      <c r="BQ741">
        <f t="shared" si="28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7"/>
        <v>9</v>
      </c>
      <c r="BQ742">
        <f t="shared" si="28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7"/>
        <v>9</v>
      </c>
      <c r="BQ743">
        <f t="shared" si="28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7"/>
        <v>9</v>
      </c>
      <c r="BQ744">
        <f t="shared" si="28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7"/>
        <v>8</v>
      </c>
      <c r="BQ745">
        <f t="shared" si="28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7"/>
        <v>8</v>
      </c>
      <c r="BQ746">
        <f t="shared" si="28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7"/>
        <v>8</v>
      </c>
      <c r="BQ747">
        <f t="shared" si="28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7"/>
        <v>8</v>
      </c>
      <c r="BQ748">
        <f t="shared" si="28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7"/>
        <v>8</v>
      </c>
      <c r="BQ749">
        <f t="shared" si="28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7"/>
        <v>8</v>
      </c>
      <c r="BQ750">
        <f t="shared" si="28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7"/>
        <v>8</v>
      </c>
      <c r="BQ751">
        <f t="shared" si="28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7"/>
        <v>8</v>
      </c>
      <c r="BQ752">
        <f t="shared" si="28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7"/>
        <v>8</v>
      </c>
      <c r="BQ753">
        <f t="shared" si="28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7"/>
        <v>8</v>
      </c>
      <c r="BQ754">
        <f t="shared" si="28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7"/>
        <v>8</v>
      </c>
      <c r="BQ755">
        <f t="shared" si="28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7"/>
        <v>7</v>
      </c>
      <c r="BQ756">
        <f t="shared" si="28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7"/>
        <v>7</v>
      </c>
      <c r="BQ757">
        <f t="shared" si="28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7"/>
        <v>7</v>
      </c>
      <c r="BQ758">
        <f t="shared" si="28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7"/>
        <v>7</v>
      </c>
      <c r="BQ759">
        <f t="shared" si="28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7"/>
        <v>7</v>
      </c>
      <c r="BQ760">
        <f t="shared" si="28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7"/>
        <v>7</v>
      </c>
      <c r="BQ761">
        <f t="shared" si="28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7"/>
        <v>7</v>
      </c>
      <c r="BQ762">
        <f t="shared" si="28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7"/>
        <v>7</v>
      </c>
      <c r="BQ763">
        <f t="shared" si="28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7"/>
        <v>6</v>
      </c>
      <c r="BQ764">
        <f t="shared" si="28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7"/>
        <v>6</v>
      </c>
      <c r="BQ765">
        <f t="shared" si="28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7"/>
        <v>6</v>
      </c>
      <c r="BQ766">
        <f t="shared" si="28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7"/>
        <v>6</v>
      </c>
      <c r="BQ767">
        <f t="shared" si="28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7"/>
        <v>6</v>
      </c>
      <c r="BQ768">
        <f t="shared" si="28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7"/>
        <v>6</v>
      </c>
      <c r="BQ769">
        <f t="shared" si="28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7"/>
        <v>6</v>
      </c>
      <c r="BQ770">
        <f t="shared" si="28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7"/>
        <v>6</v>
      </c>
      <c r="BQ771">
        <f t="shared" si="28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7"/>
        <v>6</v>
      </c>
      <c r="BQ772">
        <f t="shared" si="28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7"/>
        <v>6</v>
      </c>
      <c r="BQ773">
        <f t="shared" si="28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9">SUM(E774:BO774)</f>
        <v>6</v>
      </c>
      <c r="BQ774">
        <f t="shared" ref="BQ774:BQ837" si="30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9"/>
        <v>6</v>
      </c>
      <c r="BQ775">
        <f t="shared" si="30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9"/>
        <v>6</v>
      </c>
      <c r="BQ776">
        <f t="shared" si="30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9"/>
        <v>6</v>
      </c>
      <c r="BQ777">
        <f t="shared" si="30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9"/>
        <v>6</v>
      </c>
      <c r="BQ778">
        <f t="shared" si="30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9"/>
        <v>6</v>
      </c>
      <c r="BQ779">
        <f t="shared" si="30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9"/>
        <v>6</v>
      </c>
      <c r="BQ780">
        <f t="shared" si="30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9"/>
        <v>6</v>
      </c>
      <c r="BQ781">
        <f t="shared" si="30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9"/>
        <v>6</v>
      </c>
      <c r="BQ782">
        <f t="shared" si="30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9"/>
        <v>6</v>
      </c>
      <c r="BQ783">
        <f t="shared" si="30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9"/>
        <v>6</v>
      </c>
      <c r="BQ784">
        <f t="shared" si="30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9"/>
        <v>6</v>
      </c>
      <c r="BQ785">
        <f t="shared" si="30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9"/>
        <v>6</v>
      </c>
      <c r="BQ786">
        <f t="shared" si="30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9"/>
        <v>6</v>
      </c>
      <c r="BQ787">
        <f t="shared" si="30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9"/>
        <v>6</v>
      </c>
      <c r="BQ788">
        <f t="shared" si="30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9"/>
        <v>84</v>
      </c>
      <c r="BQ789">
        <f t="shared" si="30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9"/>
        <v>79</v>
      </c>
      <c r="BQ790">
        <f t="shared" si="30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9"/>
        <v>71</v>
      </c>
      <c r="BQ791">
        <f t="shared" si="30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9"/>
        <v>38</v>
      </c>
      <c r="BQ792">
        <f t="shared" si="30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9"/>
        <v>33</v>
      </c>
      <c r="BQ793">
        <f t="shared" si="30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9"/>
        <v>32</v>
      </c>
      <c r="BQ794">
        <f t="shared" si="30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9"/>
        <v>31</v>
      </c>
      <c r="BQ795">
        <f t="shared" si="30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9"/>
        <v>30</v>
      </c>
      <c r="BQ796">
        <f t="shared" si="30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9"/>
        <v>28</v>
      </c>
      <c r="BQ797">
        <f t="shared" si="30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9"/>
        <v>28</v>
      </c>
      <c r="BQ798">
        <f t="shared" si="30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9"/>
        <v>28</v>
      </c>
      <c r="BQ799">
        <f t="shared" si="30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9"/>
        <v>25</v>
      </c>
      <c r="BQ800">
        <f t="shared" si="30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9"/>
        <v>24</v>
      </c>
      <c r="BQ801">
        <f t="shared" si="30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9"/>
        <v>23</v>
      </c>
      <c r="BQ802">
        <f t="shared" si="30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9"/>
        <v>21</v>
      </c>
      <c r="BQ803">
        <f t="shared" si="30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9"/>
        <v>21</v>
      </c>
      <c r="BQ804">
        <f t="shared" si="30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9"/>
        <v>20</v>
      </c>
      <c r="BQ805">
        <f t="shared" si="30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9"/>
        <v>20</v>
      </c>
      <c r="BQ806">
        <f t="shared" si="30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9"/>
        <v>20</v>
      </c>
      <c r="BQ807">
        <f t="shared" si="30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9"/>
        <v>19</v>
      </c>
      <c r="BQ808">
        <f t="shared" si="30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9"/>
        <v>19</v>
      </c>
      <c r="BQ809">
        <f t="shared" si="30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9"/>
        <v>18</v>
      </c>
      <c r="BQ810">
        <f t="shared" si="30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9"/>
        <v>18</v>
      </c>
      <c r="BQ811">
        <f t="shared" si="30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9"/>
        <v>17</v>
      </c>
      <c r="BQ812">
        <f t="shared" si="30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9"/>
        <v>17</v>
      </c>
      <c r="BQ813">
        <f t="shared" si="30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9"/>
        <v>17</v>
      </c>
      <c r="BQ814">
        <f t="shared" si="30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9"/>
        <v>16</v>
      </c>
      <c r="BQ815">
        <f t="shared" si="30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9"/>
        <v>16</v>
      </c>
      <c r="BQ816">
        <f t="shared" si="30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9"/>
        <v>15</v>
      </c>
      <c r="BQ817">
        <f t="shared" si="30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9"/>
        <v>15</v>
      </c>
      <c r="BQ818">
        <f t="shared" si="30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9"/>
        <v>15</v>
      </c>
      <c r="BQ819">
        <f t="shared" si="30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9"/>
        <v>15</v>
      </c>
      <c r="BQ820">
        <f t="shared" si="30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9"/>
        <v>14</v>
      </c>
      <c r="BQ821">
        <f t="shared" si="30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9"/>
        <v>14</v>
      </c>
      <c r="BQ822">
        <f t="shared" si="30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9"/>
        <v>14</v>
      </c>
      <c r="BQ823">
        <f t="shared" si="30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9"/>
        <v>13</v>
      </c>
      <c r="BQ824">
        <f t="shared" si="30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9"/>
        <v>13</v>
      </c>
      <c r="BQ825">
        <f t="shared" si="30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9"/>
        <v>13</v>
      </c>
      <c r="BQ826">
        <f t="shared" si="30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9"/>
        <v>13</v>
      </c>
      <c r="BQ827">
        <f t="shared" si="30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9"/>
        <v>13</v>
      </c>
      <c r="BQ828">
        <f t="shared" si="30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9"/>
        <v>13</v>
      </c>
      <c r="BQ829">
        <f t="shared" si="30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9"/>
        <v>13</v>
      </c>
      <c r="BQ830">
        <f t="shared" si="30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9"/>
        <v>13</v>
      </c>
      <c r="BQ831">
        <f t="shared" si="30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9"/>
        <v>13</v>
      </c>
      <c r="BQ832">
        <f t="shared" si="30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9"/>
        <v>12</v>
      </c>
      <c r="BQ833">
        <f t="shared" si="30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9"/>
        <v>12</v>
      </c>
      <c r="BQ834">
        <f t="shared" si="30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9"/>
        <v>12</v>
      </c>
      <c r="BQ835">
        <f t="shared" si="30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9"/>
        <v>12</v>
      </c>
      <c r="BQ836">
        <f t="shared" si="30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9"/>
        <v>12</v>
      </c>
      <c r="BQ837">
        <f t="shared" si="30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31">SUM(E838:BO838)</f>
        <v>12</v>
      </c>
      <c r="BQ838">
        <f t="shared" ref="BQ838:BQ901" si="32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31"/>
        <v>12</v>
      </c>
      <c r="BQ839">
        <f t="shared" si="32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31"/>
        <v>12</v>
      </c>
      <c r="BQ840">
        <f t="shared" si="32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31"/>
        <v>11</v>
      </c>
      <c r="BQ841">
        <f t="shared" si="32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31"/>
        <v>11</v>
      </c>
      <c r="BQ842">
        <f t="shared" si="32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31"/>
        <v>11</v>
      </c>
      <c r="BQ843">
        <f t="shared" si="32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31"/>
        <v>11</v>
      </c>
      <c r="BQ844">
        <f t="shared" si="32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31"/>
        <v>11</v>
      </c>
      <c r="BQ845">
        <f t="shared" si="32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31"/>
        <v>11</v>
      </c>
      <c r="BQ846">
        <f t="shared" si="32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31"/>
        <v>11</v>
      </c>
      <c r="BQ847">
        <f t="shared" si="32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31"/>
        <v>11</v>
      </c>
      <c r="BQ848">
        <f t="shared" si="32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31"/>
        <v>11</v>
      </c>
      <c r="BQ849">
        <f t="shared" si="32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31"/>
        <v>11</v>
      </c>
      <c r="BQ850">
        <f t="shared" si="32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31"/>
        <v>11</v>
      </c>
      <c r="BQ851">
        <f t="shared" si="32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31"/>
        <v>11</v>
      </c>
      <c r="BQ852">
        <f t="shared" si="32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31"/>
        <v>10</v>
      </c>
      <c r="BQ853">
        <f t="shared" si="32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31"/>
        <v>10</v>
      </c>
      <c r="BQ854">
        <f t="shared" si="32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31"/>
        <v>10</v>
      </c>
      <c r="BQ855">
        <f t="shared" si="32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31"/>
        <v>10</v>
      </c>
      <c r="BQ856">
        <f t="shared" si="32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31"/>
        <v>10</v>
      </c>
      <c r="BQ857">
        <f t="shared" si="32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31"/>
        <v>10</v>
      </c>
      <c r="BQ858">
        <f t="shared" si="32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31"/>
        <v>10</v>
      </c>
      <c r="BQ859">
        <f t="shared" si="32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31"/>
        <v>10</v>
      </c>
      <c r="BQ860">
        <f t="shared" si="32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31"/>
        <v>10</v>
      </c>
      <c r="BQ861">
        <f t="shared" si="32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31"/>
        <v>10</v>
      </c>
      <c r="BQ862">
        <f t="shared" si="32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31"/>
        <v>9</v>
      </c>
      <c r="BQ863">
        <f t="shared" si="32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31"/>
        <v>9</v>
      </c>
      <c r="BQ864">
        <f t="shared" si="32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31"/>
        <v>9</v>
      </c>
      <c r="BQ865">
        <f t="shared" si="32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31"/>
        <v>9</v>
      </c>
      <c r="BQ866">
        <f t="shared" si="32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31"/>
        <v>9</v>
      </c>
      <c r="BQ867">
        <f t="shared" si="32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31"/>
        <v>9</v>
      </c>
      <c r="BQ868">
        <f t="shared" si="32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31"/>
        <v>9</v>
      </c>
      <c r="BQ869">
        <f t="shared" si="32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31"/>
        <v>9</v>
      </c>
      <c r="BQ870">
        <f t="shared" si="32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31"/>
        <v>9</v>
      </c>
      <c r="BQ871">
        <f t="shared" si="32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31"/>
        <v>8</v>
      </c>
      <c r="BQ872">
        <f t="shared" si="32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31"/>
        <v>8</v>
      </c>
      <c r="BQ873">
        <f t="shared" si="32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31"/>
        <v>8</v>
      </c>
      <c r="BQ874">
        <f t="shared" si="32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31"/>
        <v>8</v>
      </c>
      <c r="BQ875">
        <f t="shared" si="32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31"/>
        <v>8</v>
      </c>
      <c r="BQ876">
        <f t="shared" si="32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31"/>
        <v>8</v>
      </c>
      <c r="BQ877">
        <f t="shared" si="32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31"/>
        <v>8</v>
      </c>
      <c r="BQ878">
        <f t="shared" si="32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31"/>
        <v>8</v>
      </c>
      <c r="BQ879">
        <f t="shared" si="32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31"/>
        <v>7</v>
      </c>
      <c r="BQ880">
        <f t="shared" si="32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31"/>
        <v>7</v>
      </c>
      <c r="BQ881">
        <f t="shared" si="32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31"/>
        <v>7</v>
      </c>
      <c r="BQ882">
        <f t="shared" si="32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31"/>
        <v>7</v>
      </c>
      <c r="BQ883">
        <f t="shared" si="32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31"/>
        <v>7</v>
      </c>
      <c r="BQ884">
        <f t="shared" si="32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31"/>
        <v>7</v>
      </c>
      <c r="BQ885">
        <f t="shared" si="32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31"/>
        <v>7</v>
      </c>
      <c r="BQ886">
        <f t="shared" si="32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31"/>
        <v>7</v>
      </c>
      <c r="BQ887">
        <f t="shared" si="32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31"/>
        <v>7</v>
      </c>
      <c r="BQ888">
        <f t="shared" si="32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31"/>
        <v>7</v>
      </c>
      <c r="BQ889">
        <f t="shared" si="32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31"/>
        <v>6</v>
      </c>
      <c r="BQ890">
        <f t="shared" si="32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31"/>
        <v>6</v>
      </c>
      <c r="BQ891">
        <f t="shared" si="32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31"/>
        <v>6</v>
      </c>
      <c r="BQ892">
        <f t="shared" si="32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31"/>
        <v>6</v>
      </c>
      <c r="BQ893">
        <f t="shared" si="32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31"/>
        <v>6</v>
      </c>
      <c r="BQ894">
        <f t="shared" si="32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31"/>
        <v>6</v>
      </c>
      <c r="BQ895">
        <f t="shared" si="32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31"/>
        <v>6</v>
      </c>
      <c r="BQ896">
        <f t="shared" si="32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31"/>
        <v>6</v>
      </c>
      <c r="BQ897">
        <f t="shared" si="32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31"/>
        <v>6</v>
      </c>
      <c r="BQ898">
        <f t="shared" si="32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31"/>
        <v>6</v>
      </c>
      <c r="BQ899">
        <f t="shared" si="32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31"/>
        <v>6</v>
      </c>
      <c r="BQ900">
        <f t="shared" si="32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31"/>
        <v>6</v>
      </c>
      <c r="BQ901">
        <f t="shared" si="32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3">SUM(E902:BO902)</f>
        <v>6</v>
      </c>
      <c r="BQ902">
        <f t="shared" ref="BQ902:BQ965" si="34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3"/>
        <v>6</v>
      </c>
      <c r="BQ903">
        <f t="shared" si="34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3"/>
        <v>6</v>
      </c>
      <c r="BQ904">
        <f t="shared" si="34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3"/>
        <v>5</v>
      </c>
      <c r="BQ905">
        <f t="shared" si="34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3"/>
        <v>5</v>
      </c>
      <c r="BQ906">
        <f t="shared" si="34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3"/>
        <v>5</v>
      </c>
      <c r="BQ907">
        <f t="shared" si="34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3"/>
        <v>5</v>
      </c>
      <c r="BQ908">
        <f t="shared" si="34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3"/>
        <v>5</v>
      </c>
      <c r="BQ909">
        <f t="shared" si="34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3"/>
        <v>5</v>
      </c>
      <c r="BQ910">
        <f t="shared" si="34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3"/>
        <v>5</v>
      </c>
      <c r="BQ911">
        <f t="shared" si="34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3"/>
        <v>5</v>
      </c>
      <c r="BQ912">
        <f t="shared" si="34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3"/>
        <v>5</v>
      </c>
      <c r="BQ913">
        <f t="shared" si="34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3"/>
        <v>5</v>
      </c>
      <c r="BQ914">
        <f t="shared" si="34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3"/>
        <v>5</v>
      </c>
      <c r="BQ915">
        <f t="shared" si="34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3"/>
        <v>5</v>
      </c>
      <c r="BQ916">
        <f t="shared" si="34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3"/>
        <v>5</v>
      </c>
      <c r="BQ917">
        <f t="shared" si="34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3"/>
        <v>5</v>
      </c>
      <c r="BQ918">
        <f t="shared" si="34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3"/>
        <v>5</v>
      </c>
      <c r="BQ919">
        <f t="shared" si="34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3"/>
        <v>5</v>
      </c>
      <c r="BQ920">
        <f t="shared" si="34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3"/>
        <v>5</v>
      </c>
      <c r="BQ921">
        <f t="shared" si="34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3"/>
        <v>5</v>
      </c>
      <c r="BQ922">
        <f t="shared" si="34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3"/>
        <v>5</v>
      </c>
      <c r="BQ923">
        <f t="shared" si="34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3"/>
        <v>5</v>
      </c>
      <c r="BQ924">
        <f t="shared" si="34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3"/>
        <v>5</v>
      </c>
      <c r="BQ925">
        <f t="shared" si="34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3"/>
        <v>5</v>
      </c>
      <c r="BQ926">
        <f t="shared" si="34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3"/>
        <v>5</v>
      </c>
      <c r="BQ927">
        <f t="shared" si="34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3"/>
        <v>5</v>
      </c>
      <c r="BQ928">
        <f t="shared" si="34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3"/>
        <v>5</v>
      </c>
      <c r="BQ929">
        <f t="shared" si="34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3"/>
        <v>5</v>
      </c>
      <c r="BQ930">
        <f t="shared" si="34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3"/>
        <v>5</v>
      </c>
      <c r="BQ931">
        <f t="shared" si="34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3"/>
        <v>5</v>
      </c>
      <c r="BQ932">
        <f t="shared" si="34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3"/>
        <v>5</v>
      </c>
      <c r="BQ933">
        <f t="shared" si="34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3"/>
        <v>5</v>
      </c>
      <c r="BQ934">
        <f t="shared" si="34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3"/>
        <v>5</v>
      </c>
      <c r="BQ935">
        <f t="shared" si="34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3"/>
        <v>5</v>
      </c>
      <c r="BQ936">
        <f t="shared" si="34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3"/>
        <v>5</v>
      </c>
      <c r="BQ937">
        <f t="shared" si="34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3"/>
        <v>5</v>
      </c>
      <c r="BQ938">
        <f t="shared" si="34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3"/>
        <v>5</v>
      </c>
      <c r="BQ939">
        <f t="shared" si="34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3"/>
        <v>5</v>
      </c>
      <c r="BQ940">
        <f t="shared" si="34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3"/>
        <v>5</v>
      </c>
      <c r="BQ941">
        <f t="shared" si="34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3"/>
        <v>145</v>
      </c>
      <c r="BQ942">
        <f t="shared" si="34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3"/>
        <v>25</v>
      </c>
      <c r="BQ943">
        <f t="shared" si="34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3"/>
        <v>22</v>
      </c>
      <c r="BQ944">
        <f t="shared" si="34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3"/>
        <v>20</v>
      </c>
      <c r="BQ945">
        <f t="shared" si="34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3"/>
        <v>19</v>
      </c>
      <c r="BQ946">
        <f t="shared" si="34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3"/>
        <v>18</v>
      </c>
      <c r="BQ947">
        <f t="shared" si="34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3"/>
        <v>18</v>
      </c>
      <c r="BQ948">
        <f t="shared" si="34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3"/>
        <v>17</v>
      </c>
      <c r="BQ949">
        <f t="shared" si="34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3"/>
        <v>16</v>
      </c>
      <c r="BQ950">
        <f t="shared" si="34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3"/>
        <v>15</v>
      </c>
      <c r="BQ951">
        <f t="shared" si="34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3"/>
        <v>14</v>
      </c>
      <c r="BQ952">
        <f t="shared" si="34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3"/>
        <v>13</v>
      </c>
      <c r="BQ953">
        <f t="shared" si="34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3"/>
        <v>13</v>
      </c>
      <c r="BQ954">
        <f t="shared" si="34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3"/>
        <v>13</v>
      </c>
      <c r="BQ955">
        <f t="shared" si="34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3"/>
        <v>13</v>
      </c>
      <c r="BQ956">
        <f t="shared" si="34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3"/>
        <v>13</v>
      </c>
      <c r="BQ957">
        <f t="shared" si="34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3"/>
        <v>13</v>
      </c>
      <c r="BQ958">
        <f t="shared" si="34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3"/>
        <v>12</v>
      </c>
      <c r="BQ959">
        <f t="shared" si="34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3"/>
        <v>12</v>
      </c>
      <c r="BQ960">
        <f t="shared" si="34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3"/>
        <v>12</v>
      </c>
      <c r="BQ961">
        <f t="shared" si="34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3"/>
        <v>12</v>
      </c>
      <c r="BQ962">
        <f t="shared" si="34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3"/>
        <v>11</v>
      </c>
      <c r="BQ963">
        <f t="shared" si="34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3"/>
        <v>11</v>
      </c>
      <c r="BQ964">
        <f t="shared" si="34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3"/>
        <v>10</v>
      </c>
      <c r="BQ965">
        <f t="shared" si="34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5">SUM(E966:BO966)</f>
        <v>10</v>
      </c>
      <c r="BQ966">
        <f t="shared" ref="BQ966:BQ1029" si="36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5"/>
        <v>10</v>
      </c>
      <c r="BQ967">
        <f t="shared" si="36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5"/>
        <v>10</v>
      </c>
      <c r="BQ968">
        <f t="shared" si="36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5"/>
        <v>10</v>
      </c>
      <c r="BQ969">
        <f t="shared" si="36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5"/>
        <v>9</v>
      </c>
      <c r="BQ970">
        <f t="shared" si="36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5"/>
        <v>9</v>
      </c>
      <c r="BQ971">
        <f t="shared" si="36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5"/>
        <v>9</v>
      </c>
      <c r="BQ972">
        <f t="shared" si="36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5"/>
        <v>8</v>
      </c>
      <c r="BQ973">
        <f t="shared" si="36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5"/>
        <v>8</v>
      </c>
      <c r="BQ974">
        <f t="shared" si="36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5"/>
        <v>8</v>
      </c>
      <c r="BQ975">
        <f t="shared" si="36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5"/>
        <v>8</v>
      </c>
      <c r="BQ976">
        <f t="shared" si="36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5"/>
        <v>8</v>
      </c>
      <c r="BQ977">
        <f t="shared" si="36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5"/>
        <v>8</v>
      </c>
      <c r="BQ978">
        <f t="shared" si="36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5"/>
        <v>8</v>
      </c>
      <c r="BQ979">
        <f t="shared" si="36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5"/>
        <v>8</v>
      </c>
      <c r="BQ980">
        <f t="shared" si="36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5"/>
        <v>8</v>
      </c>
      <c r="BQ981">
        <f t="shared" si="36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5"/>
        <v>8</v>
      </c>
      <c r="BQ982">
        <f t="shared" si="36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5"/>
        <v>8</v>
      </c>
      <c r="BQ983">
        <f t="shared" si="36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5"/>
        <v>8</v>
      </c>
      <c r="BQ984">
        <f t="shared" si="36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5"/>
        <v>7</v>
      </c>
      <c r="BQ985">
        <f t="shared" si="36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5"/>
        <v>7</v>
      </c>
      <c r="BQ986">
        <f t="shared" si="36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5"/>
        <v>7</v>
      </c>
      <c r="BQ987">
        <f t="shared" si="36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5"/>
        <v>7</v>
      </c>
      <c r="BQ988">
        <f t="shared" si="36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5"/>
        <v>7</v>
      </c>
      <c r="BQ989">
        <f t="shared" si="36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5"/>
        <v>7</v>
      </c>
      <c r="BQ990">
        <f t="shared" si="36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5"/>
        <v>7</v>
      </c>
      <c r="BQ991">
        <f t="shared" si="36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5"/>
        <v>7</v>
      </c>
      <c r="BQ992">
        <f t="shared" si="36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5"/>
        <v>7</v>
      </c>
      <c r="BQ993">
        <f t="shared" si="36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5"/>
        <v>7</v>
      </c>
      <c r="BQ994">
        <f t="shared" si="36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5"/>
        <v>7</v>
      </c>
      <c r="BQ995">
        <f t="shared" si="36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5"/>
        <v>6</v>
      </c>
      <c r="BQ996">
        <f t="shared" si="36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5"/>
        <v>6</v>
      </c>
      <c r="BQ997">
        <f t="shared" si="36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5"/>
        <v>6</v>
      </c>
      <c r="BQ998">
        <f t="shared" si="36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5"/>
        <v>6</v>
      </c>
      <c r="BQ999">
        <f t="shared" si="36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5"/>
        <v>6</v>
      </c>
      <c r="BQ1000">
        <f t="shared" si="36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5"/>
        <v>6</v>
      </c>
      <c r="BQ1001">
        <f t="shared" si="36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5"/>
        <v>6</v>
      </c>
      <c r="BQ1002">
        <f t="shared" si="36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5"/>
        <v>6</v>
      </c>
      <c r="BQ1003">
        <f t="shared" si="36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5"/>
        <v>6</v>
      </c>
      <c r="BQ1004">
        <f t="shared" si="36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5"/>
        <v>6</v>
      </c>
      <c r="BQ1005">
        <f t="shared" si="36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5"/>
        <v>5</v>
      </c>
      <c r="BQ1006">
        <f t="shared" si="36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5"/>
        <v>5</v>
      </c>
      <c r="BQ1007">
        <f t="shared" si="36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5"/>
        <v>5</v>
      </c>
      <c r="BQ1008">
        <f t="shared" si="36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5"/>
        <v>5</v>
      </c>
      <c r="BQ1009">
        <f t="shared" si="36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5"/>
        <v>5</v>
      </c>
      <c r="BQ1010">
        <f t="shared" si="36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5"/>
        <v>5</v>
      </c>
      <c r="BQ1011">
        <f t="shared" si="36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5"/>
        <v>5</v>
      </c>
      <c r="BQ1012">
        <f t="shared" si="36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5"/>
        <v>5</v>
      </c>
      <c r="BQ1013">
        <f t="shared" si="36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5"/>
        <v>5</v>
      </c>
      <c r="BQ1014">
        <f t="shared" si="36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5"/>
        <v>5</v>
      </c>
      <c r="BQ1015">
        <f t="shared" si="36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5"/>
        <v>5</v>
      </c>
      <c r="BQ1016">
        <f t="shared" si="36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5"/>
        <v>5</v>
      </c>
      <c r="BQ1017">
        <f t="shared" si="36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5"/>
        <v>5</v>
      </c>
      <c r="BQ1018">
        <f t="shared" si="36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5"/>
        <v>5</v>
      </c>
      <c r="BQ1019">
        <f t="shared" si="36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5"/>
        <v>4</v>
      </c>
      <c r="BQ1020">
        <f t="shared" si="36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5"/>
        <v>4</v>
      </c>
      <c r="BQ1021">
        <f t="shared" si="36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5"/>
        <v>4</v>
      </c>
      <c r="BQ1022">
        <f t="shared" si="36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5"/>
        <v>4</v>
      </c>
      <c r="BQ1023">
        <f t="shared" si="36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5"/>
        <v>4</v>
      </c>
      <c r="BQ1024">
        <f t="shared" si="36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5"/>
        <v>4</v>
      </c>
      <c r="BQ1025">
        <f t="shared" si="36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5"/>
        <v>4</v>
      </c>
      <c r="BQ1026">
        <f t="shared" si="36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5"/>
        <v>4</v>
      </c>
      <c r="BQ1027">
        <f t="shared" si="36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5"/>
        <v>4</v>
      </c>
      <c r="BQ1028">
        <f t="shared" si="36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5"/>
        <v>4</v>
      </c>
      <c r="BQ1029">
        <f t="shared" si="36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7">SUM(E1030:BO1030)</f>
        <v>4</v>
      </c>
      <c r="BQ1030">
        <f t="shared" ref="BQ1030:BQ1093" si="38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7"/>
        <v>4</v>
      </c>
      <c r="BQ1031">
        <f t="shared" si="38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7"/>
        <v>4</v>
      </c>
      <c r="BQ1032">
        <f t="shared" si="38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7"/>
        <v>4</v>
      </c>
      <c r="BQ1033">
        <f t="shared" si="38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7"/>
        <v>4</v>
      </c>
      <c r="BQ1034">
        <f t="shared" si="38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7"/>
        <v>4</v>
      </c>
      <c r="BQ1035">
        <f t="shared" si="38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7"/>
        <v>4</v>
      </c>
      <c r="BQ1036">
        <f t="shared" si="38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7"/>
        <v>4</v>
      </c>
      <c r="BQ1037">
        <f t="shared" si="38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7"/>
        <v>4</v>
      </c>
      <c r="BQ1038">
        <f t="shared" si="38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7"/>
        <v>4</v>
      </c>
      <c r="BQ1039">
        <f t="shared" si="38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7"/>
        <v>4</v>
      </c>
      <c r="BQ1040">
        <f t="shared" si="38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7"/>
        <v>4</v>
      </c>
      <c r="BQ1041">
        <f t="shared" si="38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7"/>
        <v>4</v>
      </c>
      <c r="BQ1042">
        <f t="shared" si="38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7"/>
        <v>4</v>
      </c>
      <c r="BQ1043">
        <f t="shared" si="38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7"/>
        <v>4</v>
      </c>
      <c r="BQ1044">
        <f t="shared" si="38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7"/>
        <v>4</v>
      </c>
      <c r="BQ1045">
        <f t="shared" si="38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7"/>
        <v>4</v>
      </c>
      <c r="BQ1046">
        <f t="shared" si="38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7"/>
        <v>4</v>
      </c>
      <c r="BQ1047">
        <f t="shared" si="38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7"/>
        <v>4</v>
      </c>
      <c r="BQ1048">
        <f t="shared" si="38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7"/>
        <v>4</v>
      </c>
      <c r="BQ1049">
        <f t="shared" si="38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7"/>
        <v>4</v>
      </c>
      <c r="BQ1050">
        <f t="shared" si="38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7"/>
        <v>4</v>
      </c>
      <c r="BQ1051">
        <f t="shared" si="38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7"/>
        <v>4</v>
      </c>
      <c r="BQ1052">
        <f t="shared" si="38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7"/>
        <v>4</v>
      </c>
      <c r="BQ1053">
        <f t="shared" si="38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7"/>
        <v>4</v>
      </c>
      <c r="BQ1054">
        <f t="shared" si="38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7"/>
        <v>4</v>
      </c>
      <c r="BQ1055">
        <f t="shared" si="38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7"/>
        <v>4</v>
      </c>
      <c r="BQ1056">
        <f t="shared" si="38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7"/>
        <v>4</v>
      </c>
      <c r="BQ1057">
        <f t="shared" si="38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7"/>
        <v>4</v>
      </c>
      <c r="BQ1058">
        <f t="shared" si="38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7"/>
        <v>4</v>
      </c>
      <c r="BQ1059">
        <f t="shared" si="38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7"/>
        <v>4</v>
      </c>
      <c r="BQ1060">
        <f t="shared" si="38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7"/>
        <v>4</v>
      </c>
      <c r="BQ1061">
        <f t="shared" si="38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7"/>
        <v>4</v>
      </c>
      <c r="BQ1062">
        <f t="shared" si="38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7"/>
        <v>107</v>
      </c>
      <c r="BQ1063">
        <f t="shared" si="38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7"/>
        <v>12</v>
      </c>
      <c r="BQ1064">
        <f t="shared" si="38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7"/>
        <v>12</v>
      </c>
      <c r="BQ1065">
        <f t="shared" si="38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7"/>
        <v>11</v>
      </c>
      <c r="BQ1066">
        <f t="shared" si="38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7"/>
        <v>10</v>
      </c>
      <c r="BQ1067">
        <f t="shared" si="38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7"/>
        <v>10</v>
      </c>
      <c r="BQ1068">
        <f t="shared" si="38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7"/>
        <v>10</v>
      </c>
      <c r="BQ1069">
        <f t="shared" si="38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7"/>
        <v>10</v>
      </c>
      <c r="BQ1070">
        <f t="shared" si="38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7"/>
        <v>10</v>
      </c>
      <c r="BQ1071">
        <f t="shared" si="38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7"/>
        <v>9</v>
      </c>
      <c r="BQ1072">
        <f t="shared" si="38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7"/>
        <v>9</v>
      </c>
      <c r="BQ1073">
        <f t="shared" si="38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7"/>
        <v>7</v>
      </c>
      <c r="BQ1074">
        <f t="shared" si="38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7"/>
        <v>7</v>
      </c>
      <c r="BQ1075">
        <f t="shared" si="38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7"/>
        <v>7</v>
      </c>
      <c r="BQ1076">
        <f t="shared" si="38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7"/>
        <v>7</v>
      </c>
      <c r="BQ1077">
        <f t="shared" si="38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7"/>
        <v>7</v>
      </c>
      <c r="BQ1078">
        <f t="shared" si="38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7"/>
        <v>7</v>
      </c>
      <c r="BQ1079">
        <f t="shared" si="38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7"/>
        <v>7</v>
      </c>
      <c r="BQ1080">
        <f t="shared" si="38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7"/>
        <v>7</v>
      </c>
      <c r="BQ1081">
        <f t="shared" si="38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7"/>
        <v>7</v>
      </c>
      <c r="BQ1082">
        <f t="shared" si="38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7"/>
        <v>6</v>
      </c>
      <c r="BQ1083">
        <f t="shared" si="38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7"/>
        <v>6</v>
      </c>
      <c r="BQ1084">
        <f t="shared" si="38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7"/>
        <v>6</v>
      </c>
      <c r="BQ1085">
        <f t="shared" si="38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7"/>
        <v>6</v>
      </c>
      <c r="BQ1086">
        <f t="shared" si="38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7"/>
        <v>6</v>
      </c>
      <c r="BQ1087">
        <f t="shared" si="38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7"/>
        <v>5</v>
      </c>
      <c r="BQ1088">
        <f t="shared" si="38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7"/>
        <v>5</v>
      </c>
      <c r="BQ1089">
        <f t="shared" si="38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7"/>
        <v>5</v>
      </c>
      <c r="BQ1090">
        <f t="shared" si="38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7"/>
        <v>5</v>
      </c>
      <c r="BQ1091">
        <f t="shared" si="38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7"/>
        <v>5</v>
      </c>
      <c r="BQ1092">
        <f t="shared" si="38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7"/>
        <v>5</v>
      </c>
      <c r="BQ1093">
        <f t="shared" si="38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9">SUM(E1094:BO1094)</f>
        <v>5</v>
      </c>
      <c r="BQ1094">
        <f t="shared" ref="BQ1094:BQ1157" si="40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9"/>
        <v>5</v>
      </c>
      <c r="BQ1095">
        <f t="shared" si="40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9"/>
        <v>5</v>
      </c>
      <c r="BQ1096">
        <f t="shared" si="40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9"/>
        <v>5</v>
      </c>
      <c r="BQ1097">
        <f t="shared" si="40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9"/>
        <v>5</v>
      </c>
      <c r="BQ1098">
        <f t="shared" si="40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9"/>
        <v>4</v>
      </c>
      <c r="BQ1099">
        <f t="shared" si="40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9"/>
        <v>4</v>
      </c>
      <c r="BQ1100">
        <f t="shared" si="40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9"/>
        <v>4</v>
      </c>
      <c r="BQ1101">
        <f t="shared" si="40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9"/>
        <v>4</v>
      </c>
      <c r="BQ1102">
        <f t="shared" si="40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9"/>
        <v>4</v>
      </c>
      <c r="BQ1103">
        <f t="shared" si="40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9"/>
        <v>4</v>
      </c>
      <c r="BQ1104">
        <f t="shared" si="40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9"/>
        <v>4</v>
      </c>
      <c r="BQ1105">
        <f t="shared" si="40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9"/>
        <v>4</v>
      </c>
      <c r="BQ1106">
        <f t="shared" si="40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9"/>
        <v>4</v>
      </c>
      <c r="BQ1107">
        <f t="shared" si="40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9"/>
        <v>4</v>
      </c>
      <c r="BQ1108">
        <f t="shared" si="40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9"/>
        <v>4</v>
      </c>
      <c r="BQ1109">
        <f t="shared" si="40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9"/>
        <v>4</v>
      </c>
      <c r="BQ1110">
        <f t="shared" si="40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9"/>
        <v>4</v>
      </c>
      <c r="BQ1111">
        <f t="shared" si="40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9"/>
        <v>4</v>
      </c>
      <c r="BQ1112">
        <f t="shared" si="40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9"/>
        <v>4</v>
      </c>
      <c r="BQ1113">
        <f t="shared" si="40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9"/>
        <v>4</v>
      </c>
      <c r="BQ1114">
        <f t="shared" si="40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9"/>
        <v>4</v>
      </c>
      <c r="BQ1115">
        <f t="shared" si="40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9"/>
        <v>4</v>
      </c>
      <c r="BQ1116">
        <f t="shared" si="40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9"/>
        <v>4</v>
      </c>
      <c r="BQ1117">
        <f t="shared" si="40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9"/>
        <v>4</v>
      </c>
      <c r="BQ1118">
        <f t="shared" si="40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9"/>
        <v>4</v>
      </c>
      <c r="BQ1119">
        <f t="shared" si="40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9"/>
        <v>4</v>
      </c>
      <c r="BQ1120">
        <f t="shared" si="40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9"/>
        <v>4</v>
      </c>
      <c r="BQ1121">
        <f t="shared" si="40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9"/>
        <v>3</v>
      </c>
      <c r="BQ1122">
        <f t="shared" si="40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9"/>
        <v>3</v>
      </c>
      <c r="BQ1123">
        <f t="shared" si="40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9"/>
        <v>3</v>
      </c>
      <c r="BQ1124">
        <f t="shared" si="40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9"/>
        <v>3</v>
      </c>
      <c r="BQ1125">
        <f t="shared" si="40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9"/>
        <v>3</v>
      </c>
      <c r="BQ1126">
        <f t="shared" si="40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9"/>
        <v>3</v>
      </c>
      <c r="BQ1127">
        <f t="shared" si="40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9"/>
        <v>3</v>
      </c>
      <c r="BQ1128">
        <f t="shared" si="40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9"/>
        <v>3</v>
      </c>
      <c r="BQ1129">
        <f t="shared" si="40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9"/>
        <v>3</v>
      </c>
      <c r="BQ1130">
        <f t="shared" si="40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9"/>
        <v>3</v>
      </c>
      <c r="BQ1131">
        <f t="shared" si="40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9"/>
        <v>3</v>
      </c>
      <c r="BQ1132">
        <f t="shared" si="40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9"/>
        <v>3</v>
      </c>
      <c r="BQ1133">
        <f t="shared" si="40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9"/>
        <v>3</v>
      </c>
      <c r="BQ1134">
        <f t="shared" si="40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9"/>
        <v>3</v>
      </c>
      <c r="BQ1135">
        <f t="shared" si="40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9"/>
        <v>3</v>
      </c>
      <c r="BQ1136">
        <f t="shared" si="40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9"/>
        <v>3</v>
      </c>
      <c r="BQ1137">
        <f t="shared" si="40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9"/>
        <v>3</v>
      </c>
      <c r="BQ1138">
        <f t="shared" si="40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9"/>
        <v>3</v>
      </c>
      <c r="BQ1139">
        <f t="shared" si="40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9"/>
        <v>3</v>
      </c>
      <c r="BQ1140">
        <f t="shared" si="40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9"/>
        <v>3</v>
      </c>
      <c r="BQ1141">
        <f t="shared" si="40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9"/>
        <v>3</v>
      </c>
      <c r="BQ1142">
        <f t="shared" si="40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9"/>
        <v>3</v>
      </c>
      <c r="BQ1143">
        <f t="shared" si="40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9"/>
        <v>3</v>
      </c>
      <c r="BQ1144">
        <f t="shared" si="40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9"/>
        <v>3</v>
      </c>
      <c r="BQ1145">
        <f t="shared" si="40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9"/>
        <v>3</v>
      </c>
      <c r="BQ1146">
        <f t="shared" si="40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9"/>
        <v>3</v>
      </c>
      <c r="BQ1147">
        <f t="shared" si="40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9"/>
        <v>3</v>
      </c>
      <c r="BQ1148">
        <f t="shared" si="40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9"/>
        <v>3</v>
      </c>
      <c r="BQ1149">
        <f t="shared" si="40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9"/>
        <v>3</v>
      </c>
      <c r="BQ1150">
        <f t="shared" si="40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9"/>
        <v>3</v>
      </c>
      <c r="BQ1151">
        <f t="shared" si="40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9"/>
        <v>3</v>
      </c>
      <c r="BQ1152">
        <f t="shared" si="40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9"/>
        <v>3</v>
      </c>
      <c r="BQ1153">
        <f t="shared" si="40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9"/>
        <v>3</v>
      </c>
      <c r="BQ1154">
        <f t="shared" si="40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9"/>
        <v>3</v>
      </c>
      <c r="BQ1155">
        <f t="shared" si="40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9"/>
        <v>3</v>
      </c>
      <c r="BQ1156">
        <f t="shared" si="40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9"/>
        <v>3</v>
      </c>
      <c r="BQ1157">
        <f t="shared" si="40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41">SUM(E1158:BO1158)</f>
        <v>3</v>
      </c>
      <c r="BQ1158">
        <f t="shared" ref="BQ1158:BQ1221" si="42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41"/>
        <v>3</v>
      </c>
      <c r="BQ1159">
        <f t="shared" si="42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41"/>
        <v>3</v>
      </c>
      <c r="BQ1160">
        <f t="shared" si="42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41"/>
        <v>3</v>
      </c>
      <c r="BQ1161">
        <f t="shared" si="42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41"/>
        <v>32</v>
      </c>
      <c r="BQ1162">
        <f t="shared" si="42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41"/>
        <v>9</v>
      </c>
      <c r="BQ1163">
        <f t="shared" si="42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41"/>
        <v>8</v>
      </c>
      <c r="BQ1164">
        <f t="shared" si="42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41"/>
        <v>6</v>
      </c>
      <c r="BQ1165">
        <f t="shared" si="42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41"/>
        <v>6</v>
      </c>
      <c r="BQ1166">
        <f t="shared" si="42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41"/>
        <v>6</v>
      </c>
      <c r="BQ1167">
        <f t="shared" si="42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41"/>
        <v>6</v>
      </c>
      <c r="BQ1168">
        <f t="shared" si="42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41"/>
        <v>4</v>
      </c>
      <c r="BQ1169">
        <f t="shared" si="42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41"/>
        <v>4</v>
      </c>
      <c r="BQ1170">
        <f t="shared" si="42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41"/>
        <v>4</v>
      </c>
      <c r="BQ1171">
        <f t="shared" si="42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41"/>
        <v>4</v>
      </c>
      <c r="BQ1172">
        <f t="shared" si="42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41"/>
        <v>4</v>
      </c>
      <c r="BQ1173">
        <f t="shared" si="42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41"/>
        <v>4</v>
      </c>
      <c r="BQ1174">
        <f t="shared" si="42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41"/>
        <v>4</v>
      </c>
      <c r="BQ1175">
        <f t="shared" si="42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41"/>
        <v>4</v>
      </c>
      <c r="BQ1176">
        <f t="shared" si="42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41"/>
        <v>4</v>
      </c>
      <c r="BQ1177">
        <f t="shared" si="42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41"/>
        <v>4</v>
      </c>
      <c r="BQ1178">
        <f t="shared" si="42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41"/>
        <v>4</v>
      </c>
      <c r="BQ1179">
        <f t="shared" si="42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41"/>
        <v>4</v>
      </c>
      <c r="BQ1180">
        <f t="shared" si="42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41"/>
        <v>4</v>
      </c>
      <c r="BQ1181">
        <f t="shared" si="42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41"/>
        <v>4</v>
      </c>
      <c r="BQ1182">
        <f t="shared" si="42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41"/>
        <v>3</v>
      </c>
      <c r="BQ1183">
        <f t="shared" si="42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41"/>
        <v>3</v>
      </c>
      <c r="BQ1184">
        <f t="shared" si="42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41"/>
        <v>3</v>
      </c>
      <c r="BQ1185">
        <f t="shared" si="42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41"/>
        <v>3</v>
      </c>
      <c r="BQ1186">
        <f t="shared" si="42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41"/>
        <v>3</v>
      </c>
      <c r="BQ1187">
        <f t="shared" si="42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41"/>
        <v>3</v>
      </c>
      <c r="BQ1188">
        <f t="shared" si="42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41"/>
        <v>3</v>
      </c>
      <c r="BQ1189">
        <f t="shared" si="42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41"/>
        <v>3</v>
      </c>
      <c r="BQ1190">
        <f t="shared" si="42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41"/>
        <v>3</v>
      </c>
      <c r="BQ1191">
        <f t="shared" si="42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41"/>
        <v>3</v>
      </c>
      <c r="BQ1192">
        <f t="shared" si="42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41"/>
        <v>3</v>
      </c>
      <c r="BQ1193">
        <f t="shared" si="42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41"/>
        <v>3</v>
      </c>
      <c r="BQ1194">
        <f t="shared" si="42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41"/>
        <v>3</v>
      </c>
      <c r="BQ1195">
        <f t="shared" si="42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41"/>
        <v>3</v>
      </c>
      <c r="BQ1196">
        <f t="shared" si="42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41"/>
        <v>2</v>
      </c>
      <c r="BQ1197">
        <f t="shared" si="42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41"/>
        <v>2</v>
      </c>
      <c r="BQ1198">
        <f t="shared" si="42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41"/>
        <v>2</v>
      </c>
      <c r="BQ1199">
        <f t="shared" si="42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41"/>
        <v>2</v>
      </c>
      <c r="BQ1200">
        <f t="shared" si="42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41"/>
        <v>2</v>
      </c>
      <c r="BQ1201">
        <f t="shared" si="42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41"/>
        <v>2</v>
      </c>
      <c r="BQ1202">
        <f t="shared" si="42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41"/>
        <v>2</v>
      </c>
      <c r="BQ1203">
        <f t="shared" si="42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41"/>
        <v>2</v>
      </c>
      <c r="BQ1204">
        <f t="shared" si="42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41"/>
        <v>2</v>
      </c>
      <c r="BQ1205">
        <f t="shared" si="42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41"/>
        <v>2</v>
      </c>
      <c r="BQ1206">
        <f t="shared" si="42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41"/>
        <v>2</v>
      </c>
      <c r="BQ1207">
        <f t="shared" si="42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41"/>
        <v>2</v>
      </c>
      <c r="BQ1208">
        <f t="shared" si="42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41"/>
        <v>2</v>
      </c>
      <c r="BQ1209">
        <f t="shared" si="42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41"/>
        <v>2</v>
      </c>
      <c r="BQ1210">
        <f t="shared" si="42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41"/>
        <v>2</v>
      </c>
      <c r="BQ1211">
        <f t="shared" si="42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41"/>
        <v>2</v>
      </c>
      <c r="BQ1212">
        <f t="shared" si="42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41"/>
        <v>2</v>
      </c>
      <c r="BQ1213">
        <f t="shared" si="42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41"/>
        <v>2</v>
      </c>
      <c r="BQ1214">
        <f t="shared" si="42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41"/>
        <v>2</v>
      </c>
      <c r="BQ1215">
        <f t="shared" si="42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41"/>
        <v>2</v>
      </c>
      <c r="BQ1216">
        <f t="shared" si="42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41"/>
        <v>2</v>
      </c>
      <c r="BQ1217">
        <f t="shared" si="42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41"/>
        <v>2</v>
      </c>
      <c r="BQ1218">
        <f t="shared" si="42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41"/>
        <v>2</v>
      </c>
      <c r="BQ1219">
        <f t="shared" si="42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41"/>
        <v>2</v>
      </c>
      <c r="BQ1220">
        <f t="shared" si="42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41"/>
        <v>2</v>
      </c>
      <c r="BQ1221">
        <f t="shared" si="42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3">SUM(E1222:BO1222)</f>
        <v>2</v>
      </c>
      <c r="BQ1222">
        <f t="shared" ref="BQ1222:BQ1285" si="44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3"/>
        <v>2</v>
      </c>
      <c r="BQ1223">
        <f t="shared" si="44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3"/>
        <v>2</v>
      </c>
      <c r="BQ1224">
        <f t="shared" si="44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3"/>
        <v>2</v>
      </c>
      <c r="BQ1225">
        <f t="shared" si="44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3"/>
        <v>2</v>
      </c>
      <c r="BQ1226">
        <f t="shared" si="44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3"/>
        <v>2</v>
      </c>
      <c r="BQ1227">
        <f t="shared" si="44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3"/>
        <v>2</v>
      </c>
      <c r="BQ1228">
        <f t="shared" si="44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3"/>
        <v>2</v>
      </c>
      <c r="BQ1229">
        <f t="shared" si="44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3"/>
        <v>2</v>
      </c>
      <c r="BQ1230">
        <f t="shared" si="44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3"/>
        <v>2</v>
      </c>
      <c r="BQ1231">
        <f t="shared" si="44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3"/>
        <v>2</v>
      </c>
      <c r="BQ1232">
        <f t="shared" si="44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3"/>
        <v>2</v>
      </c>
      <c r="BQ1233">
        <f t="shared" si="44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3"/>
        <v>2</v>
      </c>
      <c r="BQ1234">
        <f t="shared" si="44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3"/>
        <v>2</v>
      </c>
      <c r="BQ1235">
        <f t="shared" si="44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3"/>
        <v>2</v>
      </c>
      <c r="BQ1236">
        <f t="shared" si="44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3"/>
        <v>2</v>
      </c>
      <c r="BQ1237">
        <f t="shared" si="44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3"/>
        <v>2</v>
      </c>
      <c r="BQ1238">
        <f t="shared" si="44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3"/>
        <v>2</v>
      </c>
      <c r="BQ1239">
        <f t="shared" si="44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3"/>
        <v>2</v>
      </c>
      <c r="BQ1240">
        <f t="shared" si="44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3"/>
        <v>2</v>
      </c>
      <c r="BQ1241">
        <f t="shared" si="44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3"/>
        <v>2</v>
      </c>
      <c r="BQ1242">
        <f t="shared" si="44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3"/>
        <v>2</v>
      </c>
      <c r="BQ1243">
        <f t="shared" si="44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3"/>
        <v>2</v>
      </c>
      <c r="BQ1244">
        <f t="shared" si="44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3"/>
        <v>14</v>
      </c>
      <c r="BQ1245">
        <f t="shared" si="44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3"/>
        <v>6</v>
      </c>
      <c r="BQ1246">
        <f t="shared" si="44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3"/>
        <v>5</v>
      </c>
      <c r="BQ1247">
        <f t="shared" si="44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3"/>
        <v>4</v>
      </c>
      <c r="BQ1248">
        <f t="shared" si="44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3"/>
        <v>4</v>
      </c>
      <c r="BQ1249">
        <f t="shared" si="44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3"/>
        <v>4</v>
      </c>
      <c r="BQ1250">
        <f t="shared" si="44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3"/>
        <v>3</v>
      </c>
      <c r="BQ1251">
        <f t="shared" si="44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3"/>
        <v>3</v>
      </c>
      <c r="BQ1252">
        <f t="shared" si="44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3"/>
        <v>3</v>
      </c>
      <c r="BQ1253">
        <f t="shared" si="44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3"/>
        <v>3</v>
      </c>
      <c r="BQ1254">
        <f t="shared" si="44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3"/>
        <v>3</v>
      </c>
      <c r="BQ1255">
        <f t="shared" si="44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3"/>
        <v>3</v>
      </c>
      <c r="BQ1256">
        <f t="shared" si="44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3"/>
        <v>3</v>
      </c>
      <c r="BQ1257">
        <f t="shared" si="44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3"/>
        <v>2</v>
      </c>
      <c r="BQ1258">
        <f t="shared" si="44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3"/>
        <v>2</v>
      </c>
      <c r="BQ1259">
        <f t="shared" si="44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3"/>
        <v>2</v>
      </c>
      <c r="BQ1260">
        <f t="shared" si="44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3"/>
        <v>2</v>
      </c>
      <c r="BQ1261">
        <f t="shared" si="44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3"/>
        <v>2</v>
      </c>
      <c r="BQ1262">
        <f t="shared" si="44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3"/>
        <v>2</v>
      </c>
      <c r="BQ1263">
        <f t="shared" si="44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3"/>
        <v>2</v>
      </c>
      <c r="BQ1264">
        <f t="shared" si="44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3"/>
        <v>2</v>
      </c>
      <c r="BQ1265">
        <f t="shared" si="44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3"/>
        <v>2</v>
      </c>
      <c r="BQ1266">
        <f t="shared" si="44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3"/>
        <v>2</v>
      </c>
      <c r="BQ1267">
        <f t="shared" si="44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3"/>
        <v>2</v>
      </c>
      <c r="BQ1268">
        <f t="shared" si="44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3"/>
        <v>2</v>
      </c>
      <c r="BQ1269">
        <f t="shared" si="44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3"/>
        <v>2</v>
      </c>
      <c r="BQ1270">
        <f t="shared" si="44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3"/>
        <v>2</v>
      </c>
      <c r="BQ1271">
        <f t="shared" si="44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3"/>
        <v>2</v>
      </c>
      <c r="BQ1272">
        <f t="shared" si="44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3"/>
        <v>2</v>
      </c>
      <c r="BQ1273">
        <f t="shared" si="44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3"/>
        <v>2</v>
      </c>
      <c r="BQ1274">
        <f t="shared" si="44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3"/>
        <v>2</v>
      </c>
      <c r="BQ1275">
        <f t="shared" si="44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3"/>
        <v>2</v>
      </c>
      <c r="BQ1276">
        <f t="shared" si="44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3"/>
        <v>2</v>
      </c>
      <c r="BQ1277">
        <f t="shared" si="44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3"/>
        <v>2</v>
      </c>
      <c r="BQ1278">
        <f t="shared" si="44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3"/>
        <v>1</v>
      </c>
      <c r="BQ1279">
        <f t="shared" si="44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3"/>
        <v>1</v>
      </c>
      <c r="BQ1280">
        <f t="shared" si="44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3"/>
        <v>1</v>
      </c>
      <c r="BQ1281">
        <f t="shared" si="44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3"/>
        <v>1</v>
      </c>
      <c r="BQ1282">
        <f t="shared" si="44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3"/>
        <v>1</v>
      </c>
      <c r="BQ1283">
        <f t="shared" si="44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3"/>
        <v>1</v>
      </c>
      <c r="BQ1284">
        <f t="shared" si="44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3"/>
        <v>1</v>
      </c>
      <c r="BQ1285">
        <f t="shared" si="44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5">SUM(E1286:BO1286)</f>
        <v>1</v>
      </c>
      <c r="BQ1286">
        <f t="shared" ref="BQ1286:BQ1349" si="46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5"/>
        <v>1</v>
      </c>
      <c r="BQ1287">
        <f t="shared" si="46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5"/>
        <v>1</v>
      </c>
      <c r="BQ1288">
        <f t="shared" si="46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5"/>
        <v>1</v>
      </c>
      <c r="BQ1289">
        <f t="shared" si="46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5"/>
        <v>1</v>
      </c>
      <c r="BQ1290">
        <f t="shared" si="46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5"/>
        <v>1</v>
      </c>
      <c r="BQ1291">
        <f t="shared" si="46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5"/>
        <v>1</v>
      </c>
      <c r="BQ1292">
        <f t="shared" si="46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5"/>
        <v>1</v>
      </c>
      <c r="BQ1293">
        <f t="shared" si="46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5"/>
        <v>1</v>
      </c>
      <c r="BQ1294">
        <f t="shared" si="46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5"/>
        <v>1</v>
      </c>
      <c r="BQ1295">
        <f t="shared" si="46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5"/>
        <v>1</v>
      </c>
      <c r="BQ1296">
        <f t="shared" si="46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5"/>
        <v>1</v>
      </c>
      <c r="BQ1297">
        <f t="shared" si="46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5"/>
        <v>1</v>
      </c>
      <c r="BQ1298">
        <f t="shared" si="46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5"/>
        <v>1</v>
      </c>
      <c r="BQ1299">
        <f t="shared" si="46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5"/>
        <v>1</v>
      </c>
      <c r="BQ1300">
        <f t="shared" si="46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5"/>
        <v>1</v>
      </c>
      <c r="BQ1301">
        <f t="shared" si="46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5"/>
        <v>1</v>
      </c>
      <c r="BQ1302">
        <f t="shared" si="46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5"/>
        <v>1</v>
      </c>
      <c r="BQ1303">
        <f t="shared" si="46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5"/>
        <v>1</v>
      </c>
      <c r="BQ1304">
        <f t="shared" si="46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5"/>
        <v>1</v>
      </c>
      <c r="BQ1305">
        <f t="shared" si="46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5"/>
        <v>1</v>
      </c>
      <c r="BQ1306">
        <f t="shared" si="46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5"/>
        <v>1</v>
      </c>
      <c r="BQ1307">
        <f t="shared" si="46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5"/>
        <v>1</v>
      </c>
      <c r="BQ1308">
        <f t="shared" si="46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5"/>
        <v>1</v>
      </c>
      <c r="BQ1309">
        <f t="shared" si="46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5"/>
        <v>1</v>
      </c>
      <c r="BQ1310">
        <f t="shared" si="46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5"/>
        <v>1</v>
      </c>
      <c r="BQ1311">
        <f t="shared" si="46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5"/>
        <v>1</v>
      </c>
      <c r="BQ1312">
        <f t="shared" si="46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5"/>
        <v>1</v>
      </c>
      <c r="BQ1313">
        <f t="shared" si="46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5"/>
        <v>1</v>
      </c>
      <c r="BQ1314">
        <f t="shared" si="46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5"/>
        <v>1</v>
      </c>
      <c r="BQ1315">
        <f t="shared" si="46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5"/>
        <v>1</v>
      </c>
      <c r="BQ1316">
        <f t="shared" si="46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5"/>
        <v>1</v>
      </c>
      <c r="BQ1317">
        <f t="shared" si="46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5"/>
        <v>1</v>
      </c>
      <c r="BQ1318">
        <f t="shared" si="46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5"/>
        <v>1</v>
      </c>
      <c r="BQ1319">
        <f t="shared" si="46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5"/>
        <v>1</v>
      </c>
      <c r="BQ1320">
        <f t="shared" si="46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5"/>
        <v>1</v>
      </c>
      <c r="BQ1321">
        <f t="shared" si="46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5"/>
        <v>1</v>
      </c>
      <c r="BQ1322">
        <f t="shared" si="46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5"/>
        <v>1</v>
      </c>
      <c r="BQ1323">
        <f t="shared" si="46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5"/>
        <v>1</v>
      </c>
      <c r="BQ1324">
        <f t="shared" si="46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5"/>
        <v>1</v>
      </c>
      <c r="BQ1325">
        <f t="shared" si="46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5"/>
        <v>1</v>
      </c>
      <c r="BQ1326">
        <f t="shared" si="46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5"/>
        <v>1</v>
      </c>
      <c r="BQ1327">
        <f t="shared" si="46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5"/>
        <v>1</v>
      </c>
      <c r="BQ1328">
        <f t="shared" si="46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5"/>
        <v>1</v>
      </c>
      <c r="BQ1329">
        <f t="shared" si="46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5"/>
        <v>1</v>
      </c>
      <c r="BQ1330">
        <f t="shared" si="46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5"/>
        <v>1</v>
      </c>
      <c r="BQ1331">
        <f t="shared" si="46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5"/>
        <v>1</v>
      </c>
      <c r="BQ1332">
        <f t="shared" si="46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5"/>
        <v>1</v>
      </c>
      <c r="BQ1333">
        <f t="shared" si="46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5"/>
        <v>1</v>
      </c>
      <c r="BQ1334">
        <f t="shared" si="46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5"/>
        <v>1</v>
      </c>
      <c r="BQ1335">
        <f t="shared" si="46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5"/>
        <v>1</v>
      </c>
      <c r="BQ1336">
        <f t="shared" si="46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5"/>
        <v>1</v>
      </c>
      <c r="BQ1337">
        <f t="shared" si="46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5"/>
        <v>1</v>
      </c>
      <c r="BQ1338">
        <f t="shared" si="46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5"/>
        <v>1</v>
      </c>
      <c r="BQ1339">
        <f t="shared" si="46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5"/>
        <v>1</v>
      </c>
      <c r="BQ1340">
        <f t="shared" si="46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5"/>
        <v>1</v>
      </c>
      <c r="BQ1341">
        <f t="shared" si="46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5"/>
        <v>1</v>
      </c>
      <c r="BQ1342">
        <f t="shared" si="46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5"/>
        <v>1</v>
      </c>
      <c r="BQ1343">
        <f t="shared" si="46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5"/>
        <v>1</v>
      </c>
      <c r="BQ1344">
        <f t="shared" si="46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5"/>
        <v>1</v>
      </c>
      <c r="BQ1345">
        <f t="shared" si="46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5"/>
        <v>1</v>
      </c>
      <c r="BQ1346">
        <f t="shared" si="46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5"/>
        <v>1</v>
      </c>
      <c r="BQ1347">
        <f t="shared" si="46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5"/>
        <v>1</v>
      </c>
      <c r="BQ1348">
        <f t="shared" si="46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5"/>
        <v>1</v>
      </c>
      <c r="BQ1349">
        <f t="shared" si="46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7">SUM(E1350:BO1350)</f>
        <v>1</v>
      </c>
      <c r="BQ1350">
        <f t="shared" ref="BQ1350:BQ1408" si="48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7"/>
        <v>1</v>
      </c>
      <c r="BQ1351">
        <f t="shared" si="48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7"/>
        <v>1</v>
      </c>
      <c r="BQ1352">
        <f t="shared" si="48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7"/>
        <v>1</v>
      </c>
      <c r="BQ1353">
        <f t="shared" si="48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7"/>
        <v>1</v>
      </c>
      <c r="BQ1354">
        <f t="shared" si="48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7"/>
        <v>1</v>
      </c>
      <c r="BQ1355">
        <f t="shared" si="48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7"/>
        <v>1</v>
      </c>
      <c r="BQ1356">
        <f t="shared" si="48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7"/>
        <v>1</v>
      </c>
      <c r="BQ1357">
        <f t="shared" si="48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7"/>
        <v>1</v>
      </c>
      <c r="BQ1358">
        <f t="shared" si="48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7"/>
        <v>1</v>
      </c>
      <c r="BQ1359">
        <f t="shared" si="48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7"/>
        <v>1</v>
      </c>
      <c r="BQ1360">
        <f t="shared" si="48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7"/>
        <v>1</v>
      </c>
      <c r="BQ1361">
        <f t="shared" si="48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7"/>
        <v>1</v>
      </c>
      <c r="BQ1362">
        <f t="shared" si="48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7"/>
        <v>1</v>
      </c>
      <c r="BQ1363">
        <f t="shared" si="48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7"/>
        <v>1</v>
      </c>
      <c r="BQ1364">
        <f t="shared" si="48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7"/>
        <v>1</v>
      </c>
      <c r="BQ1365">
        <f t="shared" si="48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7"/>
        <v>1</v>
      </c>
      <c r="BQ1366">
        <f t="shared" si="48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7"/>
        <v>1</v>
      </c>
      <c r="BQ1367">
        <f t="shared" si="48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7"/>
        <v>1</v>
      </c>
      <c r="BQ1368">
        <f t="shared" si="48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7"/>
        <v>1</v>
      </c>
      <c r="BQ1369">
        <f t="shared" si="48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7"/>
        <v>1</v>
      </c>
      <c r="BQ1370">
        <f t="shared" si="48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7"/>
        <v>1</v>
      </c>
      <c r="BQ1371">
        <f t="shared" si="48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7"/>
        <v>1</v>
      </c>
      <c r="BQ1372">
        <f t="shared" si="48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7"/>
        <v>1</v>
      </c>
      <c r="BQ1373">
        <f t="shared" si="48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7"/>
        <v>1</v>
      </c>
      <c r="BQ1374">
        <f t="shared" si="48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7"/>
        <v>1</v>
      </c>
      <c r="BQ1375">
        <f t="shared" si="48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7"/>
        <v>1</v>
      </c>
      <c r="BQ1376">
        <f t="shared" si="48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7"/>
        <v>1</v>
      </c>
      <c r="BQ1377">
        <f t="shared" si="48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7"/>
        <v>1</v>
      </c>
      <c r="BQ1378">
        <f t="shared" si="48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7"/>
        <v>1</v>
      </c>
      <c r="BQ1379">
        <f t="shared" si="48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7"/>
        <v>1</v>
      </c>
      <c r="BQ1380">
        <f t="shared" si="48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7"/>
        <v>1</v>
      </c>
      <c r="BQ1381">
        <f t="shared" si="48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7"/>
        <v>0</v>
      </c>
      <c r="BQ1382">
        <f t="shared" si="48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7"/>
        <v>0</v>
      </c>
      <c r="BQ1383">
        <f t="shared" si="48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7"/>
        <v>0</v>
      </c>
      <c r="BQ1384">
        <f t="shared" si="48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7"/>
        <v>0</v>
      </c>
      <c r="BQ1385">
        <f t="shared" si="48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7"/>
        <v>0</v>
      </c>
      <c r="BQ1386">
        <f t="shared" si="48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7"/>
        <v>0</v>
      </c>
      <c r="BQ1387">
        <f t="shared" si="48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7"/>
        <v>0</v>
      </c>
      <c r="BQ1388">
        <f t="shared" si="48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7"/>
        <v>0</v>
      </c>
      <c r="BQ1389">
        <f t="shared" si="48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7"/>
        <v>0</v>
      </c>
      <c r="BQ1390">
        <f t="shared" si="48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7"/>
        <v>0</v>
      </c>
      <c r="BQ1391">
        <f t="shared" si="48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7"/>
        <v>0</v>
      </c>
      <c r="BQ1392">
        <f t="shared" si="48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7"/>
        <v>0</v>
      </c>
      <c r="BQ1393">
        <f t="shared" si="48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7"/>
        <v>0</v>
      </c>
      <c r="BQ1394">
        <f t="shared" si="48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7"/>
        <v>0</v>
      </c>
      <c r="BQ1395">
        <f t="shared" si="48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7"/>
        <v>0</v>
      </c>
      <c r="BQ1396">
        <f t="shared" si="48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7"/>
        <v>0</v>
      </c>
      <c r="BQ1397">
        <f t="shared" si="48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7"/>
        <v>0</v>
      </c>
      <c r="BQ1398">
        <f t="shared" si="48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7"/>
        <v>0</v>
      </c>
      <c r="BQ1399">
        <f t="shared" si="48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7"/>
        <v>0</v>
      </c>
      <c r="BQ1400">
        <f t="shared" si="48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7"/>
        <v>0</v>
      </c>
      <c r="BQ1401">
        <f t="shared" si="48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7"/>
        <v>0</v>
      </c>
      <c r="BQ1402">
        <f t="shared" si="48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7"/>
        <v>0</v>
      </c>
      <c r="BQ1403">
        <f t="shared" si="48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7"/>
        <v>0</v>
      </c>
      <c r="BQ1404">
        <f t="shared" si="48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7"/>
        <v>0</v>
      </c>
      <c r="BQ1405">
        <f t="shared" si="48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7"/>
        <v>0</v>
      </c>
      <c r="BQ1406">
        <f t="shared" si="48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7"/>
        <v>0</v>
      </c>
      <c r="BQ1407">
        <f t="shared" si="48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7"/>
        <v>0</v>
      </c>
      <c r="BQ1408">
        <f t="shared" si="48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3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1101</v>
      </c>
      <c r="C2" s="26">
        <f>AVERAGE(C36:C45)</f>
        <v>79483.899999999994</v>
      </c>
      <c r="D2" s="26">
        <f>AVERAGE(D36:D45)</f>
        <v>1420.1</v>
      </c>
      <c r="G2" s="35">
        <v>3.2352876226944156</v>
      </c>
    </row>
    <row r="3" spans="1:8" x14ac:dyDescent="0.3">
      <c r="G3" s="27">
        <v>79483.899999999994</v>
      </c>
      <c r="H3" t="s">
        <v>1100</v>
      </c>
    </row>
    <row r="4" spans="1:8" x14ac:dyDescent="0.3">
      <c r="G4" s="36">
        <v>1420</v>
      </c>
      <c r="H4" t="s">
        <v>1110</v>
      </c>
    </row>
    <row r="6" spans="1:8" ht="43.2" x14ac:dyDescent="0.3">
      <c r="A6" s="19" t="s">
        <v>1089</v>
      </c>
      <c r="B6" s="19" t="s">
        <v>1096</v>
      </c>
      <c r="C6" s="19" t="s">
        <v>1103</v>
      </c>
      <c r="D6" s="19" t="s">
        <v>1102</v>
      </c>
      <c r="E6" s="19" t="s">
        <v>1104</v>
      </c>
      <c r="F6" s="19" t="s">
        <v>1109</v>
      </c>
      <c r="G6" s="19" t="s">
        <v>1111</v>
      </c>
    </row>
    <row r="7" spans="1:8" x14ac:dyDescent="0.3">
      <c r="A7" s="31">
        <f>+'Global Status'!A6</f>
        <v>50</v>
      </c>
      <c r="B7" s="2">
        <f>+'Global Status'!J6</f>
        <v>32778</v>
      </c>
      <c r="C7" s="32">
        <f>+'Global Status'!M6</f>
        <v>4105</v>
      </c>
      <c r="D7" s="32"/>
      <c r="E7" s="25"/>
    </row>
    <row r="8" spans="1:8" x14ac:dyDescent="0.3">
      <c r="A8" s="31">
        <f>+'Global Status'!A7</f>
        <v>51</v>
      </c>
      <c r="B8" s="2">
        <f>+'Global Status'!J7</f>
        <v>37364</v>
      </c>
      <c r="C8" s="32">
        <f>+'Global Status'!M7</f>
        <v>4589</v>
      </c>
      <c r="D8" s="28">
        <f>+'Global Status'!V7</f>
        <v>484</v>
      </c>
      <c r="E8" s="30">
        <f>+D8/$G$3</f>
        <v>6.0892834901156087E-3</v>
      </c>
      <c r="F8" s="34">
        <f>$G$2*$G$4*(A8-A7)/$G$3</f>
        <v>5.7799232602150509E-2</v>
      </c>
      <c r="G8" s="33">
        <f>+$G$3*TANH(F8)</f>
        <v>4588.9993268596336</v>
      </c>
    </row>
    <row r="9" spans="1:8" x14ac:dyDescent="0.3">
      <c r="A9" s="31">
        <f>+'Global Status'!A8</f>
        <v>52</v>
      </c>
      <c r="B9" s="2">
        <f>+'Global Status'!J8</f>
        <v>44279</v>
      </c>
      <c r="C9" s="32">
        <f>+'Global Status'!M8</f>
        <v>6915</v>
      </c>
      <c r="D9" s="28">
        <f>+'Global Status'!V8</f>
        <v>2326</v>
      </c>
      <c r="E9" s="30">
        <f t="shared" ref="E9:E45" si="0">D9/C9</f>
        <v>0.33637020968908171</v>
      </c>
      <c r="F9" s="34">
        <f t="shared" ref="F9:F45" si="1">$G$2*$G$4*(A9-A8)/$G$3</f>
        <v>5.7799232602150509E-2</v>
      </c>
      <c r="G9" s="33">
        <f t="shared" ref="G9:G45" si="2">+$G$3*TANH(F9)</f>
        <v>4588.9993268596336</v>
      </c>
    </row>
    <row r="10" spans="1:8" x14ac:dyDescent="0.3">
      <c r="A10" s="31">
        <f>+'Global Status'!A9</f>
        <v>53</v>
      </c>
      <c r="B10" s="2">
        <f>+'Global Status'!J9</f>
        <v>51767</v>
      </c>
      <c r="C10" s="32">
        <f>+'Global Status'!M9</f>
        <v>7488</v>
      </c>
      <c r="D10" s="28">
        <f>+'Global Status'!V9</f>
        <v>573</v>
      </c>
      <c r="E10" s="30">
        <f t="shared" si="0"/>
        <v>7.6522435897435903E-2</v>
      </c>
      <c r="F10" s="34">
        <f t="shared" si="1"/>
        <v>5.7799232602150509E-2</v>
      </c>
      <c r="G10" s="33">
        <f t="shared" si="2"/>
        <v>4588.9993268596336</v>
      </c>
    </row>
    <row r="11" spans="1:8" x14ac:dyDescent="0.3">
      <c r="A11" s="31">
        <f>+'Global Status'!A10</f>
        <v>54</v>
      </c>
      <c r="B11" s="2">
        <f>+'Global Status'!J10</f>
        <v>61513</v>
      </c>
      <c r="C11" s="32">
        <f>+'Global Status'!M10</f>
        <v>9746</v>
      </c>
      <c r="D11" s="28">
        <f>+'Global Status'!V10</f>
        <v>2258</v>
      </c>
      <c r="E11" s="30">
        <f t="shared" si="0"/>
        <v>0.23168479376154319</v>
      </c>
      <c r="F11" s="34">
        <f t="shared" si="1"/>
        <v>5.7799232602150509E-2</v>
      </c>
      <c r="G11" s="33">
        <f t="shared" si="2"/>
        <v>4588.9993268596336</v>
      </c>
    </row>
    <row r="12" spans="1:8" x14ac:dyDescent="0.3">
      <c r="A12" s="31">
        <f>+'Global Status'!A11</f>
        <v>55</v>
      </c>
      <c r="B12" s="2">
        <f>+'Global Status'!J11</f>
        <v>72469</v>
      </c>
      <c r="C12" s="32">
        <f>+'Global Status'!M11</f>
        <v>10955</v>
      </c>
      <c r="D12" s="28">
        <f>+'Global Status'!V11</f>
        <v>1209</v>
      </c>
      <c r="E12" s="30">
        <f t="shared" si="0"/>
        <v>0.11036056595162026</v>
      </c>
      <c r="F12" s="34">
        <f t="shared" si="1"/>
        <v>5.7799232602150509E-2</v>
      </c>
      <c r="G12" s="33">
        <f t="shared" si="2"/>
        <v>4588.9993268596336</v>
      </c>
    </row>
    <row r="13" spans="1:8" x14ac:dyDescent="0.3">
      <c r="A13" s="31">
        <f>+'Global Status'!A12</f>
        <v>56</v>
      </c>
      <c r="B13" s="2">
        <f>+'Global Status'!J12</f>
        <v>167515</v>
      </c>
      <c r="C13" s="32">
        <f>+'Global Status'!M12</f>
        <v>13903</v>
      </c>
      <c r="D13" s="28">
        <f>+'Global Status'!V12</f>
        <v>2948</v>
      </c>
      <c r="E13" s="30">
        <f t="shared" si="0"/>
        <v>0.21204056678414732</v>
      </c>
      <c r="F13" s="34">
        <f t="shared" si="1"/>
        <v>5.7799232602150509E-2</v>
      </c>
      <c r="G13" s="33">
        <f t="shared" si="2"/>
        <v>4588.9993268596336</v>
      </c>
    </row>
    <row r="14" spans="1:8" x14ac:dyDescent="0.3">
      <c r="A14" s="31">
        <f>+'Global Status'!A13</f>
        <v>57</v>
      </c>
      <c r="B14" s="2">
        <f>+'Global Status'!J13</f>
        <v>179111</v>
      </c>
      <c r="C14" s="32">
        <f>+'Global Status'!M13</f>
        <v>11525</v>
      </c>
      <c r="D14" s="28">
        <f>+'Global Status'!V13</f>
        <v>-2378</v>
      </c>
      <c r="E14" s="30">
        <f t="shared" si="0"/>
        <v>-0.20633405639913233</v>
      </c>
      <c r="F14" s="34">
        <f t="shared" si="1"/>
        <v>5.7799232602150509E-2</v>
      </c>
      <c r="G14" s="33">
        <f t="shared" si="2"/>
        <v>4588.9993268596336</v>
      </c>
    </row>
    <row r="15" spans="1:8" x14ac:dyDescent="0.3">
      <c r="A15" s="31">
        <f>+'Global Status'!A14</f>
        <v>58</v>
      </c>
      <c r="B15" s="2">
        <f>+'Global Status'!J14</f>
        <v>191127</v>
      </c>
      <c r="C15" s="32">
        <f>+'Global Status'!M14</f>
        <v>15123</v>
      </c>
      <c r="D15" s="28">
        <f>+'Global Status'!V14</f>
        <v>3598</v>
      </c>
      <c r="E15" s="30">
        <f t="shared" si="0"/>
        <v>0.23791575745553131</v>
      </c>
      <c r="F15" s="34">
        <f t="shared" si="1"/>
        <v>5.7799232602150509E-2</v>
      </c>
      <c r="G15" s="33">
        <f t="shared" si="2"/>
        <v>4588.9993268596336</v>
      </c>
    </row>
    <row r="16" spans="1:8" x14ac:dyDescent="0.3">
      <c r="A16" s="31">
        <f>+'Global Status'!A15</f>
        <v>59</v>
      </c>
      <c r="B16" s="2">
        <f>+'Global Status'!J15</f>
        <v>209839</v>
      </c>
      <c r="C16" s="32">
        <f>+'Global Status'!M15</f>
        <v>16556</v>
      </c>
      <c r="D16" s="28">
        <f>+'Global Status'!V15</f>
        <v>1433</v>
      </c>
      <c r="E16" s="30">
        <f t="shared" si="0"/>
        <v>8.6554723363131192E-2</v>
      </c>
      <c r="F16" s="34">
        <f t="shared" si="1"/>
        <v>5.7799232602150509E-2</v>
      </c>
      <c r="G16" s="33">
        <f t="shared" si="2"/>
        <v>4588.9993268596336</v>
      </c>
    </row>
    <row r="17" spans="1:7" x14ac:dyDescent="0.3">
      <c r="A17" s="31">
        <f>+'Global Status'!A16</f>
        <v>60</v>
      </c>
      <c r="B17" s="2">
        <f>+'Global Status'!J16</f>
        <v>234073</v>
      </c>
      <c r="C17" s="32">
        <f>+'Global Status'!M16</f>
        <v>24247</v>
      </c>
      <c r="D17" s="28">
        <f>+'Global Status'!V16</f>
        <v>7691</v>
      </c>
      <c r="E17" s="30">
        <f t="shared" si="0"/>
        <v>0.31719387965521506</v>
      </c>
      <c r="F17" s="34">
        <f t="shared" si="1"/>
        <v>5.7799232602150509E-2</v>
      </c>
      <c r="G17" s="33">
        <f t="shared" si="2"/>
        <v>4588.9993268596336</v>
      </c>
    </row>
    <row r="18" spans="1:7" x14ac:dyDescent="0.3">
      <c r="A18" s="31">
        <f>+'Global Status'!A17</f>
        <v>61</v>
      </c>
      <c r="B18" s="2">
        <f>+'Global Status'!J17</f>
        <v>266073</v>
      </c>
      <c r="C18" s="32">
        <f>+'Global Status'!M17</f>
        <v>32000</v>
      </c>
      <c r="D18" s="28">
        <f>+'Global Status'!V17</f>
        <v>7753</v>
      </c>
      <c r="E18" s="30">
        <f t="shared" si="0"/>
        <v>0.24228125</v>
      </c>
      <c r="F18" s="34">
        <f t="shared" si="1"/>
        <v>5.7799232602150509E-2</v>
      </c>
      <c r="G18" s="33">
        <f t="shared" si="2"/>
        <v>4588.9993268596336</v>
      </c>
    </row>
    <row r="19" spans="1:7" x14ac:dyDescent="0.3">
      <c r="A19" s="31">
        <f>+'Global Status'!A18</f>
        <v>62</v>
      </c>
      <c r="B19" s="2">
        <f>+'Global Status'!J18</f>
        <v>292142</v>
      </c>
      <c r="C19" s="32">
        <f>+'Global Status'!M18</f>
        <v>26069</v>
      </c>
      <c r="D19" s="28">
        <f>+'Global Status'!V18</f>
        <v>-5931</v>
      </c>
      <c r="E19" s="30">
        <f t="shared" si="0"/>
        <v>-0.22751160382062988</v>
      </c>
      <c r="F19" s="34">
        <f t="shared" si="1"/>
        <v>5.7799232602150509E-2</v>
      </c>
      <c r="G19" s="33">
        <f t="shared" si="2"/>
        <v>4588.9993268596336</v>
      </c>
    </row>
    <row r="20" spans="1:7" x14ac:dyDescent="0.3">
      <c r="A20" s="31">
        <f>+'Global Status'!A19</f>
        <v>63</v>
      </c>
      <c r="B20" s="2">
        <f>+'Global Status'!J19</f>
        <v>332930</v>
      </c>
      <c r="C20" s="32">
        <f>+'Global Status'!M19</f>
        <v>40788</v>
      </c>
      <c r="D20" s="28">
        <f>+'Global Status'!V19</f>
        <v>14719</v>
      </c>
      <c r="E20" s="30">
        <f t="shared" si="0"/>
        <v>0.36086594096302832</v>
      </c>
      <c r="F20" s="34">
        <f t="shared" si="1"/>
        <v>5.7799232602150509E-2</v>
      </c>
      <c r="G20" s="33">
        <f t="shared" si="2"/>
        <v>4588.9993268596336</v>
      </c>
    </row>
    <row r="21" spans="1:7" x14ac:dyDescent="0.3">
      <c r="A21" s="31">
        <f>+'Global Status'!A20</f>
        <v>64</v>
      </c>
      <c r="B21" s="2">
        <f>+'Global Status'!J20</f>
        <v>372755</v>
      </c>
      <c r="C21" s="32">
        <f>+'Global Status'!M20</f>
        <v>39825</v>
      </c>
      <c r="D21" s="28">
        <f>+'Global Status'!V20</f>
        <v>-963</v>
      </c>
      <c r="E21" s="30">
        <f t="shared" si="0"/>
        <v>-2.4180790960451979E-2</v>
      </c>
      <c r="F21" s="34">
        <f t="shared" si="1"/>
        <v>5.7799232602150509E-2</v>
      </c>
      <c r="G21" s="33">
        <f t="shared" si="2"/>
        <v>4588.9993268596336</v>
      </c>
    </row>
    <row r="22" spans="1:7" x14ac:dyDescent="0.3">
      <c r="A22" s="31">
        <f>+'Global Status'!A21</f>
        <v>65</v>
      </c>
      <c r="B22" s="2">
        <f>+'Global Status'!J21</f>
        <v>413467</v>
      </c>
      <c r="C22" s="32">
        <f>+'Global Status'!M21</f>
        <v>40712</v>
      </c>
      <c r="D22" s="28">
        <f>+'Global Status'!V21</f>
        <v>887</v>
      </c>
      <c r="E22" s="30">
        <f t="shared" si="0"/>
        <v>2.1787188052662606E-2</v>
      </c>
      <c r="F22" s="34">
        <f t="shared" si="1"/>
        <v>5.7799232602150509E-2</v>
      </c>
      <c r="G22" s="33">
        <f t="shared" si="2"/>
        <v>4588.9993268596336</v>
      </c>
    </row>
    <row r="23" spans="1:7" x14ac:dyDescent="0.3">
      <c r="A23" s="31">
        <f>+'Global Status'!A22</f>
        <v>66</v>
      </c>
      <c r="B23" s="2">
        <f>+'Global Status'!J22</f>
        <v>462684</v>
      </c>
      <c r="C23" s="32">
        <f>+'Global Status'!M22</f>
        <v>49219</v>
      </c>
      <c r="D23" s="28">
        <f>+'Global Status'!V22</f>
        <v>8507</v>
      </c>
      <c r="E23" s="30">
        <f t="shared" si="0"/>
        <v>0.17283975700440887</v>
      </c>
      <c r="F23" s="34">
        <f t="shared" si="1"/>
        <v>5.7799232602150509E-2</v>
      </c>
      <c r="G23" s="33">
        <f t="shared" si="2"/>
        <v>4588.9993268596336</v>
      </c>
    </row>
    <row r="24" spans="1:7" x14ac:dyDescent="0.3">
      <c r="A24" s="31">
        <f>+'Global Status'!A23</f>
        <v>67</v>
      </c>
      <c r="B24" s="2">
        <f>+'Global Status'!J23</f>
        <v>509164</v>
      </c>
      <c r="C24" s="32">
        <f>+'Global Status'!M23</f>
        <v>46484</v>
      </c>
      <c r="D24" s="28">
        <f>+'Global Status'!V23</f>
        <v>-2735</v>
      </c>
      <c r="E24" s="30">
        <f t="shared" si="0"/>
        <v>-5.8837449444970311E-2</v>
      </c>
      <c r="F24" s="34">
        <f t="shared" si="1"/>
        <v>5.7799232602150509E-2</v>
      </c>
      <c r="G24" s="33">
        <f t="shared" si="2"/>
        <v>4588.9993268596336</v>
      </c>
    </row>
    <row r="25" spans="1:7" x14ac:dyDescent="0.3">
      <c r="A25" s="31">
        <f>+'Global Status'!A24</f>
        <v>68</v>
      </c>
      <c r="B25" s="2">
        <f>+'Global Status'!J24</f>
        <v>570968</v>
      </c>
      <c r="C25" s="32">
        <f>+'Global Status'!M24</f>
        <v>62514</v>
      </c>
      <c r="D25" s="28">
        <f>+'Global Status'!V24</f>
        <v>16030</v>
      </c>
      <c r="E25" s="30">
        <f t="shared" si="0"/>
        <v>0.25642256134625846</v>
      </c>
      <c r="F25" s="34">
        <f t="shared" si="1"/>
        <v>5.7799232602150509E-2</v>
      </c>
      <c r="G25" s="33">
        <f t="shared" si="2"/>
        <v>4588.9993268596336</v>
      </c>
    </row>
    <row r="26" spans="1:7" x14ac:dyDescent="0.3">
      <c r="A26" s="31">
        <f>+'Global Status'!A25</f>
        <v>69</v>
      </c>
      <c r="B26" s="2">
        <f>+'Global Status'!J25</f>
        <v>634835</v>
      </c>
      <c r="C26" s="32">
        <f>+'Global Status'!M25</f>
        <v>63159</v>
      </c>
      <c r="D26" s="28">
        <f>+'Global Status'!V25</f>
        <v>645</v>
      </c>
      <c r="E26" s="30">
        <f t="shared" si="0"/>
        <v>1.0212321284377523E-2</v>
      </c>
      <c r="F26" s="34">
        <f t="shared" si="1"/>
        <v>5.7799232602150509E-2</v>
      </c>
      <c r="G26" s="33">
        <f t="shared" si="2"/>
        <v>4588.9993268596336</v>
      </c>
    </row>
    <row r="27" spans="1:7" x14ac:dyDescent="0.3">
      <c r="A27" s="31">
        <f>+'Global Status'!A26</f>
        <v>70</v>
      </c>
      <c r="B27" s="2">
        <f>+'Global Status'!J26</f>
        <v>693282</v>
      </c>
      <c r="C27" s="32">
        <f>+'Global Status'!M26</f>
        <v>58469</v>
      </c>
      <c r="D27" s="28">
        <f>+'Global Status'!V26</f>
        <v>-4690</v>
      </c>
      <c r="E27" s="30">
        <f t="shared" si="0"/>
        <v>-8.0213446441704153E-2</v>
      </c>
      <c r="F27" s="34">
        <f t="shared" si="1"/>
        <v>5.7799232602150509E-2</v>
      </c>
      <c r="G27" s="33">
        <f t="shared" si="2"/>
        <v>4588.9993268596336</v>
      </c>
    </row>
    <row r="28" spans="1:7" x14ac:dyDescent="0.3">
      <c r="A28" s="31">
        <f>+'Global Status'!A27</f>
        <v>71</v>
      </c>
      <c r="B28" s="2">
        <f>+'Global Status'!J27</f>
        <v>750890</v>
      </c>
      <c r="C28" s="32">
        <f>+'Global Status'!M27</f>
        <v>57610</v>
      </c>
      <c r="D28" s="28">
        <f>+'Global Status'!V27</f>
        <v>-859</v>
      </c>
      <c r="E28" s="30">
        <f t="shared" si="0"/>
        <v>-1.4910605797604582E-2</v>
      </c>
      <c r="F28" s="34">
        <f t="shared" si="1"/>
        <v>5.7799232602150509E-2</v>
      </c>
      <c r="G28" s="33">
        <f t="shared" si="2"/>
        <v>4588.9993268596336</v>
      </c>
    </row>
    <row r="29" spans="1:7" x14ac:dyDescent="0.3">
      <c r="A29" s="31">
        <f>+'Global Status'!A28</f>
        <v>72</v>
      </c>
      <c r="B29" s="2">
        <f>+'Global Status'!J28</f>
        <v>823626</v>
      </c>
      <c r="C29" s="32">
        <f>+'Global Status'!M28</f>
        <v>72736</v>
      </c>
      <c r="D29" s="28">
        <f>+'Global Status'!V28</f>
        <v>15126</v>
      </c>
      <c r="E29" s="30">
        <f t="shared" si="0"/>
        <v>0.20795754509458864</v>
      </c>
      <c r="F29" s="34">
        <f t="shared" si="1"/>
        <v>5.7799232602150509E-2</v>
      </c>
      <c r="G29" s="33">
        <f t="shared" si="2"/>
        <v>4588.9993268596336</v>
      </c>
    </row>
    <row r="30" spans="1:7" x14ac:dyDescent="0.3">
      <c r="A30" s="31">
        <f>+'Global Status'!A29</f>
        <v>73</v>
      </c>
      <c r="B30" s="2">
        <f>+'Global Status'!J29</f>
        <v>896450</v>
      </c>
      <c r="C30" s="32">
        <f>+'Global Status'!M29</f>
        <v>72839</v>
      </c>
      <c r="D30" s="28">
        <f>+'Global Status'!V29</f>
        <v>103</v>
      </c>
      <c r="E30" s="30">
        <f t="shared" si="0"/>
        <v>1.4140776232512801E-3</v>
      </c>
      <c r="F30" s="34">
        <f t="shared" si="1"/>
        <v>5.7799232602150509E-2</v>
      </c>
      <c r="G30" s="33">
        <f t="shared" si="2"/>
        <v>4588.9993268596336</v>
      </c>
    </row>
    <row r="31" spans="1:7" x14ac:dyDescent="0.3">
      <c r="A31" s="31">
        <f>+'Global Status'!A30</f>
        <v>74</v>
      </c>
      <c r="B31" s="2">
        <f>+'Global Status'!J30</f>
        <v>972303</v>
      </c>
      <c r="C31" s="32">
        <f>+'Global Status'!M30</f>
        <v>75853</v>
      </c>
      <c r="D31" s="28">
        <f>+'Global Status'!V30</f>
        <v>3014</v>
      </c>
      <c r="E31" s="30">
        <f t="shared" si="0"/>
        <v>3.9734750108763005E-2</v>
      </c>
      <c r="F31" s="34">
        <f t="shared" si="1"/>
        <v>5.7799232602150509E-2</v>
      </c>
      <c r="G31" s="33">
        <f t="shared" si="2"/>
        <v>4588.9993268596336</v>
      </c>
    </row>
    <row r="32" spans="1:7" x14ac:dyDescent="0.3">
      <c r="A32" s="31">
        <f>+'Global Status'!A31</f>
        <v>75</v>
      </c>
      <c r="B32" s="2">
        <f>+'Global Status'!J31</f>
        <v>1051697</v>
      </c>
      <c r="C32" s="32">
        <f>+'Global Status'!M31</f>
        <v>79394</v>
      </c>
      <c r="D32" s="28">
        <f>+'Global Status'!V31</f>
        <v>3541</v>
      </c>
      <c r="E32" s="30">
        <f t="shared" si="0"/>
        <v>4.4600347633322414E-2</v>
      </c>
      <c r="F32" s="34">
        <f t="shared" si="1"/>
        <v>5.7799232602150509E-2</v>
      </c>
      <c r="G32" s="33">
        <f t="shared" si="2"/>
        <v>4588.9993268596336</v>
      </c>
    </row>
    <row r="33" spans="1:7" x14ac:dyDescent="0.3">
      <c r="A33" s="31">
        <f>+'Global Status'!A32</f>
        <v>76</v>
      </c>
      <c r="B33" s="2">
        <f>+'Global Status'!J32</f>
        <v>1133758</v>
      </c>
      <c r="C33" s="32">
        <f>+'Global Status'!M32</f>
        <v>82061</v>
      </c>
      <c r="D33" s="28">
        <f>+'Global Status'!V32</f>
        <v>2667</v>
      </c>
      <c r="E33" s="30">
        <f t="shared" si="0"/>
        <v>3.2500213255992491E-2</v>
      </c>
      <c r="F33" s="34">
        <f t="shared" si="1"/>
        <v>5.7799232602150509E-2</v>
      </c>
      <c r="G33" s="33">
        <f t="shared" si="2"/>
        <v>4588.9993268596336</v>
      </c>
    </row>
    <row r="34" spans="1:7" x14ac:dyDescent="0.3">
      <c r="A34" s="31">
        <f>+'Global Status'!A33</f>
        <v>77</v>
      </c>
      <c r="B34" s="2">
        <f>+'Global Status'!J33</f>
        <v>1210956</v>
      </c>
      <c r="C34" s="32">
        <f>+'Global Status'!M33</f>
        <v>77200</v>
      </c>
      <c r="D34" s="28">
        <f>+'Global Status'!V33</f>
        <v>-4861</v>
      </c>
      <c r="E34" s="30">
        <f t="shared" si="0"/>
        <v>-6.2966321243523318E-2</v>
      </c>
      <c r="F34" s="34">
        <f t="shared" si="1"/>
        <v>5.7799232602150509E-2</v>
      </c>
      <c r="G34" s="33">
        <f t="shared" si="2"/>
        <v>4588.9993268596336</v>
      </c>
    </row>
    <row r="35" spans="1:7" x14ac:dyDescent="0.3">
      <c r="A35" s="31">
        <f>+'Global Status'!A34</f>
        <v>78</v>
      </c>
      <c r="B35" s="2">
        <f>+'Global Status'!J34</f>
        <v>1279722</v>
      </c>
      <c r="C35" s="32">
        <f>+'Global Status'!M34</f>
        <v>68766</v>
      </c>
      <c r="D35" s="28">
        <f>+'Global Status'!V34</f>
        <v>-8434</v>
      </c>
      <c r="E35" s="30">
        <f t="shared" si="0"/>
        <v>-0.12264782014367566</v>
      </c>
      <c r="F35" s="34">
        <f t="shared" si="1"/>
        <v>5.7799232602150509E-2</v>
      </c>
      <c r="G35" s="33">
        <f t="shared" si="2"/>
        <v>4588.9993268596336</v>
      </c>
    </row>
    <row r="36" spans="1:7" x14ac:dyDescent="0.3">
      <c r="A36" s="31">
        <f>+'Global Status'!A35</f>
        <v>79</v>
      </c>
      <c r="B36" s="2">
        <f>+'Global Status'!J35</f>
        <v>1353361</v>
      </c>
      <c r="C36" s="32">
        <f>+'Global Status'!M35</f>
        <v>73639</v>
      </c>
      <c r="D36" s="28">
        <f>+'Global Status'!V35</f>
        <v>4873</v>
      </c>
      <c r="E36" s="30">
        <f t="shared" si="0"/>
        <v>6.6174174011053924E-2</v>
      </c>
      <c r="F36" s="34">
        <f t="shared" si="1"/>
        <v>5.7799232602150509E-2</v>
      </c>
      <c r="G36" s="33">
        <f t="shared" si="2"/>
        <v>4588.9993268596336</v>
      </c>
    </row>
    <row r="37" spans="1:7" x14ac:dyDescent="0.3">
      <c r="A37" s="31">
        <f>+'Global Status'!A36</f>
        <v>80</v>
      </c>
      <c r="B37" s="2">
        <f>+'Global Status'!J36</f>
        <v>1436198</v>
      </c>
      <c r="C37" s="32">
        <f>+'Global Status'!M36</f>
        <v>82837</v>
      </c>
      <c r="D37" s="28">
        <f>+'Global Status'!V36</f>
        <v>9198</v>
      </c>
      <c r="E37" s="30">
        <f t="shared" si="0"/>
        <v>0.11103733838743557</v>
      </c>
      <c r="F37" s="34">
        <f t="shared" si="1"/>
        <v>5.7799232602150509E-2</v>
      </c>
      <c r="G37" s="33">
        <f t="shared" si="2"/>
        <v>4588.9993268596336</v>
      </c>
    </row>
    <row r="38" spans="1:7" x14ac:dyDescent="0.3">
      <c r="A38" s="31">
        <f>+'Global Status'!A37</f>
        <v>81</v>
      </c>
      <c r="B38" s="2">
        <f>+'Global Status'!J37</f>
        <v>1521252</v>
      </c>
      <c r="C38" s="32">
        <f>+'Global Status'!M37</f>
        <v>85054</v>
      </c>
      <c r="D38" s="28">
        <f>+'Global Status'!V37</f>
        <v>2217</v>
      </c>
      <c r="E38" s="30">
        <f t="shared" si="0"/>
        <v>2.6065793495896723E-2</v>
      </c>
      <c r="F38" s="34">
        <f t="shared" si="1"/>
        <v>5.7799232602150509E-2</v>
      </c>
      <c r="G38" s="33">
        <f t="shared" si="2"/>
        <v>4588.9993268596336</v>
      </c>
    </row>
    <row r="39" spans="1:7" x14ac:dyDescent="0.3">
      <c r="A39" s="31">
        <f>+'Global Status'!A38</f>
        <v>82</v>
      </c>
      <c r="B39" s="2">
        <f>+'Global Status'!J38</f>
        <v>1610909</v>
      </c>
      <c r="C39" s="32">
        <f>+'Global Status'!M38</f>
        <v>89657</v>
      </c>
      <c r="D39" s="28">
        <f>+'Global Status'!V38</f>
        <v>4603</v>
      </c>
      <c r="E39" s="30">
        <f t="shared" si="0"/>
        <v>5.1340107297812777E-2</v>
      </c>
      <c r="F39" s="34">
        <f t="shared" si="1"/>
        <v>5.7799232602150509E-2</v>
      </c>
      <c r="G39" s="33">
        <f t="shared" si="2"/>
        <v>4588.9993268596336</v>
      </c>
    </row>
    <row r="40" spans="1:7" x14ac:dyDescent="0.3">
      <c r="A40" s="31">
        <f>+'Global Status'!A39</f>
        <v>83</v>
      </c>
      <c r="B40" s="2">
        <f>+'Global Status'!J39</f>
        <v>1696588</v>
      </c>
      <c r="C40" s="32">
        <f>+'Global Status'!M39</f>
        <v>85679</v>
      </c>
      <c r="D40" s="28">
        <f>+'Global Status'!V39</f>
        <v>-3978</v>
      </c>
      <c r="E40" s="30">
        <f t="shared" si="0"/>
        <v>-4.6429113318316041E-2</v>
      </c>
      <c r="F40" s="34">
        <f t="shared" si="1"/>
        <v>5.7799232602150509E-2</v>
      </c>
      <c r="G40" s="33">
        <f t="shared" si="2"/>
        <v>4588.9993268596336</v>
      </c>
    </row>
    <row r="41" spans="1:7" x14ac:dyDescent="0.3">
      <c r="A41" s="31">
        <f>+'Global Status'!A40</f>
        <v>84</v>
      </c>
      <c r="B41" s="2">
        <f>+'Global Status'!J40</f>
        <v>1773084</v>
      </c>
      <c r="C41" s="32">
        <f>+'Global Status'!M40</f>
        <v>76498</v>
      </c>
      <c r="D41" s="28">
        <f>+'Global Status'!V40</f>
        <v>-9181</v>
      </c>
      <c r="E41" s="30">
        <f t="shared" si="0"/>
        <v>-0.12001620957410651</v>
      </c>
      <c r="F41" s="34">
        <f t="shared" si="1"/>
        <v>5.7799232602150509E-2</v>
      </c>
      <c r="G41" s="33">
        <f t="shared" si="2"/>
        <v>4588.9993268596336</v>
      </c>
    </row>
    <row r="42" spans="1:7" x14ac:dyDescent="0.3">
      <c r="A42" s="31">
        <f>+'Global Status'!A41</f>
        <v>85</v>
      </c>
      <c r="B42" s="2">
        <f>+'Global Status'!J41</f>
        <v>1844863</v>
      </c>
      <c r="C42" s="32">
        <f>+'Global Status'!M41</f>
        <v>71779</v>
      </c>
      <c r="D42" s="28">
        <f>+'Global Status'!V41</f>
        <v>-4719</v>
      </c>
      <c r="E42" s="30">
        <f t="shared" si="0"/>
        <v>-6.5743462572618733E-2</v>
      </c>
      <c r="F42" s="34">
        <f t="shared" si="1"/>
        <v>5.7799232602150509E-2</v>
      </c>
      <c r="G42" s="33">
        <f t="shared" si="2"/>
        <v>4588.9993268596336</v>
      </c>
    </row>
    <row r="43" spans="1:7" x14ac:dyDescent="0.3">
      <c r="A43" s="31">
        <f>+'Global Status'!A42</f>
        <v>86</v>
      </c>
      <c r="B43" s="2">
        <f>+'Global Status'!J42</f>
        <v>1914916</v>
      </c>
      <c r="C43" s="32">
        <f>+'Global Status'!M42</f>
        <v>70082</v>
      </c>
      <c r="D43" s="28">
        <f>+'Global Status'!V42</f>
        <v>-1697</v>
      </c>
      <c r="E43" s="30">
        <f t="shared" si="0"/>
        <v>-2.4214491595559488E-2</v>
      </c>
      <c r="F43" s="34">
        <f t="shared" si="1"/>
        <v>5.7799232602150509E-2</v>
      </c>
      <c r="G43" s="33">
        <f t="shared" si="2"/>
        <v>4588.9993268596336</v>
      </c>
    </row>
    <row r="44" spans="1:7" x14ac:dyDescent="0.3">
      <c r="A44" s="31">
        <f>+'Global Status'!A43</f>
        <v>87</v>
      </c>
      <c r="B44" s="2">
        <f>+'Global Status'!J43</f>
        <v>1991562</v>
      </c>
      <c r="C44" s="32">
        <f>+'Global Status'!M43</f>
        <v>76647</v>
      </c>
      <c r="D44" s="28">
        <f>+'Global Status'!V43</f>
        <v>6565</v>
      </c>
      <c r="E44" s="30">
        <f t="shared" si="0"/>
        <v>8.5652406486881411E-2</v>
      </c>
      <c r="F44" s="34">
        <f t="shared" si="1"/>
        <v>5.7799232602150509E-2</v>
      </c>
      <c r="G44" s="33">
        <f t="shared" si="2"/>
        <v>4588.9993268596336</v>
      </c>
    </row>
    <row r="45" spans="1:7" x14ac:dyDescent="0.3">
      <c r="A45" s="31">
        <f>+'Global Status'!A44</f>
        <v>88</v>
      </c>
      <c r="B45" s="2">
        <f>+'Global Status'!J44</f>
        <v>2074529</v>
      </c>
      <c r="C45" s="32">
        <f>+'Global Status'!M44</f>
        <v>82967</v>
      </c>
      <c r="D45" s="28">
        <f>+'Global Status'!V44</f>
        <v>6320</v>
      </c>
      <c r="E45" s="30">
        <f t="shared" si="0"/>
        <v>7.6174864705244261E-2</v>
      </c>
      <c r="F45" s="34">
        <f t="shared" si="1"/>
        <v>5.7799232602150509E-2</v>
      </c>
      <c r="G45" s="33">
        <f t="shared" si="2"/>
        <v>4588.9993268596336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1127</v>
      </c>
      <c r="B3" t="s">
        <v>1128</v>
      </c>
      <c r="C3" t="s">
        <v>1129</v>
      </c>
      <c r="D3" t="s">
        <v>1130</v>
      </c>
    </row>
    <row r="4" spans="1:13" x14ac:dyDescent="0.3">
      <c r="A4" t="s">
        <v>1131</v>
      </c>
      <c r="B4" t="s">
        <v>1132</v>
      </c>
    </row>
    <row r="5" spans="1:13" x14ac:dyDescent="0.3">
      <c r="A5" t="s">
        <v>1133</v>
      </c>
      <c r="B5" t="s">
        <v>1134</v>
      </c>
    </row>
    <row r="6" spans="1:13" x14ac:dyDescent="0.3">
      <c r="A6" t="s">
        <v>1135</v>
      </c>
      <c r="B6" t="s">
        <v>1136</v>
      </c>
      <c r="H6" t="s">
        <v>1149</v>
      </c>
    </row>
    <row r="7" spans="1:13" x14ac:dyDescent="0.3">
      <c r="A7" t="s">
        <v>1137</v>
      </c>
      <c r="B7" s="55">
        <v>24555</v>
      </c>
      <c r="C7" s="55">
        <v>654798</v>
      </c>
      <c r="D7" s="55">
        <v>54962</v>
      </c>
      <c r="E7" s="55">
        <v>11070</v>
      </c>
      <c r="F7" s="55">
        <v>5571</v>
      </c>
      <c r="G7" s="55">
        <v>327167434</v>
      </c>
      <c r="H7" s="1">
        <f>(G7/1000000)</f>
        <v>327.16743400000001</v>
      </c>
      <c r="I7" s="62">
        <f>+B7/H7</f>
        <v>75.053313527531586</v>
      </c>
      <c r="L7" s="63">
        <v>7.7999999999999996E-3</v>
      </c>
      <c r="M7">
        <v>100</v>
      </c>
    </row>
    <row r="8" spans="1:13" x14ac:dyDescent="0.3">
      <c r="A8" t="s">
        <v>1138</v>
      </c>
      <c r="B8">
        <v>0</v>
      </c>
      <c r="C8" s="55">
        <v>3430</v>
      </c>
      <c r="D8">
        <v>31</v>
      </c>
      <c r="E8">
        <v>0</v>
      </c>
      <c r="F8">
        <v>11</v>
      </c>
      <c r="G8" s="55">
        <v>3848208</v>
      </c>
      <c r="H8" s="1">
        <f t="shared" ref="H8:H18" si="0">(G8/1000000)</f>
        <v>3.8482080000000001</v>
      </c>
      <c r="I8" s="61">
        <f t="shared" ref="I8:I18" si="1">+B8/H8</f>
        <v>0</v>
      </c>
    </row>
    <row r="9" spans="1:13" x14ac:dyDescent="0.3">
      <c r="A9" t="s">
        <v>1139</v>
      </c>
      <c r="B9">
        <v>2</v>
      </c>
      <c r="C9">
        <v>670</v>
      </c>
      <c r="D9">
        <v>32</v>
      </c>
      <c r="E9">
        <v>2</v>
      </c>
      <c r="F9">
        <v>28</v>
      </c>
      <c r="G9" s="55">
        <v>15962067</v>
      </c>
      <c r="H9" s="1">
        <f t="shared" si="0"/>
        <v>15.962066999999999</v>
      </c>
      <c r="I9" s="61">
        <f t="shared" si="1"/>
        <v>0.12529705582616588</v>
      </c>
      <c r="L9" s="62">
        <f>L7*(M9/M7)</f>
        <v>78</v>
      </c>
      <c r="M9" s="25">
        <v>1000000</v>
      </c>
    </row>
    <row r="10" spans="1:13" x14ac:dyDescent="0.3">
      <c r="A10" t="s">
        <v>1140</v>
      </c>
      <c r="B10">
        <v>1</v>
      </c>
      <c r="C10">
        <v>979</v>
      </c>
      <c r="D10">
        <v>34</v>
      </c>
      <c r="E10">
        <v>0</v>
      </c>
      <c r="F10">
        <v>39</v>
      </c>
      <c r="G10" s="55">
        <v>41075169</v>
      </c>
      <c r="H10" s="1">
        <f t="shared" si="0"/>
        <v>41.075169000000002</v>
      </c>
      <c r="I10" s="61">
        <f t="shared" si="1"/>
        <v>2.4345608900598802E-2</v>
      </c>
    </row>
    <row r="11" spans="1:13" x14ac:dyDescent="0.3">
      <c r="A11" t="s">
        <v>1141</v>
      </c>
      <c r="B11">
        <v>22</v>
      </c>
      <c r="C11" s="55">
        <v>5814</v>
      </c>
      <c r="D11">
        <v>120</v>
      </c>
      <c r="E11">
        <v>11</v>
      </c>
      <c r="F11">
        <v>39</v>
      </c>
      <c r="G11" s="55">
        <v>42970800</v>
      </c>
      <c r="H11" s="1">
        <f t="shared" si="0"/>
        <v>42.970799999999997</v>
      </c>
      <c r="I11" s="61">
        <f t="shared" si="1"/>
        <v>0.51197557411079153</v>
      </c>
    </row>
    <row r="12" spans="1:13" x14ac:dyDescent="0.3">
      <c r="A12" t="s">
        <v>1142</v>
      </c>
      <c r="B12">
        <v>194</v>
      </c>
      <c r="C12" s="55">
        <v>12355</v>
      </c>
      <c r="D12">
        <v>392</v>
      </c>
      <c r="E12">
        <v>80</v>
      </c>
      <c r="F12">
        <v>125</v>
      </c>
      <c r="G12" s="55">
        <v>45697774</v>
      </c>
      <c r="H12" s="1">
        <f t="shared" si="0"/>
        <v>45.697774000000003</v>
      </c>
      <c r="I12" s="61">
        <f t="shared" si="1"/>
        <v>4.2452833698201573</v>
      </c>
    </row>
    <row r="13" spans="1:13" x14ac:dyDescent="0.3">
      <c r="A13" s="65" t="s">
        <v>1143</v>
      </c>
      <c r="B13">
        <v>479</v>
      </c>
      <c r="C13" s="55">
        <v>17775</v>
      </c>
      <c r="D13">
        <v>865</v>
      </c>
      <c r="E13">
        <v>186</v>
      </c>
      <c r="F13">
        <v>197</v>
      </c>
      <c r="G13" s="55">
        <v>41277888</v>
      </c>
      <c r="H13" s="1">
        <f t="shared" si="0"/>
        <v>41.277887999999997</v>
      </c>
      <c r="I13" s="64">
        <f t="shared" si="1"/>
        <v>11.604275877680564</v>
      </c>
      <c r="J13" s="61">
        <f>+I13/$I$13</f>
        <v>1</v>
      </c>
    </row>
    <row r="14" spans="1:13" x14ac:dyDescent="0.3">
      <c r="A14" t="s">
        <v>1144</v>
      </c>
      <c r="B14" s="55">
        <v>1316</v>
      </c>
      <c r="C14" s="55">
        <v>34436</v>
      </c>
      <c r="D14" s="55">
        <v>2265</v>
      </c>
      <c r="E14">
        <v>539</v>
      </c>
      <c r="F14">
        <v>486</v>
      </c>
      <c r="G14" s="55">
        <v>41631699</v>
      </c>
      <c r="H14" s="1">
        <f t="shared" si="0"/>
        <v>41.631698999999998</v>
      </c>
      <c r="I14" s="61">
        <f t="shared" si="1"/>
        <v>31.610528314013802</v>
      </c>
      <c r="J14" s="61">
        <f t="shared" ref="J14:J18" si="2">+I14/$I$13</f>
        <v>2.7240414350035294</v>
      </c>
    </row>
    <row r="15" spans="1:13" x14ac:dyDescent="0.3">
      <c r="A15" t="s">
        <v>1145</v>
      </c>
      <c r="B15" s="55">
        <v>3124</v>
      </c>
      <c r="C15" s="55">
        <v>82866</v>
      </c>
      <c r="D15" s="55">
        <v>6606</v>
      </c>
      <c r="E15" s="55">
        <v>1358</v>
      </c>
      <c r="F15" s="55">
        <v>1026</v>
      </c>
      <c r="G15" s="55">
        <v>42272636</v>
      </c>
      <c r="H15" s="1">
        <f t="shared" si="0"/>
        <v>42.272635999999999</v>
      </c>
      <c r="I15" s="61">
        <f t="shared" si="1"/>
        <v>73.901234831913484</v>
      </c>
      <c r="J15" s="61">
        <f t="shared" si="2"/>
        <v>6.3684486314267712</v>
      </c>
    </row>
    <row r="16" spans="1:13" x14ac:dyDescent="0.3">
      <c r="A16" t="s">
        <v>1146</v>
      </c>
      <c r="B16" s="55">
        <v>5376</v>
      </c>
      <c r="C16" s="55">
        <v>129025</v>
      </c>
      <c r="D16" s="55">
        <v>11432</v>
      </c>
      <c r="E16" s="55">
        <v>2368</v>
      </c>
      <c r="F16" s="55">
        <v>1223</v>
      </c>
      <c r="G16" s="55">
        <v>30492316</v>
      </c>
      <c r="H16" s="1">
        <f t="shared" si="0"/>
        <v>30.492315999999999</v>
      </c>
      <c r="I16" s="61">
        <f t="shared" si="1"/>
        <v>176.30671281250005</v>
      </c>
      <c r="J16" s="61">
        <f t="shared" si="2"/>
        <v>15.19325416518276</v>
      </c>
    </row>
    <row r="17" spans="1:10" x14ac:dyDescent="0.3">
      <c r="A17" t="s">
        <v>1147</v>
      </c>
      <c r="B17" s="55">
        <v>6773</v>
      </c>
      <c r="C17" s="55">
        <v>162006</v>
      </c>
      <c r="D17" s="55">
        <v>15190</v>
      </c>
      <c r="E17" s="55">
        <v>3145</v>
      </c>
      <c r="F17" s="55">
        <v>1234</v>
      </c>
      <c r="G17" s="55">
        <v>15394374</v>
      </c>
      <c r="H17" s="1">
        <f t="shared" si="0"/>
        <v>15.394373999999999</v>
      </c>
      <c r="I17" s="61">
        <f t="shared" si="1"/>
        <v>439.96592521397753</v>
      </c>
      <c r="J17" s="61">
        <f t="shared" si="2"/>
        <v>37.914121471396534</v>
      </c>
    </row>
    <row r="18" spans="1:10" x14ac:dyDescent="0.3">
      <c r="A18" t="s">
        <v>1148</v>
      </c>
      <c r="B18" s="55">
        <v>7268</v>
      </c>
      <c r="C18" s="55">
        <v>205442</v>
      </c>
      <c r="D18" s="55">
        <v>17995</v>
      </c>
      <c r="E18" s="55">
        <v>3381</v>
      </c>
      <c r="F18" s="55">
        <v>1163</v>
      </c>
      <c r="G18" s="55">
        <v>6544503</v>
      </c>
      <c r="H18" s="1">
        <f t="shared" si="0"/>
        <v>6.5445029999999997</v>
      </c>
      <c r="I18" s="61">
        <f t="shared" si="1"/>
        <v>1110.5503351438604</v>
      </c>
      <c r="J18" s="61">
        <f t="shared" si="2"/>
        <v>95.701821195053711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3" customWidth="1"/>
    <col min="6" max="6" width="11" style="43" customWidth="1"/>
  </cols>
  <sheetData>
    <row r="1" spans="1:14" x14ac:dyDescent="0.3">
      <c r="A1" t="s">
        <v>1242</v>
      </c>
      <c r="B1" t="s">
        <v>1120</v>
      </c>
      <c r="C1" t="s">
        <v>1022</v>
      </c>
      <c r="D1" t="s">
        <v>1241</v>
      </c>
      <c r="E1" s="43" t="s">
        <v>1240</v>
      </c>
      <c r="F1" s="43" t="s">
        <v>1239</v>
      </c>
      <c r="G1" t="s">
        <v>1238</v>
      </c>
      <c r="H1" t="s">
        <v>1129</v>
      </c>
      <c r="I1" t="s">
        <v>1237</v>
      </c>
      <c r="J1" t="s">
        <v>1236</v>
      </c>
      <c r="K1" t="s">
        <v>1235</v>
      </c>
      <c r="L1" t="s">
        <v>1234</v>
      </c>
      <c r="M1" t="s">
        <v>1233</v>
      </c>
      <c r="N1" t="s">
        <v>1232</v>
      </c>
    </row>
    <row r="2" spans="1:14" x14ac:dyDescent="0.3">
      <c r="A2" t="s">
        <v>1155</v>
      </c>
      <c r="B2" t="s">
        <v>1224</v>
      </c>
      <c r="C2" t="s">
        <v>1153</v>
      </c>
      <c r="D2" t="s">
        <v>1231</v>
      </c>
      <c r="E2" s="66">
        <v>43832</v>
      </c>
      <c r="F2" s="43" t="s">
        <v>1151</v>
      </c>
      <c r="G2" s="55">
        <v>24555</v>
      </c>
      <c r="H2" s="55">
        <v>654798</v>
      </c>
      <c r="I2">
        <v>0.96</v>
      </c>
      <c r="J2" s="55">
        <v>54962</v>
      </c>
      <c r="K2" s="55">
        <v>11070</v>
      </c>
      <c r="L2" s="55">
        <v>5571</v>
      </c>
      <c r="M2" s="55">
        <v>73358</v>
      </c>
    </row>
    <row r="3" spans="1:14" x14ac:dyDescent="0.3">
      <c r="A3" t="s">
        <v>1155</v>
      </c>
      <c r="B3" t="s">
        <v>1224</v>
      </c>
      <c r="C3" t="s">
        <v>1153</v>
      </c>
      <c r="D3" t="s">
        <v>1223</v>
      </c>
      <c r="E3" s="66">
        <v>43832</v>
      </c>
      <c r="F3" s="66">
        <v>43832</v>
      </c>
      <c r="G3">
        <v>0</v>
      </c>
      <c r="H3" s="55">
        <v>57146</v>
      </c>
      <c r="I3">
        <v>0.96</v>
      </c>
      <c r="J3" s="55">
        <v>3680</v>
      </c>
      <c r="K3">
        <v>0</v>
      </c>
      <c r="L3">
        <v>465</v>
      </c>
      <c r="M3" s="55">
        <v>4145</v>
      </c>
    </row>
    <row r="4" spans="1:14" x14ac:dyDescent="0.3">
      <c r="A4" t="s">
        <v>1155</v>
      </c>
      <c r="B4" t="s">
        <v>1224</v>
      </c>
      <c r="C4" t="s">
        <v>1153</v>
      </c>
      <c r="D4" t="s">
        <v>1223</v>
      </c>
      <c r="E4" s="66">
        <v>44045</v>
      </c>
      <c r="F4" s="66">
        <v>44045</v>
      </c>
      <c r="G4">
        <v>0</v>
      </c>
      <c r="H4" s="55">
        <v>57284</v>
      </c>
      <c r="I4">
        <v>0.96</v>
      </c>
      <c r="J4" s="55">
        <v>3646</v>
      </c>
      <c r="K4">
        <v>0</v>
      </c>
      <c r="L4">
        <v>491</v>
      </c>
      <c r="M4" s="55">
        <v>4137</v>
      </c>
    </row>
    <row r="5" spans="1:14" x14ac:dyDescent="0.3">
      <c r="A5" t="s">
        <v>1155</v>
      </c>
      <c r="B5" t="s">
        <v>1224</v>
      </c>
      <c r="C5" t="s">
        <v>1153</v>
      </c>
      <c r="D5" t="s">
        <v>1223</v>
      </c>
      <c r="E5" s="43" t="s">
        <v>1230</v>
      </c>
      <c r="F5" s="43" t="s">
        <v>1230</v>
      </c>
      <c r="G5">
        <v>0</v>
      </c>
      <c r="H5" s="55">
        <v>56499</v>
      </c>
      <c r="I5">
        <v>0.96</v>
      </c>
      <c r="J5" s="55">
        <v>3668</v>
      </c>
      <c r="K5">
        <v>0</v>
      </c>
      <c r="L5">
        <v>511</v>
      </c>
      <c r="M5" s="55">
        <v>4179</v>
      </c>
    </row>
    <row r="6" spans="1:14" x14ac:dyDescent="0.3">
      <c r="A6" t="s">
        <v>1155</v>
      </c>
      <c r="B6" t="s">
        <v>1224</v>
      </c>
      <c r="C6" t="s">
        <v>1153</v>
      </c>
      <c r="D6" t="s">
        <v>1223</v>
      </c>
      <c r="E6" s="43" t="s">
        <v>1229</v>
      </c>
      <c r="F6" s="43" t="s">
        <v>1229</v>
      </c>
      <c r="G6">
        <v>0</v>
      </c>
      <c r="H6" s="55">
        <v>56259</v>
      </c>
      <c r="I6">
        <v>0.97</v>
      </c>
      <c r="J6" s="55">
        <v>3528</v>
      </c>
      <c r="K6">
        <v>0</v>
      </c>
      <c r="L6">
        <v>529</v>
      </c>
      <c r="M6" s="55">
        <v>4057</v>
      </c>
    </row>
    <row r="7" spans="1:14" x14ac:dyDescent="0.3">
      <c r="A7" t="s">
        <v>1155</v>
      </c>
      <c r="B7" t="s">
        <v>1224</v>
      </c>
      <c r="C7" t="s">
        <v>1153</v>
      </c>
      <c r="D7" t="s">
        <v>1223</v>
      </c>
      <c r="E7" s="43" t="s">
        <v>1228</v>
      </c>
      <c r="F7" s="43" t="s">
        <v>1228</v>
      </c>
      <c r="G7">
        <v>5</v>
      </c>
      <c r="H7" s="55">
        <v>55972</v>
      </c>
      <c r="I7">
        <v>0.97</v>
      </c>
      <c r="J7" s="55">
        <v>3563</v>
      </c>
      <c r="K7">
        <v>3</v>
      </c>
      <c r="L7">
        <v>604</v>
      </c>
      <c r="M7" s="55">
        <v>4169</v>
      </c>
    </row>
    <row r="8" spans="1:14" x14ac:dyDescent="0.3">
      <c r="A8" t="s">
        <v>1155</v>
      </c>
      <c r="B8" t="s">
        <v>1224</v>
      </c>
      <c r="C8" t="s">
        <v>1153</v>
      </c>
      <c r="D8" t="s">
        <v>1223</v>
      </c>
      <c r="E8" s="66">
        <v>44015</v>
      </c>
      <c r="F8" s="66">
        <v>44015</v>
      </c>
      <c r="G8">
        <v>21</v>
      </c>
      <c r="H8" s="55">
        <v>55516</v>
      </c>
      <c r="I8">
        <v>0.96</v>
      </c>
      <c r="J8" s="55">
        <v>3677</v>
      </c>
      <c r="K8">
        <v>12</v>
      </c>
      <c r="L8">
        <v>579</v>
      </c>
      <c r="M8" s="55">
        <v>4264</v>
      </c>
    </row>
    <row r="9" spans="1:14" x14ac:dyDescent="0.3">
      <c r="A9" t="s">
        <v>1155</v>
      </c>
      <c r="B9" t="s">
        <v>1224</v>
      </c>
      <c r="C9" t="s">
        <v>1153</v>
      </c>
      <c r="D9" t="s">
        <v>1223</v>
      </c>
      <c r="E9" s="43" t="s">
        <v>1227</v>
      </c>
      <c r="F9" s="43" t="s">
        <v>1227</v>
      </c>
      <c r="G9">
        <v>49</v>
      </c>
      <c r="H9" s="55">
        <v>53529</v>
      </c>
      <c r="I9">
        <v>0.94</v>
      </c>
      <c r="J9" s="55">
        <v>3642</v>
      </c>
      <c r="K9">
        <v>25</v>
      </c>
      <c r="L9">
        <v>569</v>
      </c>
      <c r="M9" s="55">
        <v>4234</v>
      </c>
    </row>
    <row r="10" spans="1:14" x14ac:dyDescent="0.3">
      <c r="A10" t="s">
        <v>1155</v>
      </c>
      <c r="B10" t="s">
        <v>1224</v>
      </c>
      <c r="C10" t="s">
        <v>1153</v>
      </c>
      <c r="D10" t="s">
        <v>1223</v>
      </c>
      <c r="E10" s="43" t="s">
        <v>1226</v>
      </c>
      <c r="F10" s="43" t="s">
        <v>1226</v>
      </c>
      <c r="G10">
        <v>478</v>
      </c>
      <c r="H10" s="55">
        <v>53437</v>
      </c>
      <c r="I10">
        <v>0.94</v>
      </c>
      <c r="J10" s="55">
        <v>4096</v>
      </c>
      <c r="K10">
        <v>221</v>
      </c>
      <c r="L10">
        <v>489</v>
      </c>
      <c r="M10" s="55">
        <v>4835</v>
      </c>
    </row>
    <row r="11" spans="1:14" x14ac:dyDescent="0.3">
      <c r="A11" t="s">
        <v>1155</v>
      </c>
      <c r="B11" t="s">
        <v>1224</v>
      </c>
      <c r="C11" t="s">
        <v>1153</v>
      </c>
      <c r="D11" t="s">
        <v>1223</v>
      </c>
      <c r="E11" s="43" t="s">
        <v>1225</v>
      </c>
      <c r="F11" s="43" t="s">
        <v>1225</v>
      </c>
      <c r="G11" s="55">
        <v>2569</v>
      </c>
      <c r="H11" s="55">
        <v>56273</v>
      </c>
      <c r="I11">
        <v>1</v>
      </c>
      <c r="J11" s="55">
        <v>5482</v>
      </c>
      <c r="K11" s="55">
        <v>1187</v>
      </c>
      <c r="L11">
        <v>391</v>
      </c>
      <c r="M11" s="55">
        <v>7211</v>
      </c>
    </row>
    <row r="12" spans="1:14" x14ac:dyDescent="0.3">
      <c r="A12" t="s">
        <v>1155</v>
      </c>
      <c r="B12" t="s">
        <v>1224</v>
      </c>
      <c r="C12" t="s">
        <v>1153</v>
      </c>
      <c r="D12" t="s">
        <v>1223</v>
      </c>
      <c r="E12" s="66">
        <v>43925</v>
      </c>
      <c r="F12" s="66">
        <v>43925</v>
      </c>
      <c r="G12" s="55">
        <v>7383</v>
      </c>
      <c r="H12" s="55">
        <v>61261</v>
      </c>
      <c r="I12">
        <v>1.0900000000000001</v>
      </c>
      <c r="J12" s="55">
        <v>8221</v>
      </c>
      <c r="K12" s="55">
        <v>3591</v>
      </c>
      <c r="L12">
        <v>412</v>
      </c>
      <c r="M12" s="55">
        <v>12224</v>
      </c>
    </row>
    <row r="13" spans="1:14" x14ac:dyDescent="0.3">
      <c r="A13" t="s">
        <v>1155</v>
      </c>
      <c r="B13" t="s">
        <v>1224</v>
      </c>
      <c r="C13" t="s">
        <v>1153</v>
      </c>
      <c r="D13" t="s">
        <v>1223</v>
      </c>
      <c r="E13" s="66">
        <v>44139</v>
      </c>
      <c r="F13" s="66">
        <v>44139</v>
      </c>
      <c r="G13" s="55">
        <v>9958</v>
      </c>
      <c r="H13" s="55">
        <v>58378</v>
      </c>
      <c r="I13">
        <v>1.03</v>
      </c>
      <c r="J13" s="55">
        <v>8160</v>
      </c>
      <c r="K13" s="55">
        <v>4373</v>
      </c>
      <c r="L13">
        <v>394</v>
      </c>
      <c r="M13" s="55">
        <v>13838</v>
      </c>
    </row>
    <row r="14" spans="1:14" x14ac:dyDescent="0.3">
      <c r="A14" t="s">
        <v>1155</v>
      </c>
      <c r="B14" t="s">
        <v>1224</v>
      </c>
      <c r="C14" t="s">
        <v>1153</v>
      </c>
      <c r="D14" t="s">
        <v>1223</v>
      </c>
      <c r="E14" s="43" t="s">
        <v>1151</v>
      </c>
      <c r="F14" s="43" t="s">
        <v>1151</v>
      </c>
      <c r="G14" s="55">
        <v>4092</v>
      </c>
      <c r="H14" s="55">
        <v>33244</v>
      </c>
      <c r="I14">
        <v>0.62</v>
      </c>
      <c r="J14" s="55">
        <v>3599</v>
      </c>
      <c r="K14" s="55">
        <v>1658</v>
      </c>
      <c r="L14">
        <v>137</v>
      </c>
      <c r="M14" s="55">
        <v>6065</v>
      </c>
    </row>
    <row r="15" spans="1:14" x14ac:dyDescent="0.3">
      <c r="A15" t="s">
        <v>1155</v>
      </c>
      <c r="B15" t="s">
        <v>1222</v>
      </c>
      <c r="C15" t="s">
        <v>1153</v>
      </c>
      <c r="D15" t="s">
        <v>1137</v>
      </c>
      <c r="E15" s="66">
        <v>43832</v>
      </c>
      <c r="F15" s="43" t="s">
        <v>1151</v>
      </c>
      <c r="G15" s="55">
        <v>24555</v>
      </c>
      <c r="H15" s="55">
        <v>654798</v>
      </c>
      <c r="I15">
        <v>0.96</v>
      </c>
      <c r="J15" s="55">
        <v>54962</v>
      </c>
      <c r="K15" s="55">
        <v>11070</v>
      </c>
      <c r="L15" s="55">
        <v>5571</v>
      </c>
    </row>
    <row r="16" spans="1:14" x14ac:dyDescent="0.3">
      <c r="A16" t="s">
        <v>1155</v>
      </c>
      <c r="B16" t="s">
        <v>1222</v>
      </c>
      <c r="C16" t="s">
        <v>1153</v>
      </c>
      <c r="D16" t="s">
        <v>1138</v>
      </c>
      <c r="E16" s="66">
        <v>43832</v>
      </c>
      <c r="F16" s="43" t="s">
        <v>1151</v>
      </c>
      <c r="G16">
        <v>0</v>
      </c>
      <c r="H16" s="55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1155</v>
      </c>
      <c r="B17" t="s">
        <v>1222</v>
      </c>
      <c r="C17" t="s">
        <v>1153</v>
      </c>
      <c r="D17" t="s">
        <v>1139</v>
      </c>
      <c r="E17" s="66">
        <v>43832</v>
      </c>
      <c r="F17" s="43" t="s">
        <v>1151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1155</v>
      </c>
      <c r="B18" t="s">
        <v>1222</v>
      </c>
      <c r="C18" t="s">
        <v>1153</v>
      </c>
      <c r="D18" t="s">
        <v>1140</v>
      </c>
      <c r="E18" s="66">
        <v>43832</v>
      </c>
      <c r="F18" s="43" t="s">
        <v>1151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1155</v>
      </c>
      <c r="B19" t="s">
        <v>1222</v>
      </c>
      <c r="C19" t="s">
        <v>1153</v>
      </c>
      <c r="D19" t="s">
        <v>1141</v>
      </c>
      <c r="E19" s="66">
        <v>43832</v>
      </c>
      <c r="F19" s="43" t="s">
        <v>1151</v>
      </c>
      <c r="G19">
        <v>22</v>
      </c>
      <c r="H19" s="55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1155</v>
      </c>
      <c r="B20" t="s">
        <v>1222</v>
      </c>
      <c r="C20" t="s">
        <v>1153</v>
      </c>
      <c r="D20" t="s">
        <v>1142</v>
      </c>
      <c r="E20" s="66">
        <v>43832</v>
      </c>
      <c r="F20" s="43" t="s">
        <v>1151</v>
      </c>
      <c r="G20">
        <v>194</v>
      </c>
      <c r="H20" s="55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1155</v>
      </c>
      <c r="B21" t="s">
        <v>1222</v>
      </c>
      <c r="C21" t="s">
        <v>1153</v>
      </c>
      <c r="D21" t="s">
        <v>1143</v>
      </c>
      <c r="E21" s="66">
        <v>43832</v>
      </c>
      <c r="F21" s="43" t="s">
        <v>1151</v>
      </c>
      <c r="G21">
        <v>479</v>
      </c>
      <c r="H21" s="55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1155</v>
      </c>
      <c r="B22" t="s">
        <v>1222</v>
      </c>
      <c r="C22" t="s">
        <v>1153</v>
      </c>
      <c r="D22" t="s">
        <v>1144</v>
      </c>
      <c r="E22" s="66">
        <v>43832</v>
      </c>
      <c r="F22" s="43" t="s">
        <v>1151</v>
      </c>
      <c r="G22" s="55">
        <v>1316</v>
      </c>
      <c r="H22" s="55">
        <v>34436</v>
      </c>
      <c r="I22">
        <v>0.96</v>
      </c>
      <c r="J22" s="55">
        <v>2265</v>
      </c>
      <c r="K22">
        <v>539</v>
      </c>
      <c r="L22">
        <v>486</v>
      </c>
    </row>
    <row r="23" spans="1:16" x14ac:dyDescent="0.3">
      <c r="A23" t="s">
        <v>1155</v>
      </c>
      <c r="B23" t="s">
        <v>1222</v>
      </c>
      <c r="C23" t="s">
        <v>1153</v>
      </c>
      <c r="D23" t="s">
        <v>1145</v>
      </c>
      <c r="E23" s="66">
        <v>43832</v>
      </c>
      <c r="F23" s="43" t="s">
        <v>1151</v>
      </c>
      <c r="G23" s="55">
        <v>3124</v>
      </c>
      <c r="H23" s="55">
        <v>82866</v>
      </c>
      <c r="I23">
        <v>0.96</v>
      </c>
      <c r="J23" s="55">
        <v>6606</v>
      </c>
      <c r="K23" s="55">
        <v>1358</v>
      </c>
      <c r="L23" s="55">
        <v>1026</v>
      </c>
    </row>
    <row r="24" spans="1:16" x14ac:dyDescent="0.3">
      <c r="A24" t="s">
        <v>1155</v>
      </c>
      <c r="B24" t="s">
        <v>1222</v>
      </c>
      <c r="C24" t="s">
        <v>1153</v>
      </c>
      <c r="D24" t="s">
        <v>1146</v>
      </c>
      <c r="E24" s="66">
        <v>43832</v>
      </c>
      <c r="F24" s="43" t="s">
        <v>1151</v>
      </c>
      <c r="G24" s="55">
        <v>5376</v>
      </c>
      <c r="H24" s="55">
        <v>129025</v>
      </c>
      <c r="I24">
        <v>0.96</v>
      </c>
      <c r="J24" s="55">
        <v>11432</v>
      </c>
      <c r="K24" s="55">
        <v>2368</v>
      </c>
      <c r="L24" s="55">
        <v>1223</v>
      </c>
    </row>
    <row r="25" spans="1:16" x14ac:dyDescent="0.3">
      <c r="A25" t="s">
        <v>1155</v>
      </c>
      <c r="B25" t="s">
        <v>1222</v>
      </c>
      <c r="C25" t="s">
        <v>1153</v>
      </c>
      <c r="D25" t="s">
        <v>1147</v>
      </c>
      <c r="E25" s="66">
        <v>43832</v>
      </c>
      <c r="F25" s="43" t="s">
        <v>1151</v>
      </c>
      <c r="G25" s="55">
        <v>6773</v>
      </c>
      <c r="H25" s="55">
        <v>162006</v>
      </c>
      <c r="I25">
        <v>0.96</v>
      </c>
      <c r="J25" s="55">
        <v>15190</v>
      </c>
      <c r="K25" s="55">
        <v>3145</v>
      </c>
      <c r="L25" s="55">
        <v>1234</v>
      </c>
    </row>
    <row r="26" spans="1:16" x14ac:dyDescent="0.3">
      <c r="A26" t="s">
        <v>1155</v>
      </c>
      <c r="B26" t="s">
        <v>1222</v>
      </c>
      <c r="C26" t="s">
        <v>1153</v>
      </c>
      <c r="D26" t="s">
        <v>1148</v>
      </c>
      <c r="E26" s="66">
        <v>43832</v>
      </c>
      <c r="F26" s="43" t="s">
        <v>1151</v>
      </c>
      <c r="G26" s="55">
        <v>7268</v>
      </c>
      <c r="H26" s="55">
        <v>205442</v>
      </c>
      <c r="I26">
        <v>0.96</v>
      </c>
      <c r="J26" s="55">
        <v>17995</v>
      </c>
      <c r="K26" s="55">
        <v>3381</v>
      </c>
      <c r="L26" s="55">
        <v>1163</v>
      </c>
    </row>
    <row r="27" spans="1:16" x14ac:dyDescent="0.3">
      <c r="A27" t="s">
        <v>1155</v>
      </c>
      <c r="B27" t="s">
        <v>1169</v>
      </c>
      <c r="C27" t="s">
        <v>1153</v>
      </c>
      <c r="D27" t="s">
        <v>1221</v>
      </c>
      <c r="E27" s="66">
        <v>43832</v>
      </c>
      <c r="F27" s="43" t="s">
        <v>1151</v>
      </c>
      <c r="G27" s="55">
        <v>24555</v>
      </c>
      <c r="H27" s="55">
        <v>654798</v>
      </c>
      <c r="I27">
        <v>0.96</v>
      </c>
      <c r="J27" s="55">
        <v>54962</v>
      </c>
      <c r="K27" s="55">
        <v>11070</v>
      </c>
      <c r="L27" s="55">
        <v>5571</v>
      </c>
    </row>
    <row r="28" spans="1:16" x14ac:dyDescent="0.3">
      <c r="A28" t="s">
        <v>1155</v>
      </c>
      <c r="B28" t="s">
        <v>1169</v>
      </c>
      <c r="C28" t="s">
        <v>1220</v>
      </c>
      <c r="D28" t="s">
        <v>1220</v>
      </c>
      <c r="E28" s="66">
        <v>43832</v>
      </c>
      <c r="F28" s="43" t="s">
        <v>1151</v>
      </c>
      <c r="G28">
        <v>113</v>
      </c>
      <c r="H28" s="55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1155</v>
      </c>
      <c r="B29" t="s">
        <v>1169</v>
      </c>
      <c r="C29" t="s">
        <v>1219</v>
      </c>
      <c r="D29" t="s">
        <v>1219</v>
      </c>
      <c r="E29" s="66">
        <v>43832</v>
      </c>
      <c r="F29" s="43" t="s">
        <v>1151</v>
      </c>
      <c r="H29">
        <v>789</v>
      </c>
      <c r="I29">
        <v>0.78</v>
      </c>
      <c r="J29">
        <v>37</v>
      </c>
      <c r="P29" t="s">
        <v>1170</v>
      </c>
    </row>
    <row r="30" spans="1:16" x14ac:dyDescent="0.3">
      <c r="A30" t="s">
        <v>1155</v>
      </c>
      <c r="B30" t="s">
        <v>1169</v>
      </c>
      <c r="C30" t="s">
        <v>1218</v>
      </c>
      <c r="D30" t="s">
        <v>1218</v>
      </c>
      <c r="E30" s="66">
        <v>43832</v>
      </c>
      <c r="F30" s="43" t="s">
        <v>1151</v>
      </c>
      <c r="G30">
        <v>156</v>
      </c>
      <c r="H30" s="55">
        <v>14756</v>
      </c>
      <c r="I30">
        <v>1.01</v>
      </c>
      <c r="J30" s="55">
        <v>1034</v>
      </c>
      <c r="K30">
        <v>85</v>
      </c>
      <c r="L30">
        <v>103</v>
      </c>
    </row>
    <row r="31" spans="1:16" x14ac:dyDescent="0.3">
      <c r="A31" t="s">
        <v>1155</v>
      </c>
      <c r="B31" t="s">
        <v>1169</v>
      </c>
      <c r="C31" t="s">
        <v>1217</v>
      </c>
      <c r="D31" t="s">
        <v>1217</v>
      </c>
      <c r="E31" s="66">
        <v>43832</v>
      </c>
      <c r="F31" s="43" t="s">
        <v>1151</v>
      </c>
      <c r="G31">
        <v>19</v>
      </c>
      <c r="H31" s="55">
        <v>7245</v>
      </c>
      <c r="I31">
        <v>0.94</v>
      </c>
      <c r="J31">
        <v>485</v>
      </c>
      <c r="L31">
        <v>66</v>
      </c>
      <c r="P31" t="s">
        <v>1170</v>
      </c>
    </row>
    <row r="32" spans="1:16" x14ac:dyDescent="0.3">
      <c r="A32" t="s">
        <v>1155</v>
      </c>
      <c r="B32" t="s">
        <v>1169</v>
      </c>
      <c r="C32" t="s">
        <v>1216</v>
      </c>
      <c r="D32" t="s">
        <v>1216</v>
      </c>
      <c r="E32" s="66">
        <v>43832</v>
      </c>
      <c r="F32" s="43" t="s">
        <v>1151</v>
      </c>
      <c r="G32">
        <v>813</v>
      </c>
      <c r="H32" s="55">
        <v>64633</v>
      </c>
      <c r="I32">
        <v>0.97</v>
      </c>
      <c r="J32" s="55">
        <v>5437</v>
      </c>
      <c r="K32">
        <v>450</v>
      </c>
      <c r="L32">
        <v>541</v>
      </c>
    </row>
    <row r="33" spans="1:16" x14ac:dyDescent="0.3">
      <c r="A33" t="s">
        <v>1155</v>
      </c>
      <c r="B33" t="s">
        <v>1169</v>
      </c>
      <c r="C33" t="s">
        <v>1215</v>
      </c>
      <c r="D33" t="s">
        <v>1215</v>
      </c>
      <c r="E33" s="66">
        <v>43832</v>
      </c>
      <c r="F33" s="43" t="s">
        <v>1151</v>
      </c>
      <c r="G33">
        <v>392</v>
      </c>
      <c r="H33" s="55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1155</v>
      </c>
      <c r="B34" t="s">
        <v>1169</v>
      </c>
      <c r="C34" t="s">
        <v>1214</v>
      </c>
      <c r="D34" t="s">
        <v>1214</v>
      </c>
      <c r="E34" s="66">
        <v>43832</v>
      </c>
      <c r="F34" s="43" t="s">
        <v>1151</v>
      </c>
      <c r="H34">
        <v>461</v>
      </c>
      <c r="I34">
        <v>0</v>
      </c>
      <c r="J34">
        <v>29</v>
      </c>
      <c r="K34">
        <v>0</v>
      </c>
      <c r="P34" t="s">
        <v>1170</v>
      </c>
    </row>
    <row r="35" spans="1:16" x14ac:dyDescent="0.3">
      <c r="A35" t="s">
        <v>1155</v>
      </c>
      <c r="B35" t="s">
        <v>1169</v>
      </c>
      <c r="C35" t="s">
        <v>1213</v>
      </c>
      <c r="D35" t="s">
        <v>1213</v>
      </c>
      <c r="E35" s="66">
        <v>43832</v>
      </c>
      <c r="F35" s="43" t="s">
        <v>1151</v>
      </c>
      <c r="G35">
        <v>28</v>
      </c>
      <c r="H35" s="55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1155</v>
      </c>
      <c r="B36" t="s">
        <v>1169</v>
      </c>
      <c r="C36" t="s">
        <v>1212</v>
      </c>
      <c r="D36" t="s">
        <v>1212</v>
      </c>
      <c r="E36" s="66">
        <v>43832</v>
      </c>
      <c r="F36" s="43" t="s">
        <v>1151</v>
      </c>
      <c r="G36">
        <v>44</v>
      </c>
      <c r="H36" s="55">
        <v>1331</v>
      </c>
      <c r="I36">
        <v>0.89</v>
      </c>
      <c r="J36">
        <v>146</v>
      </c>
      <c r="K36">
        <v>44</v>
      </c>
      <c r="P36" t="s">
        <v>1170</v>
      </c>
    </row>
    <row r="37" spans="1:16" x14ac:dyDescent="0.3">
      <c r="A37" t="s">
        <v>1155</v>
      </c>
      <c r="B37" t="s">
        <v>1169</v>
      </c>
      <c r="C37" t="s">
        <v>1211</v>
      </c>
      <c r="D37" t="s">
        <v>1211</v>
      </c>
      <c r="E37" s="66">
        <v>43832</v>
      </c>
      <c r="F37" s="43" t="s">
        <v>1151</v>
      </c>
      <c r="G37">
        <v>674</v>
      </c>
      <c r="H37" s="55">
        <v>50784</v>
      </c>
      <c r="I37">
        <v>0.99</v>
      </c>
      <c r="J37" s="55">
        <v>3640</v>
      </c>
      <c r="K37">
        <v>370</v>
      </c>
      <c r="L37">
        <v>277</v>
      </c>
    </row>
    <row r="38" spans="1:16" x14ac:dyDescent="0.3">
      <c r="A38" t="s">
        <v>1155</v>
      </c>
      <c r="B38" t="s">
        <v>1169</v>
      </c>
      <c r="C38" t="s">
        <v>1210</v>
      </c>
      <c r="D38" t="s">
        <v>1210</v>
      </c>
      <c r="E38" s="66">
        <v>43832</v>
      </c>
      <c r="F38" s="43" t="s">
        <v>1151</v>
      </c>
      <c r="G38">
        <v>335</v>
      </c>
      <c r="H38" s="55">
        <v>18158</v>
      </c>
      <c r="I38">
        <v>0.88</v>
      </c>
      <c r="J38" s="55">
        <v>1167</v>
      </c>
      <c r="K38">
        <v>165</v>
      </c>
      <c r="L38">
        <v>91</v>
      </c>
    </row>
    <row r="39" spans="1:16" x14ac:dyDescent="0.3">
      <c r="A39" t="s">
        <v>1155</v>
      </c>
      <c r="B39" t="s">
        <v>1169</v>
      </c>
      <c r="C39" t="s">
        <v>1209</v>
      </c>
      <c r="D39" t="s">
        <v>1209</v>
      </c>
      <c r="E39" s="66">
        <v>43832</v>
      </c>
      <c r="F39" s="43" t="s">
        <v>1151</v>
      </c>
      <c r="H39" s="55">
        <v>2656</v>
      </c>
      <c r="I39">
        <v>0.92</v>
      </c>
      <c r="J39">
        <v>182</v>
      </c>
      <c r="L39">
        <v>18</v>
      </c>
      <c r="P39" t="s">
        <v>1170</v>
      </c>
    </row>
    <row r="40" spans="1:16" x14ac:dyDescent="0.3">
      <c r="A40" t="s">
        <v>1155</v>
      </c>
      <c r="B40" t="s">
        <v>1169</v>
      </c>
      <c r="C40" t="s">
        <v>1208</v>
      </c>
      <c r="D40" t="s">
        <v>1208</v>
      </c>
      <c r="E40" s="66">
        <v>43832</v>
      </c>
      <c r="F40" s="43" t="s">
        <v>1151</v>
      </c>
      <c r="G40">
        <v>38</v>
      </c>
      <c r="H40" s="55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1155</v>
      </c>
      <c r="B41" t="s">
        <v>1169</v>
      </c>
      <c r="C41" t="s">
        <v>1207</v>
      </c>
      <c r="D41" t="s">
        <v>1207</v>
      </c>
      <c r="E41" s="66">
        <v>43832</v>
      </c>
      <c r="F41" s="43" t="s">
        <v>1151</v>
      </c>
      <c r="G41">
        <v>748</v>
      </c>
      <c r="H41" s="55">
        <v>26345</v>
      </c>
      <c r="I41">
        <v>1.03</v>
      </c>
      <c r="J41" s="55">
        <v>2269</v>
      </c>
      <c r="K41">
        <v>428</v>
      </c>
      <c r="L41">
        <v>167</v>
      </c>
    </row>
    <row r="42" spans="1:16" x14ac:dyDescent="0.3">
      <c r="A42" t="s">
        <v>1155</v>
      </c>
      <c r="B42" t="s">
        <v>1169</v>
      </c>
      <c r="C42" t="s">
        <v>1206</v>
      </c>
      <c r="D42" t="s">
        <v>1206</v>
      </c>
      <c r="E42" s="66">
        <v>43832</v>
      </c>
      <c r="F42" s="43" t="s">
        <v>1151</v>
      </c>
      <c r="G42">
        <v>238</v>
      </c>
      <c r="H42" s="55">
        <v>15292</v>
      </c>
      <c r="I42">
        <v>0.92</v>
      </c>
      <c r="J42" s="55">
        <v>1299</v>
      </c>
      <c r="K42">
        <v>133</v>
      </c>
      <c r="L42">
        <v>118</v>
      </c>
    </row>
    <row r="43" spans="1:16" x14ac:dyDescent="0.3">
      <c r="A43" t="s">
        <v>1155</v>
      </c>
      <c r="B43" t="s">
        <v>1169</v>
      </c>
      <c r="C43" t="s">
        <v>1205</v>
      </c>
      <c r="D43" t="s">
        <v>1205</v>
      </c>
      <c r="E43" s="66">
        <v>43832</v>
      </c>
      <c r="F43" s="43" t="s">
        <v>1151</v>
      </c>
      <c r="G43">
        <v>48</v>
      </c>
      <c r="H43" s="55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1155</v>
      </c>
      <c r="B44" t="s">
        <v>1169</v>
      </c>
      <c r="C44" t="s">
        <v>1204</v>
      </c>
      <c r="D44" t="s">
        <v>1204</v>
      </c>
      <c r="E44" s="66">
        <v>43832</v>
      </c>
      <c r="F44" s="43" t="s">
        <v>1151</v>
      </c>
      <c r="G44">
        <v>39</v>
      </c>
      <c r="H44" s="55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1155</v>
      </c>
      <c r="B45" t="s">
        <v>1169</v>
      </c>
      <c r="C45" t="s">
        <v>1203</v>
      </c>
      <c r="D45" t="s">
        <v>1203</v>
      </c>
      <c r="E45" s="66">
        <v>43832</v>
      </c>
      <c r="F45" s="43" t="s">
        <v>1151</v>
      </c>
      <c r="G45">
        <v>70</v>
      </c>
      <c r="H45" s="55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1155</v>
      </c>
      <c r="B46" t="s">
        <v>1169</v>
      </c>
      <c r="C46" t="s">
        <v>1202</v>
      </c>
      <c r="D46" t="s">
        <v>1202</v>
      </c>
      <c r="E46" s="66">
        <v>43832</v>
      </c>
      <c r="F46" s="43" t="s">
        <v>1151</v>
      </c>
      <c r="G46">
        <v>538</v>
      </c>
      <c r="H46" s="55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1155</v>
      </c>
      <c r="B47" t="s">
        <v>1169</v>
      </c>
      <c r="C47" t="s">
        <v>1201</v>
      </c>
      <c r="D47" t="s">
        <v>1201</v>
      </c>
      <c r="E47" s="66">
        <v>43832</v>
      </c>
      <c r="F47" s="43" t="s">
        <v>1151</v>
      </c>
      <c r="G47">
        <v>26</v>
      </c>
      <c r="H47" s="55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1155</v>
      </c>
      <c r="B48" t="s">
        <v>1169</v>
      </c>
      <c r="C48" t="s">
        <v>1200</v>
      </c>
      <c r="D48" t="s">
        <v>1200</v>
      </c>
      <c r="E48" s="66">
        <v>43832</v>
      </c>
      <c r="F48" s="43" t="s">
        <v>1151</v>
      </c>
      <c r="G48">
        <v>444</v>
      </c>
      <c r="H48" s="55">
        <v>12494</v>
      </c>
      <c r="I48">
        <v>1.02</v>
      </c>
      <c r="J48" s="55">
        <v>1100</v>
      </c>
      <c r="K48">
        <v>198</v>
      </c>
      <c r="L48">
        <v>104</v>
      </c>
    </row>
    <row r="49" spans="1:14" x14ac:dyDescent="0.3">
      <c r="A49" t="s">
        <v>1155</v>
      </c>
      <c r="B49" t="s">
        <v>1169</v>
      </c>
      <c r="C49" t="s">
        <v>1199</v>
      </c>
      <c r="D49" t="s">
        <v>1199</v>
      </c>
      <c r="E49" s="66">
        <v>43832</v>
      </c>
      <c r="F49" s="43" t="s">
        <v>1151</v>
      </c>
      <c r="G49" s="55">
        <v>1016</v>
      </c>
      <c r="H49" s="55">
        <v>15550</v>
      </c>
      <c r="I49">
        <v>1.05</v>
      </c>
      <c r="J49" s="55">
        <v>1638</v>
      </c>
      <c r="K49">
        <v>402</v>
      </c>
      <c r="L49">
        <v>148</v>
      </c>
    </row>
    <row r="50" spans="1:14" x14ac:dyDescent="0.3">
      <c r="A50" t="s">
        <v>1155</v>
      </c>
      <c r="B50" t="s">
        <v>1169</v>
      </c>
      <c r="C50" t="s">
        <v>1198</v>
      </c>
      <c r="D50" t="s">
        <v>1198</v>
      </c>
      <c r="E50" s="66">
        <v>43832</v>
      </c>
      <c r="F50" s="43" t="s">
        <v>1151</v>
      </c>
      <c r="G50" s="55">
        <v>1264</v>
      </c>
      <c r="H50" s="55">
        <v>24499</v>
      </c>
      <c r="I50">
        <v>1.03</v>
      </c>
      <c r="J50" s="55">
        <v>2188</v>
      </c>
      <c r="K50">
        <v>597</v>
      </c>
      <c r="L50">
        <v>214</v>
      </c>
    </row>
    <row r="51" spans="1:14" x14ac:dyDescent="0.3">
      <c r="A51" t="s">
        <v>1155</v>
      </c>
      <c r="B51" t="s">
        <v>1169</v>
      </c>
      <c r="C51" t="s">
        <v>1197</v>
      </c>
      <c r="D51" t="s">
        <v>1197</v>
      </c>
      <c r="E51" s="66">
        <v>43832</v>
      </c>
      <c r="F51" s="43" t="s">
        <v>1151</v>
      </c>
      <c r="G51">
        <v>100</v>
      </c>
      <c r="H51" s="55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1155</v>
      </c>
      <c r="B52" t="s">
        <v>1169</v>
      </c>
      <c r="C52" t="s">
        <v>1196</v>
      </c>
      <c r="D52" t="s">
        <v>1196</v>
      </c>
      <c r="E52" s="66">
        <v>43832</v>
      </c>
      <c r="F52" s="43" t="s">
        <v>1151</v>
      </c>
      <c r="G52">
        <v>117</v>
      </c>
      <c r="H52" s="55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1155</v>
      </c>
      <c r="B53" t="s">
        <v>1169</v>
      </c>
      <c r="C53" t="s">
        <v>1195</v>
      </c>
      <c r="D53" t="s">
        <v>1195</v>
      </c>
      <c r="E53" s="66">
        <v>43832</v>
      </c>
      <c r="F53" s="43" t="s">
        <v>1151</v>
      </c>
      <c r="G53">
        <v>117</v>
      </c>
      <c r="H53" s="55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1155</v>
      </c>
      <c r="B54" t="s">
        <v>1169</v>
      </c>
      <c r="C54" t="s">
        <v>1194</v>
      </c>
      <c r="D54" t="s">
        <v>1194</v>
      </c>
      <c r="E54" s="66">
        <v>43832</v>
      </c>
      <c r="F54" s="43" t="s">
        <v>1151</v>
      </c>
      <c r="H54" s="55">
        <v>2248</v>
      </c>
      <c r="I54">
        <v>0.9</v>
      </c>
      <c r="J54">
        <v>132</v>
      </c>
      <c r="L54">
        <v>32</v>
      </c>
      <c r="N54" t="s">
        <v>1170</v>
      </c>
    </row>
    <row r="55" spans="1:14" x14ac:dyDescent="0.3">
      <c r="A55" t="s">
        <v>1155</v>
      </c>
      <c r="B55" t="s">
        <v>1169</v>
      </c>
      <c r="C55" t="s">
        <v>1193</v>
      </c>
      <c r="D55" t="s">
        <v>1193</v>
      </c>
      <c r="E55" s="66">
        <v>43832</v>
      </c>
      <c r="F55" s="43" t="s">
        <v>1151</v>
      </c>
      <c r="G55">
        <v>21</v>
      </c>
      <c r="H55" s="55">
        <v>3696</v>
      </c>
      <c r="I55">
        <v>0.9</v>
      </c>
      <c r="J55">
        <v>285</v>
      </c>
      <c r="L55">
        <v>27</v>
      </c>
      <c r="N55" t="s">
        <v>1170</v>
      </c>
    </row>
    <row r="56" spans="1:14" x14ac:dyDescent="0.3">
      <c r="A56" t="s">
        <v>1155</v>
      </c>
      <c r="B56" t="s">
        <v>1169</v>
      </c>
      <c r="C56" t="s">
        <v>1192</v>
      </c>
      <c r="D56" t="s">
        <v>1192</v>
      </c>
      <c r="E56" s="66">
        <v>43832</v>
      </c>
      <c r="F56" s="43" t="s">
        <v>1151</v>
      </c>
      <c r="G56">
        <v>99</v>
      </c>
      <c r="H56" s="55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1155</v>
      </c>
      <c r="B57" t="s">
        <v>1169</v>
      </c>
      <c r="C57" t="s">
        <v>1191</v>
      </c>
      <c r="D57" t="s">
        <v>1191</v>
      </c>
      <c r="E57" s="66">
        <v>43832</v>
      </c>
      <c r="F57" s="43" t="s">
        <v>1151</v>
      </c>
      <c r="G57">
        <v>42</v>
      </c>
      <c r="H57" s="55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1155</v>
      </c>
      <c r="B58" t="s">
        <v>1169</v>
      </c>
      <c r="C58" t="s">
        <v>1190</v>
      </c>
      <c r="D58" t="s">
        <v>1190</v>
      </c>
      <c r="E58" s="66">
        <v>43832</v>
      </c>
      <c r="F58" s="43" t="s">
        <v>1151</v>
      </c>
      <c r="G58" s="55">
        <v>3018</v>
      </c>
      <c r="H58" s="55">
        <v>22310</v>
      </c>
      <c r="I58">
        <v>1.23</v>
      </c>
      <c r="J58" s="55">
        <v>3031</v>
      </c>
      <c r="K58" s="55">
        <v>1549</v>
      </c>
      <c r="L58">
        <v>102</v>
      </c>
    </row>
    <row r="59" spans="1:14" x14ac:dyDescent="0.3">
      <c r="A59" t="s">
        <v>1155</v>
      </c>
      <c r="B59" t="s">
        <v>1169</v>
      </c>
      <c r="C59" t="s">
        <v>1189</v>
      </c>
      <c r="D59" t="s">
        <v>1189</v>
      </c>
      <c r="E59" s="66">
        <v>43832</v>
      </c>
      <c r="F59" s="43" t="s">
        <v>1151</v>
      </c>
      <c r="G59">
        <v>28</v>
      </c>
      <c r="H59" s="55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1155</v>
      </c>
      <c r="B60" t="s">
        <v>1169</v>
      </c>
      <c r="C60" t="s">
        <v>1188</v>
      </c>
      <c r="D60" t="s">
        <v>1188</v>
      </c>
      <c r="E60" s="66">
        <v>43832</v>
      </c>
      <c r="F60" s="43" t="s">
        <v>1151</v>
      </c>
      <c r="G60" s="55">
        <v>3567</v>
      </c>
      <c r="H60" s="55">
        <v>28773</v>
      </c>
      <c r="I60">
        <v>1.18</v>
      </c>
      <c r="J60" s="55">
        <v>4246</v>
      </c>
      <c r="K60" s="55">
        <v>1889</v>
      </c>
      <c r="L60">
        <v>185</v>
      </c>
    </row>
    <row r="61" spans="1:14" x14ac:dyDescent="0.3">
      <c r="A61" t="s">
        <v>1155</v>
      </c>
      <c r="B61" t="s">
        <v>1169</v>
      </c>
      <c r="C61" t="s">
        <v>1017</v>
      </c>
      <c r="D61" t="s">
        <v>1017</v>
      </c>
      <c r="E61" s="66">
        <v>43832</v>
      </c>
      <c r="F61" s="43" t="s">
        <v>1151</v>
      </c>
      <c r="G61" s="55">
        <v>8073</v>
      </c>
      <c r="H61" s="55">
        <v>25978</v>
      </c>
      <c r="I61">
        <v>1.98</v>
      </c>
      <c r="J61" s="55">
        <v>4741</v>
      </c>
      <c r="K61" s="55">
        <v>2913</v>
      </c>
      <c r="L61">
        <v>726</v>
      </c>
    </row>
    <row r="62" spans="1:14" x14ac:dyDescent="0.3">
      <c r="A62" t="s">
        <v>1155</v>
      </c>
      <c r="B62" t="s">
        <v>1169</v>
      </c>
      <c r="C62" t="s">
        <v>1187</v>
      </c>
      <c r="D62" t="s">
        <v>1187</v>
      </c>
      <c r="E62" s="66">
        <v>43832</v>
      </c>
      <c r="F62" s="43" t="s">
        <v>1151</v>
      </c>
      <c r="G62">
        <v>0</v>
      </c>
      <c r="H62" s="55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1155</v>
      </c>
      <c r="B63" t="s">
        <v>1169</v>
      </c>
      <c r="C63" t="s">
        <v>1186</v>
      </c>
      <c r="D63" t="s">
        <v>1186</v>
      </c>
      <c r="E63" s="66">
        <v>43832</v>
      </c>
      <c r="F63" s="43" t="s">
        <v>1151</v>
      </c>
      <c r="H63" s="55">
        <v>1504</v>
      </c>
      <c r="I63">
        <v>0.86</v>
      </c>
      <c r="J63">
        <v>135</v>
      </c>
      <c r="L63">
        <v>18</v>
      </c>
      <c r="N63" t="s">
        <v>1170</v>
      </c>
    </row>
    <row r="64" spans="1:14" x14ac:dyDescent="0.3">
      <c r="A64" t="s">
        <v>1155</v>
      </c>
      <c r="B64" t="s">
        <v>1169</v>
      </c>
      <c r="C64" t="s">
        <v>1185</v>
      </c>
      <c r="D64" t="s">
        <v>1185</v>
      </c>
      <c r="E64" s="66">
        <v>43832</v>
      </c>
      <c r="F64" s="43" t="s">
        <v>1151</v>
      </c>
      <c r="G64">
        <v>168</v>
      </c>
      <c r="H64" s="55">
        <v>24258</v>
      </c>
      <c r="I64">
        <v>0.8</v>
      </c>
      <c r="J64" s="55">
        <v>1382</v>
      </c>
      <c r="K64">
        <v>73</v>
      </c>
      <c r="L64">
        <v>217</v>
      </c>
    </row>
    <row r="65" spans="1:14" x14ac:dyDescent="0.3">
      <c r="A65" t="s">
        <v>1155</v>
      </c>
      <c r="B65" t="s">
        <v>1169</v>
      </c>
      <c r="C65" t="s">
        <v>1184</v>
      </c>
      <c r="D65" t="s">
        <v>1184</v>
      </c>
      <c r="E65" s="66">
        <v>43832</v>
      </c>
      <c r="F65" s="43" t="s">
        <v>1151</v>
      </c>
      <c r="G65">
        <v>74</v>
      </c>
      <c r="H65" s="55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1155</v>
      </c>
      <c r="B66" t="s">
        <v>1169</v>
      </c>
      <c r="C66" t="s">
        <v>1183</v>
      </c>
      <c r="D66" t="s">
        <v>1183</v>
      </c>
      <c r="E66" s="66">
        <v>43832</v>
      </c>
      <c r="F66" s="43" t="s">
        <v>1151</v>
      </c>
      <c r="G66">
        <v>58</v>
      </c>
      <c r="H66" s="55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1155</v>
      </c>
      <c r="B67" t="s">
        <v>1169</v>
      </c>
      <c r="C67" t="s">
        <v>1182</v>
      </c>
      <c r="D67" t="s">
        <v>1182</v>
      </c>
      <c r="E67" s="66">
        <v>43832</v>
      </c>
      <c r="F67" s="43" t="s">
        <v>1151</v>
      </c>
      <c r="G67">
        <v>690</v>
      </c>
      <c r="H67" s="55">
        <v>25641</v>
      </c>
      <c r="I67">
        <v>0.77</v>
      </c>
      <c r="J67" s="55">
        <v>1794</v>
      </c>
      <c r="K67">
        <v>297</v>
      </c>
      <c r="L67">
        <v>173</v>
      </c>
    </row>
    <row r="68" spans="1:14" x14ac:dyDescent="0.3">
      <c r="A68" t="s">
        <v>1155</v>
      </c>
      <c r="B68" t="s">
        <v>1169</v>
      </c>
      <c r="C68" t="s">
        <v>1181</v>
      </c>
      <c r="D68" t="s">
        <v>1181</v>
      </c>
      <c r="E68" s="66">
        <v>43832</v>
      </c>
      <c r="F68" s="43" t="s">
        <v>1151</v>
      </c>
      <c r="G68">
        <v>31</v>
      </c>
      <c r="H68" s="55">
        <v>2075</v>
      </c>
      <c r="I68">
        <v>0.8</v>
      </c>
      <c r="J68">
        <v>108</v>
      </c>
      <c r="L68">
        <v>23</v>
      </c>
      <c r="N68" t="s">
        <v>1170</v>
      </c>
    </row>
    <row r="69" spans="1:14" x14ac:dyDescent="0.3">
      <c r="A69" t="s">
        <v>1155</v>
      </c>
      <c r="B69" t="s">
        <v>1169</v>
      </c>
      <c r="C69" t="s">
        <v>1180</v>
      </c>
      <c r="D69" t="s">
        <v>1180</v>
      </c>
      <c r="E69" s="66">
        <v>43832</v>
      </c>
      <c r="F69" s="43" t="s">
        <v>1151</v>
      </c>
      <c r="G69">
        <v>103</v>
      </c>
      <c r="H69" s="55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1155</v>
      </c>
      <c r="B70" t="s">
        <v>1169</v>
      </c>
      <c r="C70" t="s">
        <v>1179</v>
      </c>
      <c r="D70" t="s">
        <v>1179</v>
      </c>
      <c r="E70" s="66">
        <v>43832</v>
      </c>
      <c r="F70" s="43" t="s">
        <v>1151</v>
      </c>
      <c r="H70" s="55">
        <v>1814</v>
      </c>
      <c r="I70">
        <v>0.9</v>
      </c>
      <c r="J70">
        <v>143</v>
      </c>
      <c r="L70">
        <v>21</v>
      </c>
      <c r="N70" t="s">
        <v>1170</v>
      </c>
    </row>
    <row r="71" spans="1:14" x14ac:dyDescent="0.3">
      <c r="A71" t="s">
        <v>1155</v>
      </c>
      <c r="B71" t="s">
        <v>1169</v>
      </c>
      <c r="C71" t="s">
        <v>1178</v>
      </c>
      <c r="D71" t="s">
        <v>1178</v>
      </c>
      <c r="E71" s="66">
        <v>43832</v>
      </c>
      <c r="F71" s="43" t="s">
        <v>1151</v>
      </c>
      <c r="G71">
        <v>107</v>
      </c>
      <c r="H71" s="55">
        <v>17104</v>
      </c>
      <c r="I71">
        <v>0.95</v>
      </c>
      <c r="J71" s="55">
        <v>1289</v>
      </c>
      <c r="K71">
        <v>53</v>
      </c>
      <c r="L71">
        <v>117</v>
      </c>
    </row>
    <row r="72" spans="1:14" x14ac:dyDescent="0.3">
      <c r="A72" t="s">
        <v>1155</v>
      </c>
      <c r="B72" t="s">
        <v>1169</v>
      </c>
      <c r="C72" t="s">
        <v>1177</v>
      </c>
      <c r="D72" t="s">
        <v>1177</v>
      </c>
      <c r="E72" s="66">
        <v>43832</v>
      </c>
      <c r="F72" s="43" t="s">
        <v>1151</v>
      </c>
      <c r="G72">
        <v>256</v>
      </c>
      <c r="H72" s="55">
        <v>44867</v>
      </c>
      <c r="I72">
        <v>0.92</v>
      </c>
      <c r="J72" s="55">
        <v>3274</v>
      </c>
      <c r="K72">
        <v>92</v>
      </c>
      <c r="L72">
        <v>306</v>
      </c>
    </row>
    <row r="73" spans="1:14" x14ac:dyDescent="0.3">
      <c r="A73" t="s">
        <v>1155</v>
      </c>
      <c r="B73" t="s">
        <v>1169</v>
      </c>
      <c r="C73" t="s">
        <v>1176</v>
      </c>
      <c r="D73" t="s">
        <v>1176</v>
      </c>
      <c r="E73" s="66">
        <v>43832</v>
      </c>
      <c r="F73" s="43" t="s">
        <v>1151</v>
      </c>
      <c r="G73">
        <v>18</v>
      </c>
      <c r="H73" s="55">
        <v>4427</v>
      </c>
      <c r="I73">
        <v>0.93</v>
      </c>
      <c r="J73">
        <v>262</v>
      </c>
      <c r="L73">
        <v>38</v>
      </c>
      <c r="N73" t="s">
        <v>1170</v>
      </c>
    </row>
    <row r="74" spans="1:14" x14ac:dyDescent="0.3">
      <c r="A74" t="s">
        <v>1155</v>
      </c>
      <c r="B74" t="s">
        <v>1169</v>
      </c>
      <c r="C74" t="s">
        <v>1175</v>
      </c>
      <c r="D74" t="s">
        <v>1175</v>
      </c>
      <c r="E74" s="66">
        <v>43832</v>
      </c>
      <c r="F74" s="43" t="s">
        <v>1151</v>
      </c>
      <c r="G74">
        <v>35</v>
      </c>
      <c r="H74" s="55">
        <v>1461</v>
      </c>
      <c r="I74">
        <v>1.01</v>
      </c>
      <c r="J74">
        <v>99</v>
      </c>
      <c r="L74">
        <v>15</v>
      </c>
      <c r="N74" t="s">
        <v>1170</v>
      </c>
    </row>
    <row r="75" spans="1:14" x14ac:dyDescent="0.3">
      <c r="A75" t="s">
        <v>1155</v>
      </c>
      <c r="B75" t="s">
        <v>1169</v>
      </c>
      <c r="C75" t="s">
        <v>1174</v>
      </c>
      <c r="D75" t="s">
        <v>1174</v>
      </c>
      <c r="E75" s="66">
        <v>43832</v>
      </c>
      <c r="F75" s="43" t="s">
        <v>1151</v>
      </c>
      <c r="G75">
        <v>131</v>
      </c>
      <c r="H75" s="55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1155</v>
      </c>
      <c r="B76" t="s">
        <v>1169</v>
      </c>
      <c r="C76" t="s">
        <v>995</v>
      </c>
      <c r="D76" t="s">
        <v>995</v>
      </c>
      <c r="E76" s="66">
        <v>43832</v>
      </c>
      <c r="F76" s="43" t="s">
        <v>1151</v>
      </c>
      <c r="G76">
        <v>463</v>
      </c>
      <c r="H76" s="55">
        <v>13384</v>
      </c>
      <c r="I76">
        <v>0.97</v>
      </c>
      <c r="J76" s="55">
        <v>1109</v>
      </c>
      <c r="K76">
        <v>250</v>
      </c>
      <c r="L76">
        <v>96</v>
      </c>
    </row>
    <row r="77" spans="1:14" x14ac:dyDescent="0.3">
      <c r="A77" t="s">
        <v>1155</v>
      </c>
      <c r="B77" t="s">
        <v>1169</v>
      </c>
      <c r="C77" t="s">
        <v>1173</v>
      </c>
      <c r="D77" t="s">
        <v>1173</v>
      </c>
      <c r="E77" s="66">
        <v>43832</v>
      </c>
      <c r="F77" s="43" t="s">
        <v>1151</v>
      </c>
      <c r="H77" s="55">
        <v>4647</v>
      </c>
      <c r="I77">
        <v>0.84</v>
      </c>
      <c r="J77">
        <v>332</v>
      </c>
      <c r="K77">
        <v>0</v>
      </c>
      <c r="L77">
        <v>56</v>
      </c>
      <c r="N77" t="s">
        <v>1170</v>
      </c>
    </row>
    <row r="78" spans="1:14" x14ac:dyDescent="0.3">
      <c r="A78" t="s">
        <v>1155</v>
      </c>
      <c r="B78" t="s">
        <v>1169</v>
      </c>
      <c r="C78" t="s">
        <v>1172</v>
      </c>
      <c r="D78" t="s">
        <v>1172</v>
      </c>
      <c r="E78" s="66">
        <v>43832</v>
      </c>
      <c r="F78" s="43" t="s">
        <v>1151</v>
      </c>
      <c r="G78">
        <v>159</v>
      </c>
      <c r="H78" s="55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1155</v>
      </c>
      <c r="B79" t="s">
        <v>1169</v>
      </c>
      <c r="C79" t="s">
        <v>1171</v>
      </c>
      <c r="D79" t="s">
        <v>1171</v>
      </c>
      <c r="E79" s="66">
        <v>43832</v>
      </c>
      <c r="F79" s="43" t="s">
        <v>1151</v>
      </c>
      <c r="H79" s="55">
        <v>1060</v>
      </c>
      <c r="I79">
        <v>0.97</v>
      </c>
      <c r="J79">
        <v>83</v>
      </c>
      <c r="K79">
        <v>0</v>
      </c>
      <c r="N79" t="s">
        <v>1170</v>
      </c>
    </row>
    <row r="80" spans="1:14" x14ac:dyDescent="0.3">
      <c r="A80" t="s">
        <v>1155</v>
      </c>
      <c r="B80" t="s">
        <v>1169</v>
      </c>
      <c r="C80" t="s">
        <v>1168</v>
      </c>
      <c r="D80" t="s">
        <v>1168</v>
      </c>
      <c r="E80" s="66">
        <v>43832</v>
      </c>
      <c r="F80" s="43" t="s">
        <v>1151</v>
      </c>
      <c r="G80">
        <v>52</v>
      </c>
      <c r="H80" s="55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6"/>
      <c r="H81" s="55"/>
    </row>
    <row r="82" spans="1:12" x14ac:dyDescent="0.3">
      <c r="A82" t="s">
        <v>1155</v>
      </c>
      <c r="B82" t="s">
        <v>1164</v>
      </c>
      <c r="C82" t="s">
        <v>1153</v>
      </c>
      <c r="D82" t="s">
        <v>1167</v>
      </c>
      <c r="E82" s="66">
        <v>43832</v>
      </c>
      <c r="F82" s="43" t="s">
        <v>1151</v>
      </c>
      <c r="G82" s="55">
        <v>24555</v>
      </c>
      <c r="H82" s="55">
        <v>654798</v>
      </c>
      <c r="I82">
        <v>0.96</v>
      </c>
      <c r="J82" s="55">
        <v>54962</v>
      </c>
      <c r="K82" s="55">
        <v>11070</v>
      </c>
      <c r="L82" s="55">
        <v>5571</v>
      </c>
    </row>
    <row r="83" spans="1:12" x14ac:dyDescent="0.3">
      <c r="A83" t="s">
        <v>1155</v>
      </c>
      <c r="B83" t="s">
        <v>1164</v>
      </c>
      <c r="C83" t="s">
        <v>1153</v>
      </c>
      <c r="D83" t="s">
        <v>1166</v>
      </c>
      <c r="E83" s="66">
        <v>43832</v>
      </c>
      <c r="F83" s="43" t="s">
        <v>1151</v>
      </c>
      <c r="G83" s="55">
        <v>14179</v>
      </c>
      <c r="H83" s="55">
        <v>337853</v>
      </c>
      <c r="I83">
        <v>0.96</v>
      </c>
      <c r="J83" s="55">
        <v>29350</v>
      </c>
      <c r="K83" s="55">
        <v>6400</v>
      </c>
      <c r="L83" s="55">
        <v>2847</v>
      </c>
    </row>
    <row r="84" spans="1:12" x14ac:dyDescent="0.3">
      <c r="A84" t="s">
        <v>1155</v>
      </c>
      <c r="B84" t="s">
        <v>1164</v>
      </c>
      <c r="C84" t="s">
        <v>1153</v>
      </c>
      <c r="D84" t="s">
        <v>1165</v>
      </c>
      <c r="E84" s="66">
        <v>43832</v>
      </c>
      <c r="F84" s="43" t="s">
        <v>1151</v>
      </c>
      <c r="G84" s="55">
        <v>10375</v>
      </c>
      <c r="H84" s="55">
        <v>316922</v>
      </c>
      <c r="I84">
        <v>0.96</v>
      </c>
      <c r="J84" s="55">
        <v>25611</v>
      </c>
      <c r="K84" s="55">
        <v>4669</v>
      </c>
      <c r="L84" s="55">
        <v>2724</v>
      </c>
    </row>
    <row r="85" spans="1:12" x14ac:dyDescent="0.3">
      <c r="A85" t="s">
        <v>1155</v>
      </c>
      <c r="B85" t="s">
        <v>1164</v>
      </c>
      <c r="C85" t="s">
        <v>1153</v>
      </c>
      <c r="D85" t="s">
        <v>1163</v>
      </c>
      <c r="E85" s="66">
        <v>43832</v>
      </c>
      <c r="F85" s="43" t="s">
        <v>1151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1155</v>
      </c>
      <c r="B86" t="s">
        <v>1154</v>
      </c>
      <c r="C86" t="s">
        <v>1153</v>
      </c>
      <c r="D86" t="s">
        <v>1018</v>
      </c>
      <c r="E86" s="66">
        <v>43832</v>
      </c>
      <c r="F86" s="43" t="s">
        <v>1151</v>
      </c>
      <c r="G86" s="55">
        <v>24555</v>
      </c>
      <c r="H86" s="55">
        <v>654798</v>
      </c>
      <c r="I86">
        <v>0.96</v>
      </c>
      <c r="J86" s="55">
        <v>54962</v>
      </c>
      <c r="K86" s="55">
        <v>11070</v>
      </c>
      <c r="L86" s="55">
        <v>5571</v>
      </c>
    </row>
    <row r="87" spans="1:12" x14ac:dyDescent="0.3">
      <c r="A87" t="s">
        <v>1155</v>
      </c>
      <c r="B87" t="s">
        <v>1154</v>
      </c>
      <c r="C87" t="s">
        <v>1153</v>
      </c>
      <c r="D87" t="s">
        <v>1162</v>
      </c>
      <c r="E87" s="66">
        <v>43832</v>
      </c>
      <c r="F87" s="43" t="s">
        <v>1151</v>
      </c>
      <c r="G87" s="55">
        <v>17063</v>
      </c>
      <c r="H87" s="55">
        <v>188203</v>
      </c>
      <c r="I87">
        <v>0.96</v>
      </c>
      <c r="J87" s="55">
        <v>37560</v>
      </c>
      <c r="K87" s="55">
        <v>8821</v>
      </c>
      <c r="L87" s="55">
        <v>3528</v>
      </c>
    </row>
    <row r="88" spans="1:12" x14ac:dyDescent="0.3">
      <c r="A88" t="s">
        <v>1155</v>
      </c>
      <c r="B88" t="s">
        <v>1154</v>
      </c>
      <c r="C88" t="s">
        <v>1153</v>
      </c>
      <c r="D88" t="s">
        <v>1161</v>
      </c>
      <c r="E88" s="66">
        <v>43832</v>
      </c>
      <c r="F88" s="43" t="s">
        <v>1151</v>
      </c>
      <c r="G88" s="55">
        <v>1286</v>
      </c>
      <c r="H88" s="55">
        <v>39037</v>
      </c>
      <c r="I88">
        <v>0.96</v>
      </c>
      <c r="J88" s="55">
        <v>2121</v>
      </c>
      <c r="K88">
        <v>480</v>
      </c>
      <c r="L88">
        <v>178</v>
      </c>
    </row>
    <row r="89" spans="1:12" x14ac:dyDescent="0.3">
      <c r="A89" t="s">
        <v>1155</v>
      </c>
      <c r="B89" t="s">
        <v>1154</v>
      </c>
      <c r="C89" t="s">
        <v>1153</v>
      </c>
      <c r="D89" t="s">
        <v>1160</v>
      </c>
      <c r="E89" s="66">
        <v>43832</v>
      </c>
      <c r="F89" s="43" t="s">
        <v>1151</v>
      </c>
      <c r="G89">
        <v>28</v>
      </c>
      <c r="H89" s="55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1155</v>
      </c>
      <c r="B90" t="s">
        <v>1154</v>
      </c>
      <c r="C90" t="s">
        <v>1153</v>
      </c>
      <c r="D90" t="s">
        <v>1159</v>
      </c>
      <c r="E90" s="66">
        <v>43832</v>
      </c>
      <c r="F90" s="43" t="s">
        <v>1151</v>
      </c>
      <c r="G90" s="55">
        <v>1831</v>
      </c>
      <c r="H90" s="55">
        <v>211307</v>
      </c>
      <c r="I90">
        <v>0.96</v>
      </c>
      <c r="J90" s="55">
        <v>4203</v>
      </c>
      <c r="K90">
        <v>244</v>
      </c>
      <c r="L90" s="55">
        <v>1063</v>
      </c>
    </row>
    <row r="91" spans="1:12" x14ac:dyDescent="0.3">
      <c r="A91" t="s">
        <v>1155</v>
      </c>
      <c r="B91" t="s">
        <v>1154</v>
      </c>
      <c r="C91" t="s">
        <v>1153</v>
      </c>
      <c r="D91" t="s">
        <v>1158</v>
      </c>
      <c r="E91" s="66">
        <v>43832</v>
      </c>
      <c r="F91" s="43" t="s">
        <v>1151</v>
      </c>
      <c r="G91">
        <v>286</v>
      </c>
      <c r="H91" s="55">
        <v>46927</v>
      </c>
      <c r="I91">
        <v>0.96</v>
      </c>
      <c r="J91" s="55">
        <v>2824</v>
      </c>
      <c r="K91">
        <v>138</v>
      </c>
      <c r="L91">
        <v>285</v>
      </c>
    </row>
    <row r="92" spans="1:12" x14ac:dyDescent="0.3">
      <c r="A92" t="s">
        <v>1155</v>
      </c>
      <c r="B92" t="s">
        <v>1154</v>
      </c>
      <c r="C92" t="s">
        <v>1153</v>
      </c>
      <c r="D92" t="s">
        <v>1157</v>
      </c>
      <c r="E92" s="66">
        <v>43832</v>
      </c>
      <c r="F92" s="43" t="s">
        <v>1151</v>
      </c>
      <c r="G92" s="55">
        <v>3818</v>
      </c>
      <c r="H92" s="55">
        <v>126350</v>
      </c>
      <c r="I92">
        <v>0.96</v>
      </c>
      <c r="J92" s="55">
        <v>7317</v>
      </c>
      <c r="K92" s="55">
        <v>1303</v>
      </c>
      <c r="L92">
        <v>431</v>
      </c>
    </row>
    <row r="93" spans="1:12" x14ac:dyDescent="0.3">
      <c r="A93" t="s">
        <v>1155</v>
      </c>
      <c r="B93" t="s">
        <v>1154</v>
      </c>
      <c r="C93" t="s">
        <v>1153</v>
      </c>
      <c r="D93" t="s">
        <v>1156</v>
      </c>
      <c r="E93" s="66">
        <v>43832</v>
      </c>
      <c r="F93" s="43" t="s">
        <v>1151</v>
      </c>
      <c r="G93">
        <v>240</v>
      </c>
      <c r="H93" s="55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1155</v>
      </c>
      <c r="B94" t="s">
        <v>1154</v>
      </c>
      <c r="C94" t="s">
        <v>1153</v>
      </c>
      <c r="D94" t="s">
        <v>1152</v>
      </c>
      <c r="E94" s="66">
        <v>43832</v>
      </c>
      <c r="F94" s="43" t="s">
        <v>1151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Global Status</vt:lpstr>
      <vt:lpstr>Normal Projection</vt:lpstr>
      <vt:lpstr>World Population 2020</vt:lpstr>
      <vt:lpstr>Pie Charts</vt:lpstr>
      <vt:lpstr>Phase</vt:lpstr>
      <vt:lpstr>USA Counties</vt:lpstr>
      <vt:lpstr>Terminal</vt:lpstr>
      <vt:lpstr>CDC Deaths</vt:lpstr>
      <vt:lpstr>Provisional_Death_CDC</vt:lpstr>
      <vt:lpstr>Phase!DeathsPerInfected</vt:lpstr>
      <vt:lpstr>DeathsPerUntreated</vt:lpstr>
      <vt:lpstr>Phase!Peak_Day</vt:lpstr>
      <vt:lpstr>Phase!Speed</vt:lpstr>
      <vt:lpstr>Phase!Total_Cases</vt:lpstr>
      <vt:lpstr>WorldPop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2020-05-15T20:08:18Z</dcterms:modified>
</cp:coreProperties>
</file>