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4"/>
  </bookViews>
  <sheets>
    <sheet name="Global Status" sheetId="1" r:id="rId1"/>
    <sheet name="World Population 2020" sheetId="10" r:id="rId2"/>
    <sheet name="Pie Charts" sheetId="4" r:id="rId3"/>
    <sheet name="Phase" sheetId="9" r:id="rId4"/>
    <sheet name="Normal Logistic" sheetId="7" r:id="rId5"/>
    <sheet name="USA Counties" sheetId="2" r:id="rId6"/>
    <sheet name="Terminal" sheetId="3" r:id="rId7"/>
    <sheet name="CDC Deaths" sheetId="5" r:id="rId8"/>
    <sheet name="Provisional_Death_CDC" sheetId="6" r:id="rId9"/>
  </sheets>
  <definedNames>
    <definedName name="DeathsPerInfected" localSheetId="3">Phase!$E$15</definedName>
    <definedName name="DeathsPerUntreated">Phase!$E$8</definedName>
    <definedName name="Peak_Day" localSheetId="3">Phase!$C$16</definedName>
    <definedName name="solver_adj" localSheetId="0" hidden="1">'Global Status'!$AL$20:$AP$20</definedName>
    <definedName name="solver_adj" localSheetId="4" hidden="1">'Normal Logistic'!$I$1:$I$3</definedName>
    <definedName name="solver_adj" localSheetId="3" hidden="1">Phase!$F$15:$F$17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eng" localSheetId="0" hidden="1">1</definedName>
    <definedName name="solver_eng" localSheetId="4" hidden="1">1</definedName>
    <definedName name="solver_eng" localSheetId="3" hidden="1">1</definedName>
    <definedName name="solver_est" localSheetId="0" hidden="1">1</definedName>
    <definedName name="solver_est" localSheetId="4" hidden="1">1</definedName>
    <definedName name="solver_est" localSheetId="3" hidden="1">1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neg" localSheetId="0" hidden="1">2</definedName>
    <definedName name="solver_neg" localSheetId="4" hidden="1">1</definedName>
    <definedName name="solver_neg" localSheetId="3" hidden="1">1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um" localSheetId="0" hidden="1">0</definedName>
    <definedName name="solver_num" localSheetId="4" hidden="1">0</definedName>
    <definedName name="solver_num" localSheetId="3" hidden="1">0</definedName>
    <definedName name="solver_nwt" localSheetId="0" hidden="1">1</definedName>
    <definedName name="solver_nwt" localSheetId="4" hidden="1">1</definedName>
    <definedName name="solver_nwt" localSheetId="3" hidden="1">1</definedName>
    <definedName name="solver_opt" localSheetId="0" hidden="1">'Global Status'!$O$1</definedName>
    <definedName name="solver_opt" localSheetId="4" hidden="1">'Normal Logistic'!$I$4</definedName>
    <definedName name="solver_opt" localSheetId="3" hidden="1">Phase!$F$18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lx" localSheetId="0" hidden="1">2</definedName>
    <definedName name="solver_rlx" localSheetId="4" hidden="1">2</definedName>
    <definedName name="solver_rlx" localSheetId="3" hidden="1">2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scl" localSheetId="0" hidden="1">1</definedName>
    <definedName name="solver_scl" localSheetId="4" hidden="1">1</definedName>
    <definedName name="solver_scl" localSheetId="3" hidden="1">1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yp" localSheetId="0" hidden="1">2</definedName>
    <definedName name="solver_typ" localSheetId="4" hidden="1">2</definedName>
    <definedName name="solver_typ" localSheetId="3" hidden="1">2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er" localSheetId="0" hidden="1">3</definedName>
    <definedName name="solver_ver" localSheetId="4" hidden="1">3</definedName>
    <definedName name="solver_ver" localSheetId="3" hidden="1">3</definedName>
    <definedName name="Speed" localSheetId="3">Phase!$C$17</definedName>
    <definedName name="Total_Cases" localSheetId="3">Phase!$C$15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C5" i="10"/>
  <c r="J65" i="7"/>
  <c r="J66" i="7"/>
  <c r="J67" i="7"/>
  <c r="J68" i="7"/>
  <c r="J69" i="7"/>
  <c r="H65" i="7"/>
  <c r="H66" i="7"/>
  <c r="H67" i="7"/>
  <c r="H68" i="7"/>
  <c r="H69" i="7"/>
  <c r="F65" i="7"/>
  <c r="F66" i="7"/>
  <c r="F67" i="7"/>
  <c r="F68" i="7"/>
  <c r="F69" i="7"/>
  <c r="C65" i="7"/>
  <c r="C66" i="7"/>
  <c r="C67" i="7"/>
  <c r="C68" i="7"/>
  <c r="C69" i="7"/>
  <c r="B158" i="4"/>
  <c r="B167" i="4" s="1"/>
  <c r="B157" i="4"/>
  <c r="B156" i="4"/>
  <c r="B162" i="4"/>
  <c r="W65" i="1"/>
  <c r="W66" i="1"/>
  <c r="V65" i="1"/>
  <c r="V66" i="1"/>
  <c r="R65" i="1"/>
  <c r="R66" i="1"/>
  <c r="U65" i="1"/>
  <c r="U66" i="1"/>
  <c r="P62" i="1"/>
  <c r="B163" i="4" l="1"/>
  <c r="B165" i="4" s="1"/>
  <c r="B164" i="4"/>
  <c r="B166" i="4"/>
  <c r="B168" i="4" s="1"/>
  <c r="D2" i="10" l="1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E3" i="1" l="1"/>
  <c r="D4" i="10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61" i="1" s="1"/>
  <c r="E62" i="1"/>
  <c r="D62" i="1" s="1"/>
  <c r="E63" i="1"/>
  <c r="D63" i="1" s="1"/>
  <c r="E64" i="1"/>
  <c r="D64" i="1" s="1"/>
  <c r="E65" i="1"/>
  <c r="E66" i="1"/>
  <c r="D66" i="1" s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D65" i="1" l="1"/>
  <c r="B160" i="4"/>
  <c r="E27" i="10"/>
  <c r="J64" i="7"/>
  <c r="H64" i="7"/>
  <c r="F64" i="7"/>
  <c r="C64" i="7"/>
  <c r="J62" i="7"/>
  <c r="J63" i="7"/>
  <c r="H62" i="7"/>
  <c r="H63" i="7"/>
  <c r="F62" i="7"/>
  <c r="F63" i="7"/>
  <c r="C62" i="7"/>
  <c r="C63" i="7"/>
  <c r="B141" i="4"/>
  <c r="B140" i="4"/>
  <c r="B139" i="4"/>
  <c r="B146" i="4"/>
  <c r="B145" i="4"/>
  <c r="B150" i="4"/>
  <c r="P60" i="1"/>
  <c r="D60" i="1"/>
  <c r="E28" i="10" l="1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E35" i="10" l="1"/>
  <c r="D54" i="9"/>
  <c r="D71" i="9"/>
  <c r="A53" i="9"/>
  <c r="A72" i="9"/>
  <c r="B131" i="4"/>
  <c r="B130" i="4"/>
  <c r="B133" i="4"/>
  <c r="J59" i="7"/>
  <c r="F59" i="7"/>
  <c r="C59" i="7"/>
  <c r="B113" i="4"/>
  <c r="B106" i="4"/>
  <c r="B105" i="4"/>
  <c r="B111" i="4"/>
  <c r="V56" i="1"/>
  <c r="P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E37" i="10" l="1"/>
  <c r="D52" i="9"/>
  <c r="D73" i="9"/>
  <c r="A51" i="9"/>
  <c r="A74" i="9"/>
  <c r="C116" i="4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4" i="7" l="1"/>
  <c r="E38" i="10"/>
  <c r="D74" i="9"/>
  <c r="D51" i="9"/>
  <c r="A50" i="9"/>
  <c r="A75" i="9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41" i="10" l="1"/>
  <c r="D77" i="9"/>
  <c r="D48" i="9"/>
  <c r="A47" i="9"/>
  <c r="A78" i="9"/>
  <c r="C80" i="4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E42" i="10" l="1"/>
  <c r="D78" i="9"/>
  <c r="D47" i="9"/>
  <c r="A46" i="9"/>
  <c r="A79" i="9"/>
  <c r="D54" i="1"/>
  <c r="D57" i="1"/>
  <c r="B45" i="4"/>
  <c r="B47" i="4" s="1"/>
  <c r="BB22" i="1"/>
  <c r="V47" i="1"/>
  <c r="V48" i="1"/>
  <c r="V49" i="1"/>
  <c r="E43" i="10" l="1"/>
  <c r="D79" i="9"/>
  <c r="D46" i="9"/>
  <c r="A45" i="9"/>
  <c r="A80" i="9"/>
  <c r="BC21" i="1"/>
  <c r="AX21" i="1"/>
  <c r="AW21" i="1"/>
  <c r="BA21" i="1" s="1"/>
  <c r="AV21" i="1"/>
  <c r="AZ21" i="1" s="1"/>
  <c r="AU21" i="1"/>
  <c r="AY21" i="1" s="1"/>
  <c r="E44" i="10" l="1"/>
  <c r="D45" i="9"/>
  <c r="D80" i="9"/>
  <c r="A44" i="9"/>
  <c r="A81" i="9"/>
  <c r="BB21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E45" i="10" l="1"/>
  <c r="D81" i="9"/>
  <c r="D44" i="9"/>
  <c r="A43" i="9"/>
  <c r="A82" i="9"/>
  <c r="M7" i="1"/>
  <c r="O7" i="1"/>
  <c r="K8" i="1"/>
  <c r="E46" i="10" l="1"/>
  <c r="D43" i="9"/>
  <c r="D82" i="9"/>
  <c r="A42" i="9"/>
  <c r="A83" i="9"/>
  <c r="M8" i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E47" i="10" l="1"/>
  <c r="D83" i="9"/>
  <c r="D42" i="9"/>
  <c r="A41" i="9"/>
  <c r="A84" i="9"/>
  <c r="O9" i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E48" i="10" l="1"/>
  <c r="A40" i="9"/>
  <c r="D41" i="9"/>
  <c r="D84" i="9"/>
  <c r="A85" i="9"/>
  <c r="O10" i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E49" i="10" l="1"/>
  <c r="D85" i="9"/>
  <c r="A39" i="9"/>
  <c r="D40" i="9"/>
  <c r="A86" i="9"/>
  <c r="O11" i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D6" i="1" s="1"/>
  <c r="V6" i="1"/>
  <c r="S7" i="1"/>
  <c r="P7" i="1" s="1"/>
  <c r="Q7" i="1"/>
  <c r="D7" i="1" s="1"/>
  <c r="V7" i="1"/>
  <c r="S8" i="1"/>
  <c r="P8" i="1" s="1"/>
  <c r="Q8" i="1"/>
  <c r="D8" i="1" s="1"/>
  <c r="V8" i="1"/>
  <c r="S9" i="1"/>
  <c r="P9" i="1" s="1"/>
  <c r="Q9" i="1"/>
  <c r="D9" i="1" s="1"/>
  <c r="V9" i="1"/>
  <c r="N10" i="1"/>
  <c r="R10" i="1" s="1"/>
  <c r="H44" i="1"/>
  <c r="E50" i="10" l="1"/>
  <c r="A38" i="9"/>
  <c r="D39" i="9"/>
  <c r="D86" i="9"/>
  <c r="A87" i="9"/>
  <c r="F26" i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M13" i="1"/>
  <c r="O13" i="1"/>
  <c r="R3" i="1"/>
  <c r="K14" i="1"/>
  <c r="Q43" i="1"/>
  <c r="E52" i="10" l="1"/>
  <c r="D88" i="9"/>
  <c r="A36" i="9"/>
  <c r="D37" i="9"/>
  <c r="A89" i="9"/>
  <c r="M14" i="1"/>
  <c r="O14" i="1"/>
  <c r="K15" i="1"/>
  <c r="V43" i="1"/>
  <c r="H43" i="1"/>
  <c r="E53" i="10" l="1"/>
  <c r="A35" i="9"/>
  <c r="D36" i="9"/>
  <c r="D89" i="9"/>
  <c r="A90" i="9"/>
  <c r="M15" i="1"/>
  <c r="O15" i="1"/>
  <c r="K16" i="1"/>
  <c r="V25" i="1"/>
  <c r="V40" i="1"/>
  <c r="V41" i="1"/>
  <c r="V42" i="1"/>
  <c r="H42" i="1"/>
  <c r="E54" i="10" l="1"/>
  <c r="D90" i="9"/>
  <c r="A34" i="9"/>
  <c r="D35" i="9"/>
  <c r="A91" i="9"/>
  <c r="M16" i="1"/>
  <c r="O16" i="1"/>
  <c r="K17" i="1"/>
  <c r="H41" i="1"/>
  <c r="E55" i="10" l="1"/>
  <c r="D91" i="9"/>
  <c r="A33" i="9"/>
  <c r="D34" i="9"/>
  <c r="A92" i="9"/>
  <c r="O17" i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E56" i="10" l="1"/>
  <c r="A32" i="9"/>
  <c r="D33" i="9"/>
  <c r="D92" i="9"/>
  <c r="A93" i="9"/>
  <c r="O18" i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E57" i="10" l="1"/>
  <c r="D93" i="9"/>
  <c r="A31" i="9"/>
  <c r="D32" i="9"/>
  <c r="A94" i="9"/>
  <c r="M19" i="1"/>
  <c r="O19" i="1"/>
  <c r="K20" i="1"/>
  <c r="S39" i="1"/>
  <c r="E58" i="10" l="1"/>
  <c r="D94" i="9"/>
  <c r="A30" i="9"/>
  <c r="D31" i="9"/>
  <c r="A95" i="9"/>
  <c r="M20" i="1"/>
  <c r="O20" i="1"/>
  <c r="K21" i="1"/>
  <c r="CQ4" i="1"/>
  <c r="V34" i="1"/>
  <c r="V39" i="1"/>
  <c r="E59" i="10" l="1"/>
  <c r="A29" i="9"/>
  <c r="D30" i="9"/>
  <c r="D95" i="9"/>
  <c r="A96" i="9"/>
  <c r="M21" i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E60" i="10" l="1"/>
  <c r="D96" i="9"/>
  <c r="A28" i="9"/>
  <c r="D29" i="9"/>
  <c r="A97" i="9"/>
  <c r="M22" i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E61" i="10" l="1"/>
  <c r="D97" i="9"/>
  <c r="A27" i="9"/>
  <c r="D28" i="9"/>
  <c r="A98" i="9"/>
  <c r="M23" i="1"/>
  <c r="O23" i="1"/>
  <c r="K24" i="1"/>
  <c r="S3" i="1"/>
  <c r="E62" i="10" l="1"/>
  <c r="D98" i="9"/>
  <c r="A26" i="9"/>
  <c r="D27" i="9"/>
  <c r="A99" i="9"/>
  <c r="M24" i="1"/>
  <c r="O24" i="1"/>
  <c r="K25" i="1"/>
  <c r="P3" i="1"/>
  <c r="S10" i="1"/>
  <c r="P10" i="1" s="1"/>
  <c r="Q10" i="1"/>
  <c r="D10" i="1" s="1"/>
  <c r="S11" i="1"/>
  <c r="P11" i="1" s="1"/>
  <c r="Q11" i="1"/>
  <c r="D11" i="1" s="1"/>
  <c r="S12" i="1"/>
  <c r="P12" i="1" s="1"/>
  <c r="Q12" i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Q18" i="1"/>
  <c r="Q19" i="1"/>
  <c r="Q20" i="1"/>
  <c r="Q21" i="1"/>
  <c r="Q23" i="1"/>
  <c r="Q24" i="1"/>
  <c r="D24" i="1" s="1"/>
  <c r="E63" i="10" l="1"/>
  <c r="A25" i="9"/>
  <c r="D26" i="9"/>
  <c r="D99" i="9"/>
  <c r="A100" i="9"/>
  <c r="F35" i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D13" i="1" s="1"/>
  <c r="S13" i="1"/>
  <c r="P13" i="1" s="1"/>
  <c r="E64" i="10" l="1"/>
  <c r="D100" i="9"/>
  <c r="D25" i="9"/>
  <c r="A101" i="9"/>
  <c r="F31" i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M27" i="1"/>
  <c r="O27" i="1"/>
  <c r="K28" i="1"/>
  <c r="Q14" i="1"/>
  <c r="D14" i="1" s="1"/>
  <c r="Q15" i="1"/>
  <c r="D15" i="1" s="1"/>
  <c r="Q16" i="1"/>
  <c r="D16" i="1" s="1"/>
  <c r="Q22" i="1"/>
  <c r="E66" i="10" l="1"/>
  <c r="D102" i="9"/>
  <c r="A103" i="9"/>
  <c r="F40" i="1"/>
  <c r="D22" i="1"/>
  <c r="F33" i="1"/>
  <c r="F34" i="1"/>
  <c r="F32" i="1"/>
  <c r="M28" i="1"/>
  <c r="O28" i="1"/>
  <c r="K29" i="1"/>
  <c r="Q25" i="1"/>
  <c r="D25" i="1" s="1"/>
  <c r="E67" i="10" l="1"/>
  <c r="D103" i="9"/>
  <c r="A104" i="9"/>
  <c r="O29" i="1"/>
  <c r="M29" i="1"/>
  <c r="K30" i="1"/>
  <c r="F43" i="1"/>
  <c r="G25" i="1"/>
  <c r="Q26" i="1"/>
  <c r="D26" i="1" s="1"/>
  <c r="S25" i="1"/>
  <c r="P25" i="1" s="1"/>
  <c r="E68" i="10" l="1"/>
  <c r="D104" i="9"/>
  <c r="A105" i="9"/>
  <c r="O30" i="1"/>
  <c r="M30" i="1"/>
  <c r="K31" i="1"/>
  <c r="G26" i="1"/>
  <c r="F44" i="1"/>
  <c r="S26" i="1"/>
  <c r="P26" i="1" s="1"/>
  <c r="Q27" i="1"/>
  <c r="D27" i="1" s="1"/>
  <c r="E69" i="10" l="1"/>
  <c r="D105" i="9"/>
  <c r="A106" i="9"/>
  <c r="O31" i="1"/>
  <c r="M31" i="1"/>
  <c r="K32" i="1"/>
  <c r="F45" i="1"/>
  <c r="G27" i="1"/>
  <c r="S27" i="1"/>
  <c r="P27" i="1" s="1"/>
  <c r="S28" i="1"/>
  <c r="P28" i="1" s="1"/>
  <c r="E70" i="10" l="1"/>
  <c r="D106" i="9"/>
  <c r="A107" i="9"/>
  <c r="O32" i="1"/>
  <c r="M32" i="1"/>
  <c r="K33" i="1"/>
  <c r="Q28" i="1"/>
  <c r="D28" i="1" s="1"/>
  <c r="E71" i="10" l="1"/>
  <c r="D107" i="9"/>
  <c r="A108" i="9"/>
  <c r="M33" i="1"/>
  <c r="O33" i="1"/>
  <c r="K34" i="1"/>
  <c r="G28" i="1"/>
  <c r="F46" i="1"/>
  <c r="S29" i="1"/>
  <c r="P29" i="1" s="1"/>
  <c r="Q29" i="1"/>
  <c r="D29" i="1" s="1"/>
  <c r="E72" i="10" l="1"/>
  <c r="D108" i="9"/>
  <c r="A109" i="9"/>
  <c r="O34" i="1"/>
  <c r="M34" i="1"/>
  <c r="K35" i="1"/>
  <c r="G29" i="1"/>
  <c r="F47" i="1"/>
  <c r="Q30" i="1"/>
  <c r="D30" i="1" s="1"/>
  <c r="E73" i="10" l="1"/>
  <c r="D109" i="9"/>
  <c r="A110" i="9"/>
  <c r="O35" i="1"/>
  <c r="M35" i="1"/>
  <c r="K36" i="1"/>
  <c r="G30" i="1"/>
  <c r="F48" i="1"/>
  <c r="S30" i="1"/>
  <c r="P30" i="1" s="1"/>
  <c r="E74" i="10" l="1"/>
  <c r="D110" i="9"/>
  <c r="A111" i="9"/>
  <c r="O36" i="1"/>
  <c r="M36" i="1"/>
  <c r="K37" i="1"/>
  <c r="S31" i="1"/>
  <c r="P31" i="1" s="1"/>
  <c r="Q31" i="1"/>
  <c r="D31" i="1" s="1"/>
  <c r="E75" i="10" l="1"/>
  <c r="D111" i="9"/>
  <c r="A112" i="9"/>
  <c r="O37" i="1"/>
  <c r="M37" i="1"/>
  <c r="K38" i="1"/>
  <c r="G31" i="1"/>
  <c r="F49" i="1"/>
  <c r="S32" i="1"/>
  <c r="P32" i="1" s="1"/>
  <c r="E76" i="10" l="1"/>
  <c r="D112" i="9"/>
  <c r="A113" i="9"/>
  <c r="O38" i="1"/>
  <c r="M38" i="1"/>
  <c r="K39" i="1"/>
  <c r="Q32" i="1"/>
  <c r="D32" i="1" s="1"/>
  <c r="E77" i="10" l="1"/>
  <c r="D113" i="9"/>
  <c r="A114" i="9"/>
  <c r="O39" i="1"/>
  <c r="M39" i="1"/>
  <c r="K40" i="1"/>
  <c r="G32" i="1"/>
  <c r="F50" i="1"/>
  <c r="Q33" i="1"/>
  <c r="D33" i="1" s="1"/>
  <c r="E78" i="10" l="1"/>
  <c r="D114" i="9"/>
  <c r="A115" i="9"/>
  <c r="O40" i="1"/>
  <c r="M40" i="1"/>
  <c r="B33" i="4"/>
  <c r="F3" i="1"/>
  <c r="K41" i="1"/>
  <c r="G33" i="1"/>
  <c r="F51" i="1"/>
  <c r="B51" i="4" s="1"/>
  <c r="S33" i="1"/>
  <c r="P33" i="1" s="1"/>
  <c r="E79" i="10" l="1"/>
  <c r="D115" i="9"/>
  <c r="A116" i="9"/>
  <c r="M41" i="1"/>
  <c r="O41" i="1"/>
  <c r="K42" i="1"/>
  <c r="S34" i="1"/>
  <c r="P34" i="1" s="1"/>
  <c r="E80" i="10" l="1"/>
  <c r="D116" i="9"/>
  <c r="A117" i="9"/>
  <c r="O42" i="1"/>
  <c r="M42" i="1"/>
  <c r="K43" i="1"/>
  <c r="Q34" i="1"/>
  <c r="D34" i="1" s="1"/>
  <c r="E81" i="10" l="1"/>
  <c r="D117" i="9"/>
  <c r="A118" i="9"/>
  <c r="O43" i="1"/>
  <c r="M43" i="1"/>
  <c r="K44" i="1"/>
  <c r="G34" i="1"/>
  <c r="F52" i="1"/>
  <c r="B68" i="4" s="1"/>
  <c r="S35" i="1"/>
  <c r="P35" i="1" s="1"/>
  <c r="Q35" i="1"/>
  <c r="D35" i="1" s="1"/>
  <c r="E82" i="10" l="1"/>
  <c r="D118" i="9"/>
  <c r="A119" i="9"/>
  <c r="O44" i="1"/>
  <c r="M44" i="1"/>
  <c r="K45" i="1"/>
  <c r="G35" i="1"/>
  <c r="F53" i="1"/>
  <c r="Q36" i="1"/>
  <c r="D36" i="1" s="1"/>
  <c r="E83" i="10" l="1"/>
  <c r="D119" i="9"/>
  <c r="A120" i="9"/>
  <c r="O45" i="1"/>
  <c r="M45" i="1"/>
  <c r="K46" i="1"/>
  <c r="G36" i="1"/>
  <c r="F54" i="1"/>
  <c r="V37" i="1"/>
  <c r="S36" i="1"/>
  <c r="P36" i="1" s="1"/>
  <c r="Q37" i="1"/>
  <c r="D37" i="1" s="1"/>
  <c r="E84" i="10" l="1"/>
  <c r="D120" i="9"/>
  <c r="A121" i="9"/>
  <c r="O46" i="1"/>
  <c r="M46" i="1"/>
  <c r="K47" i="1"/>
  <c r="O1" i="1"/>
  <c r="G37" i="1"/>
  <c r="F55" i="1"/>
  <c r="B86" i="4" s="1"/>
  <c r="V38" i="1"/>
  <c r="V3" i="1" s="1"/>
  <c r="S37" i="1"/>
  <c r="P37" i="1" s="1"/>
  <c r="E85" i="10" l="1"/>
  <c r="D121" i="9"/>
  <c r="A122" i="9"/>
  <c r="A123" i="9" s="1"/>
  <c r="M47" i="1"/>
  <c r="O47" i="1"/>
  <c r="K48" i="1"/>
  <c r="V59" i="1"/>
  <c r="V60" i="1"/>
  <c r="V61" i="1"/>
  <c r="V62" i="1"/>
  <c r="V63" i="1"/>
  <c r="V64" i="1"/>
  <c r="Q38" i="1"/>
  <c r="D38" i="1" s="1"/>
  <c r="E86" i="10" l="1"/>
  <c r="D123" i="9"/>
  <c r="A124" i="9"/>
  <c r="D122" i="9"/>
  <c r="M48" i="1"/>
  <c r="O48" i="1"/>
  <c r="K49" i="1"/>
  <c r="G38" i="1"/>
  <c r="F56" i="1"/>
  <c r="B103" i="4" s="1"/>
  <c r="S38" i="1"/>
  <c r="P38" i="1" s="1"/>
  <c r="E87" i="10" l="1"/>
  <c r="D124" i="9"/>
  <c r="A125" i="9"/>
  <c r="M49" i="1"/>
  <c r="O49" i="1"/>
  <c r="K50" i="1"/>
  <c r="Q39" i="1"/>
  <c r="D39" i="1" s="1"/>
  <c r="E88" i="10" l="1"/>
  <c r="D125" i="9"/>
  <c r="A126" i="9"/>
  <c r="O50" i="1"/>
  <c r="M50" i="1"/>
  <c r="K51" i="1"/>
  <c r="O3" i="1"/>
  <c r="M3" i="1"/>
  <c r="G39" i="1"/>
  <c r="F57" i="1"/>
  <c r="P39" i="1"/>
  <c r="E89" i="10" l="1"/>
  <c r="A127" i="9"/>
  <c r="D126" i="9"/>
  <c r="O51" i="1"/>
  <c r="Q51" i="1" s="1"/>
  <c r="M51" i="1"/>
  <c r="K52" i="1"/>
  <c r="Q40" i="1"/>
  <c r="D40" i="1" s="1"/>
  <c r="E90" i="10" l="1"/>
  <c r="D127" i="9"/>
  <c r="A128" i="9"/>
  <c r="B57" i="4"/>
  <c r="D51" i="1"/>
  <c r="O52" i="1"/>
  <c r="M52" i="1"/>
  <c r="W51" i="1"/>
  <c r="K53" i="1"/>
  <c r="G40" i="1"/>
  <c r="F58" i="1"/>
  <c r="B120" i="4" s="1"/>
  <c r="S40" i="1"/>
  <c r="P40" i="1" s="1"/>
  <c r="E91" i="10" l="1"/>
  <c r="D128" i="9"/>
  <c r="A129" i="9"/>
  <c r="O53" i="1"/>
  <c r="M53" i="1"/>
  <c r="W52" i="1"/>
  <c r="K54" i="1"/>
  <c r="R51" i="1"/>
  <c r="U51" i="1"/>
  <c r="W42" i="1"/>
  <c r="Q41" i="1"/>
  <c r="D41" i="1" s="1"/>
  <c r="E92" i="10" l="1"/>
  <c r="A130" i="9"/>
  <c r="D129" i="9"/>
  <c r="O54" i="1"/>
  <c r="M54" i="1"/>
  <c r="W53" i="1"/>
  <c r="R52" i="1"/>
  <c r="U52" i="1"/>
  <c r="K55" i="1"/>
  <c r="G41" i="1"/>
  <c r="F59" i="1"/>
  <c r="S42" i="1"/>
  <c r="P42" i="1" s="1"/>
  <c r="S41" i="1"/>
  <c r="P41" i="1" s="1"/>
  <c r="E93" i="10" l="1"/>
  <c r="A131" i="9"/>
  <c r="D130" i="9"/>
  <c r="M55" i="1"/>
  <c r="O55" i="1"/>
  <c r="W54" i="1"/>
  <c r="K56" i="1"/>
  <c r="R53" i="1"/>
  <c r="Q42" i="1"/>
  <c r="D42" i="1" s="1"/>
  <c r="E94" i="10" l="1"/>
  <c r="D131" i="9"/>
  <c r="A132" i="9"/>
  <c r="M56" i="1"/>
  <c r="O56" i="1"/>
  <c r="K57" i="1"/>
  <c r="W55" i="1"/>
  <c r="R54" i="1"/>
  <c r="G42" i="1"/>
  <c r="F60" i="1"/>
  <c r="W43" i="1"/>
  <c r="W44" i="1"/>
  <c r="D43" i="1"/>
  <c r="E95" i="10" l="1"/>
  <c r="D132" i="9"/>
  <c r="M57" i="1"/>
  <c r="O57" i="1"/>
  <c r="R55" i="1"/>
  <c r="U55" i="1"/>
  <c r="K58" i="1"/>
  <c r="G43" i="1"/>
  <c r="F61" i="1"/>
  <c r="B137" i="4" s="1"/>
  <c r="S43" i="1"/>
  <c r="P43" i="1" s="1"/>
  <c r="E96" i="10" l="1"/>
  <c r="O58" i="1"/>
  <c r="M58" i="1"/>
  <c r="K59" i="1"/>
  <c r="R56" i="1"/>
  <c r="U56" i="1"/>
  <c r="H74" i="1"/>
  <c r="W56" i="1"/>
  <c r="Q44" i="1"/>
  <c r="D44" i="1" s="1"/>
  <c r="E97" i="10" l="1"/>
  <c r="O59" i="1"/>
  <c r="M59" i="1"/>
  <c r="H75" i="1"/>
  <c r="W57" i="1"/>
  <c r="R57" i="1"/>
  <c r="U57" i="1"/>
  <c r="K60" i="1"/>
  <c r="G44" i="1"/>
  <c r="F62" i="1"/>
  <c r="W45" i="1"/>
  <c r="S44" i="1"/>
  <c r="P44" i="1" s="1"/>
  <c r="E98" i="10" l="1"/>
  <c r="O60" i="1"/>
  <c r="M60" i="1"/>
  <c r="K61" i="1"/>
  <c r="R58" i="1"/>
  <c r="U58" i="1"/>
  <c r="H76" i="1"/>
  <c r="W58" i="1"/>
  <c r="S45" i="1"/>
  <c r="P45" i="1" s="1"/>
  <c r="E99" i="10" l="1"/>
  <c r="O61" i="1"/>
  <c r="M61" i="1"/>
  <c r="R59" i="1"/>
  <c r="U59" i="1"/>
  <c r="H77" i="1"/>
  <c r="W59" i="1"/>
  <c r="K62" i="1"/>
  <c r="Q45" i="1"/>
  <c r="S46" i="1"/>
  <c r="P46" i="1" s="1"/>
  <c r="H65" i="1"/>
  <c r="E100" i="10" l="1"/>
  <c r="F63" i="1"/>
  <c r="D45" i="1"/>
  <c r="O62" i="1"/>
  <c r="M62" i="1"/>
  <c r="R60" i="1"/>
  <c r="U60" i="1"/>
  <c r="K63" i="1"/>
  <c r="H78" i="1"/>
  <c r="W60" i="1"/>
  <c r="G45" i="1"/>
  <c r="H66" i="1"/>
  <c r="S47" i="1"/>
  <c r="P47" i="1" s="1"/>
  <c r="E101" i="10" l="1"/>
  <c r="O63" i="1"/>
  <c r="M63" i="1"/>
  <c r="K64" i="1"/>
  <c r="R61" i="1"/>
  <c r="U61" i="1"/>
  <c r="H79" i="1"/>
  <c r="W61" i="1"/>
  <c r="S48" i="1"/>
  <c r="P48" i="1" s="1"/>
  <c r="H67" i="1"/>
  <c r="E102" i="10" l="1"/>
  <c r="O64" i="1"/>
  <c r="M64" i="1"/>
  <c r="K65" i="1"/>
  <c r="H80" i="1"/>
  <c r="W62" i="1"/>
  <c r="R62" i="1"/>
  <c r="U62" i="1"/>
  <c r="S49" i="1"/>
  <c r="P49" i="1" s="1"/>
  <c r="H68" i="1"/>
  <c r="E103" i="10" l="1"/>
  <c r="O65" i="1"/>
  <c r="M65" i="1"/>
  <c r="H81" i="1"/>
  <c r="W63" i="1"/>
  <c r="R63" i="1"/>
  <c r="U63" i="1"/>
  <c r="K66" i="1"/>
  <c r="S50" i="1"/>
  <c r="P50" i="1" s="1"/>
  <c r="H69" i="1"/>
  <c r="E104" i="10" l="1"/>
  <c r="O66" i="1"/>
  <c r="M66" i="1"/>
  <c r="K67" i="1"/>
  <c r="H83" i="1"/>
  <c r="R64" i="1"/>
  <c r="U64" i="1"/>
  <c r="H82" i="1"/>
  <c r="W64" i="1"/>
  <c r="H70" i="1"/>
  <c r="S51" i="1"/>
  <c r="P51" i="1" s="1"/>
  <c r="E105" i="10" l="1"/>
  <c r="O67" i="1"/>
  <c r="M67" i="1"/>
  <c r="H84" i="1"/>
  <c r="K68" i="1"/>
  <c r="H71" i="1"/>
  <c r="S52" i="1"/>
  <c r="P52" i="1" s="1"/>
  <c r="E106" i="10" l="1"/>
  <c r="M68" i="1"/>
  <c r="O68" i="1"/>
  <c r="K69" i="1"/>
  <c r="I67" i="1"/>
  <c r="H85" i="1" s="1"/>
  <c r="L67" i="1"/>
  <c r="S53" i="1"/>
  <c r="P53" i="1" s="1"/>
  <c r="E107" i="10" l="1"/>
  <c r="M69" i="1"/>
  <c r="O69" i="1"/>
  <c r="I68" i="1"/>
  <c r="H86" i="1" s="1"/>
  <c r="L68" i="1"/>
  <c r="K70" i="1"/>
  <c r="O70" i="1" s="1"/>
  <c r="H72" i="1"/>
  <c r="E108" i="10" l="1"/>
  <c r="K71" i="1"/>
  <c r="O71" i="1" s="1"/>
  <c r="I69" i="1"/>
  <c r="H87" i="1" s="1"/>
  <c r="L69" i="1"/>
  <c r="H73" i="1"/>
  <c r="S54" i="1"/>
  <c r="P54" i="1" s="1"/>
  <c r="E110" i="10" l="1"/>
  <c r="E109" i="10"/>
  <c r="L70" i="1"/>
  <c r="I70" i="1"/>
  <c r="H88" i="1" s="1"/>
  <c r="K72" i="1"/>
  <c r="O72" i="1" s="1"/>
  <c r="S55" i="1"/>
  <c r="P55" i="1" s="1"/>
  <c r="E8" i="10" l="1"/>
  <c r="K73" i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I76" i="1" l="1"/>
  <c r="L76" i="1"/>
  <c r="K78" i="1"/>
  <c r="O78" i="1" s="1"/>
  <c r="S61" i="1"/>
  <c r="P61" i="1" s="1"/>
  <c r="K79" i="1" l="1"/>
  <c r="O79" i="1" s="1"/>
  <c r="I77" i="1"/>
  <c r="L77" i="1"/>
  <c r="S62" i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Q63" i="1"/>
  <c r="J69" i="1"/>
  <c r="J75" i="1"/>
  <c r="Q75" i="1" s="1"/>
  <c r="J81" i="1"/>
  <c r="Q81" i="1" s="1"/>
  <c r="J87" i="1"/>
  <c r="Q87" i="1" s="1"/>
  <c r="J74" i="1"/>
  <c r="Q74" i="1" s="1"/>
  <c r="Q53" i="1"/>
  <c r="D53" i="1" s="1"/>
  <c r="Q59" i="1"/>
  <c r="D59" i="1" s="1"/>
  <c r="Q65" i="1"/>
  <c r="F83" i="1" s="1"/>
  <c r="J73" i="1"/>
  <c r="Q73" i="1" s="1"/>
  <c r="J79" i="1"/>
  <c r="Q79" i="1" s="1"/>
  <c r="J85" i="1"/>
  <c r="Q85" i="1" s="1"/>
  <c r="Q52" i="1"/>
  <c r="Q54" i="1"/>
  <c r="Q56" i="1"/>
  <c r="Q60" i="1"/>
  <c r="Q64" i="1"/>
  <c r="F82" i="1" s="1"/>
  <c r="Q66" i="1"/>
  <c r="F84" i="1" s="1"/>
  <c r="J68" i="1"/>
  <c r="Q68" i="1" s="1"/>
  <c r="F86" i="1" s="1"/>
  <c r="J70" i="1"/>
  <c r="Q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Q57" i="1"/>
  <c r="Q61" i="1"/>
  <c r="J67" i="1"/>
  <c r="Q67" i="1" s="1"/>
  <c r="F85" i="1" s="1"/>
  <c r="J71" i="1"/>
  <c r="Q71" i="1" s="1"/>
  <c r="J77" i="1"/>
  <c r="Q77" i="1" s="1"/>
  <c r="J83" i="1"/>
  <c r="Q83" i="1" s="1"/>
  <c r="J89" i="1"/>
  <c r="Q89" i="1" s="1"/>
  <c r="G89" i="1" s="1"/>
  <c r="J90" i="1"/>
  <c r="Q90" i="1" s="1"/>
  <c r="G90" i="1" s="1"/>
  <c r="J91" i="1"/>
  <c r="Q91" i="1" s="1"/>
  <c r="G91" i="1" s="1"/>
  <c r="J92" i="1"/>
  <c r="Q92" i="1" s="1"/>
  <c r="G92" i="1" s="1"/>
  <c r="J93" i="1"/>
  <c r="Q93" i="1" s="1"/>
  <c r="G93" i="1" s="1"/>
  <c r="J94" i="1"/>
  <c r="Q94" i="1" s="1"/>
  <c r="G94" i="1" s="1"/>
  <c r="J95" i="1"/>
  <c r="Q95" i="1" s="1"/>
  <c r="G95" i="1" s="1"/>
  <c r="J96" i="1"/>
  <c r="Q96" i="1" s="1"/>
  <c r="G96" i="1" s="1"/>
  <c r="J97" i="1"/>
  <c r="Q97" i="1" s="1"/>
  <c r="G97" i="1" s="1"/>
  <c r="J98" i="1"/>
  <c r="Q98" i="1" s="1"/>
  <c r="G98" i="1" s="1"/>
  <c r="J99" i="1"/>
  <c r="Q99" i="1" s="1"/>
  <c r="G99" i="1" s="1"/>
  <c r="J100" i="1"/>
  <c r="Q100" i="1" s="1"/>
  <c r="G100" i="1" s="1"/>
  <c r="J101" i="1"/>
  <c r="Q101" i="1" s="1"/>
  <c r="G101" i="1" s="1"/>
  <c r="J102" i="1"/>
  <c r="Q102" i="1" s="1"/>
  <c r="G102" i="1" s="1"/>
  <c r="J103" i="1"/>
  <c r="Q103" i="1" s="1"/>
  <c r="G103" i="1" s="1"/>
  <c r="J104" i="1"/>
  <c r="Q104" i="1" s="1"/>
  <c r="G104" i="1" s="1"/>
  <c r="J105" i="1"/>
  <c r="Q105" i="1" s="1"/>
  <c r="G105" i="1" s="1"/>
  <c r="J106" i="1"/>
  <c r="Q106" i="1" s="1"/>
  <c r="G106" i="1" s="1"/>
  <c r="J107" i="1"/>
  <c r="Q107" i="1" s="1"/>
  <c r="G107" i="1" s="1"/>
  <c r="J108" i="1"/>
  <c r="Q108" i="1" s="1"/>
  <c r="G108" i="1" s="1"/>
  <c r="J109" i="1"/>
  <c r="Q109" i="1" s="1"/>
  <c r="G109" i="1" s="1"/>
  <c r="J110" i="1"/>
  <c r="Q110" i="1" s="1"/>
  <c r="G110" i="1" s="1"/>
  <c r="J111" i="1"/>
  <c r="Q111" i="1" s="1"/>
  <c r="G111" i="1" s="1"/>
  <c r="J112" i="1"/>
  <c r="Q112" i="1" s="1"/>
  <c r="G112" i="1" s="1"/>
  <c r="J113" i="1"/>
  <c r="Q113" i="1" s="1"/>
  <c r="G113" i="1" s="1"/>
  <c r="J114" i="1"/>
  <c r="Q114" i="1" s="1"/>
  <c r="G114" i="1" s="1"/>
  <c r="J115" i="1"/>
  <c r="Q115" i="1" s="1"/>
  <c r="G115" i="1" s="1"/>
  <c r="J116" i="1"/>
  <c r="Q116" i="1" s="1"/>
  <c r="G116" i="1" s="1"/>
  <c r="J117" i="1"/>
  <c r="Q117" i="1" s="1"/>
  <c r="G117" i="1" s="1"/>
  <c r="J118" i="1"/>
  <c r="Q118" i="1" s="1"/>
  <c r="G118" i="1" s="1"/>
  <c r="J119" i="1"/>
  <c r="Q119" i="1" s="1"/>
  <c r="G119" i="1" s="1"/>
  <c r="J120" i="1"/>
  <c r="Q120" i="1" s="1"/>
  <c r="G120" i="1" s="1"/>
  <c r="J121" i="1"/>
  <c r="Q121" i="1" s="1"/>
  <c r="G121" i="1" s="1"/>
  <c r="J122" i="1"/>
  <c r="Q122" i="1" s="1"/>
  <c r="G122" i="1" s="1"/>
  <c r="J123" i="1"/>
  <c r="Q123" i="1" s="1"/>
  <c r="G123" i="1" s="1"/>
  <c r="J124" i="1"/>
  <c r="Q124" i="1" s="1"/>
  <c r="G124" i="1" s="1"/>
  <c r="J125" i="1"/>
  <c r="J126" i="1"/>
  <c r="Q126" i="1" s="1"/>
  <c r="G126" i="1" s="1"/>
  <c r="J127" i="1"/>
  <c r="Q127" i="1" s="1"/>
  <c r="G127" i="1" s="1"/>
  <c r="J128" i="1"/>
  <c r="Q128" i="1" s="1"/>
  <c r="G128" i="1" s="1"/>
  <c r="J129" i="1"/>
  <c r="Q129" i="1" s="1"/>
  <c r="G129" i="1" s="1"/>
  <c r="J130" i="1"/>
  <c r="Q130" i="1" s="1"/>
  <c r="G130" i="1" s="1"/>
  <c r="J131" i="1"/>
  <c r="Q131" i="1" s="1"/>
  <c r="G131" i="1" s="1"/>
  <c r="J132" i="1"/>
  <c r="Q132" i="1" s="1"/>
  <c r="G132" i="1" s="1"/>
  <c r="J133" i="1"/>
  <c r="Q133" i="1" s="1"/>
  <c r="G133" i="1" s="1"/>
  <c r="J134" i="1"/>
  <c r="Q134" i="1" s="1"/>
  <c r="G134" i="1" s="1"/>
  <c r="J135" i="1"/>
  <c r="Q135" i="1" s="1"/>
  <c r="G135" i="1" s="1"/>
  <c r="J136" i="1"/>
  <c r="Q136" i="1" s="1"/>
  <c r="G136" i="1" s="1"/>
  <c r="J137" i="1"/>
  <c r="Q137" i="1" s="1"/>
  <c r="G137" i="1" s="1"/>
  <c r="J138" i="1"/>
  <c r="Q138" i="1" s="1"/>
  <c r="G138" i="1" s="1"/>
  <c r="J139" i="1"/>
  <c r="Q139" i="1" s="1"/>
  <c r="G139" i="1" s="1"/>
  <c r="J140" i="1"/>
  <c r="Q140" i="1" s="1"/>
  <c r="G140" i="1" s="1"/>
  <c r="J141" i="1"/>
  <c r="Q141" i="1" s="1"/>
  <c r="G141" i="1" s="1"/>
  <c r="J142" i="1"/>
  <c r="Q142" i="1" s="1"/>
  <c r="G142" i="1" s="1"/>
  <c r="J143" i="1"/>
  <c r="Q143" i="1" s="1"/>
  <c r="G143" i="1" s="1"/>
  <c r="J144" i="1"/>
  <c r="Q144" i="1" s="1"/>
  <c r="G144" i="1" s="1"/>
  <c r="J145" i="1"/>
  <c r="Q145" i="1" s="1"/>
  <c r="G145" i="1" s="1"/>
  <c r="J146" i="1"/>
  <c r="Q146" i="1" s="1"/>
  <c r="G146" i="1" s="1"/>
  <c r="J147" i="1"/>
  <c r="Q147" i="1" s="1"/>
  <c r="G147" i="1" s="1"/>
  <c r="J148" i="1"/>
  <c r="Q148" i="1" s="1"/>
  <c r="G148" i="1" s="1"/>
  <c r="J149" i="1"/>
  <c r="Q149" i="1" s="1"/>
  <c r="G149" i="1" s="1"/>
  <c r="J150" i="1"/>
  <c r="Q150" i="1" s="1"/>
  <c r="G150" i="1" s="1"/>
  <c r="J151" i="1"/>
  <c r="Q151" i="1" s="1"/>
  <c r="G151" i="1" s="1"/>
  <c r="J152" i="1"/>
  <c r="Q152" i="1" s="1"/>
  <c r="G152" i="1" s="1"/>
  <c r="J153" i="1"/>
  <c r="Q153" i="1" s="1"/>
  <c r="G153" i="1" s="1"/>
  <c r="J154" i="1"/>
  <c r="Q154" i="1" s="1"/>
  <c r="G154" i="1" s="1"/>
  <c r="J155" i="1"/>
  <c r="Q155" i="1" s="1"/>
  <c r="G155" i="1" s="1"/>
  <c r="J156" i="1"/>
  <c r="Q156" i="1" s="1"/>
  <c r="G156" i="1" s="1"/>
  <c r="J157" i="1"/>
  <c r="Q157" i="1" s="1"/>
  <c r="G157" i="1" s="1"/>
  <c r="J158" i="1"/>
  <c r="Q158" i="1" s="1"/>
  <c r="G158" i="1" s="1"/>
  <c r="J159" i="1"/>
  <c r="Q159" i="1" s="1"/>
  <c r="G159" i="1" s="1"/>
  <c r="J160" i="1"/>
  <c r="Q160" i="1" s="1"/>
  <c r="G160" i="1" s="1"/>
  <c r="J161" i="1"/>
  <c r="Q161" i="1" s="1"/>
  <c r="G161" i="1" s="1"/>
  <c r="J162" i="1"/>
  <c r="Q162" i="1" s="1"/>
  <c r="G162" i="1" s="1"/>
  <c r="J163" i="1"/>
  <c r="Q163" i="1" s="1"/>
  <c r="G163" i="1" s="1"/>
  <c r="J164" i="1"/>
  <c r="Q164" i="1" s="1"/>
  <c r="G164" i="1" s="1"/>
  <c r="J165" i="1"/>
  <c r="Q165" i="1" s="1"/>
  <c r="G165" i="1" s="1"/>
  <c r="J166" i="1"/>
  <c r="Q166" i="1" s="1"/>
  <c r="G166" i="1" s="1"/>
  <c r="J167" i="1"/>
  <c r="Q167" i="1" s="1"/>
  <c r="G167" i="1" s="1"/>
  <c r="J168" i="1"/>
  <c r="Q168" i="1" s="1"/>
  <c r="G168" i="1" s="1"/>
  <c r="J169" i="1"/>
  <c r="Q169" i="1" s="1"/>
  <c r="G169" i="1" s="1"/>
  <c r="J170" i="1"/>
  <c r="Q170" i="1" s="1"/>
  <c r="G170" i="1" s="1"/>
  <c r="J171" i="1"/>
  <c r="Q171" i="1" s="1"/>
  <c r="G171" i="1" s="1"/>
  <c r="J172" i="1"/>
  <c r="Q172" i="1" s="1"/>
  <c r="G172" i="1" s="1"/>
  <c r="J173" i="1"/>
  <c r="Q173" i="1" s="1"/>
  <c r="G173" i="1" s="1"/>
  <c r="J174" i="1"/>
  <c r="Q174" i="1" s="1"/>
  <c r="G174" i="1" s="1"/>
  <c r="J175" i="1"/>
  <c r="Q175" i="1" s="1"/>
  <c r="G175" i="1" s="1"/>
  <c r="J176" i="1"/>
  <c r="Q176" i="1" s="1"/>
  <c r="G176" i="1" s="1"/>
  <c r="J177" i="1"/>
  <c r="Q177" i="1" s="1"/>
  <c r="G177" i="1" s="1"/>
  <c r="J178" i="1"/>
  <c r="Q178" i="1" s="1"/>
  <c r="G178" i="1" s="1"/>
  <c r="J179" i="1"/>
  <c r="Q179" i="1" s="1"/>
  <c r="G179" i="1" s="1"/>
  <c r="J180" i="1"/>
  <c r="Q180" i="1" s="1"/>
  <c r="G180" i="1" s="1"/>
  <c r="J181" i="1"/>
  <c r="Q181" i="1" s="1"/>
  <c r="G181" i="1" s="1"/>
  <c r="J182" i="1"/>
  <c r="Q182" i="1" s="1"/>
  <c r="G182" i="1" s="1"/>
  <c r="J183" i="1"/>
  <c r="Q183" i="1" s="1"/>
  <c r="G183" i="1" s="1"/>
  <c r="J184" i="1"/>
  <c r="Q184" i="1" s="1"/>
  <c r="G184" i="1" s="1"/>
  <c r="J185" i="1"/>
  <c r="Q185" i="1" s="1"/>
  <c r="G185" i="1" s="1"/>
  <c r="J186" i="1"/>
  <c r="Q186" i="1" s="1"/>
  <c r="G186" i="1" s="1"/>
  <c r="J187" i="1"/>
  <c r="Q187" i="1" s="1"/>
  <c r="G187" i="1" s="1"/>
  <c r="J188" i="1"/>
  <c r="Q188" i="1" s="1"/>
  <c r="G188" i="1" s="1"/>
  <c r="J189" i="1"/>
  <c r="Q189" i="1" s="1"/>
  <c r="G189" i="1" s="1"/>
  <c r="J190" i="1"/>
  <c r="Q190" i="1" s="1"/>
  <c r="G190" i="1" s="1"/>
  <c r="J191" i="1"/>
  <c r="Q191" i="1" s="1"/>
  <c r="G191" i="1" s="1"/>
  <c r="J192" i="1"/>
  <c r="Q192" i="1" s="1"/>
  <c r="G192" i="1" s="1"/>
  <c r="J193" i="1"/>
  <c r="Q193" i="1" s="1"/>
  <c r="G193" i="1" s="1"/>
  <c r="J194" i="1"/>
  <c r="Q194" i="1" s="1"/>
  <c r="G194" i="1" s="1"/>
  <c r="J195" i="1"/>
  <c r="Q195" i="1" s="1"/>
  <c r="G195" i="1" s="1"/>
  <c r="J196" i="1"/>
  <c r="Q196" i="1" s="1"/>
  <c r="G196" i="1" s="1"/>
  <c r="J197" i="1"/>
  <c r="Q197" i="1" s="1"/>
  <c r="G197" i="1" s="1"/>
  <c r="J198" i="1"/>
  <c r="Q198" i="1" s="1"/>
  <c r="G198" i="1" s="1"/>
  <c r="J199" i="1"/>
  <c r="Q199" i="1" s="1"/>
  <c r="G199" i="1" s="1"/>
  <c r="J200" i="1"/>
  <c r="Q200" i="1" s="1"/>
  <c r="G200" i="1" s="1"/>
  <c r="J201" i="1"/>
  <c r="Q201" i="1" s="1"/>
  <c r="G201" i="1" s="1"/>
  <c r="J202" i="1"/>
  <c r="Q202" i="1" s="1"/>
  <c r="G202" i="1" s="1"/>
  <c r="J203" i="1"/>
  <c r="Q203" i="1" s="1"/>
  <c r="G203" i="1" s="1"/>
  <c r="J204" i="1"/>
  <c r="Q204" i="1" s="1"/>
  <c r="G204" i="1" s="1"/>
  <c r="J205" i="1"/>
  <c r="Q205" i="1" s="1"/>
  <c r="G205" i="1" s="1"/>
  <c r="J206" i="1"/>
  <c r="Q206" i="1" s="1"/>
  <c r="G206" i="1" s="1"/>
  <c r="J207" i="1"/>
  <c r="Q207" i="1" s="1"/>
  <c r="G207" i="1" s="1"/>
  <c r="J208" i="1"/>
  <c r="Q208" i="1" s="1"/>
  <c r="G208" i="1" s="1"/>
  <c r="J209" i="1"/>
  <c r="Q209" i="1" s="1"/>
  <c r="G209" i="1" s="1"/>
  <c r="J210" i="1"/>
  <c r="Q210" i="1" s="1"/>
  <c r="G210" i="1" s="1"/>
  <c r="J211" i="1"/>
  <c r="Q211" i="1" s="1"/>
  <c r="G211" i="1" s="1"/>
  <c r="J212" i="1"/>
  <c r="Q212" i="1" s="1"/>
  <c r="G212" i="1" s="1"/>
  <c r="J213" i="1"/>
  <c r="Q213" i="1" s="1"/>
  <c r="G213" i="1" s="1"/>
  <c r="J214" i="1"/>
  <c r="Q214" i="1" s="1"/>
  <c r="G214" i="1" s="1"/>
  <c r="J215" i="1"/>
  <c r="Q215" i="1" s="1"/>
  <c r="G215" i="1" s="1"/>
  <c r="J216" i="1"/>
  <c r="Q216" i="1" s="1"/>
  <c r="G216" i="1" s="1"/>
  <c r="J217" i="1"/>
  <c r="Q217" i="1" s="1"/>
  <c r="G217" i="1" s="1"/>
  <c r="J218" i="1"/>
  <c r="Q218" i="1" s="1"/>
  <c r="G218" i="1" s="1"/>
  <c r="J219" i="1"/>
  <c r="Q219" i="1" s="1"/>
  <c r="G219" i="1" s="1"/>
  <c r="J220" i="1"/>
  <c r="Q220" i="1" s="1"/>
  <c r="G220" i="1" s="1"/>
  <c r="J221" i="1"/>
  <c r="Q221" i="1" s="1"/>
  <c r="G221" i="1" s="1"/>
  <c r="J222" i="1"/>
  <c r="Q222" i="1" s="1"/>
  <c r="G222" i="1" s="1"/>
  <c r="J223" i="1"/>
  <c r="Q223" i="1" s="1"/>
  <c r="G223" i="1" s="1"/>
  <c r="J224" i="1"/>
  <c r="Q224" i="1" s="1"/>
  <c r="G224" i="1" s="1"/>
  <c r="J225" i="1"/>
  <c r="Q225" i="1" s="1"/>
  <c r="G225" i="1" s="1"/>
  <c r="J226" i="1"/>
  <c r="Q226" i="1" s="1"/>
  <c r="G226" i="1" s="1"/>
  <c r="J227" i="1"/>
  <c r="Q227" i="1" s="1"/>
  <c r="G227" i="1" s="1"/>
  <c r="J228" i="1"/>
  <c r="Q228" i="1" s="1"/>
  <c r="G228" i="1" s="1"/>
  <c r="J229" i="1"/>
  <c r="Q229" i="1" s="1"/>
  <c r="G229" i="1" s="1"/>
  <c r="J230" i="1"/>
  <c r="Q230" i="1" s="1"/>
  <c r="G230" i="1" s="1"/>
  <c r="J231" i="1"/>
  <c r="Q231" i="1" s="1"/>
  <c r="G231" i="1" s="1"/>
  <c r="J232" i="1"/>
  <c r="Q232" i="1" s="1"/>
  <c r="G232" i="1" s="1"/>
  <c r="J233" i="1"/>
  <c r="Q233" i="1" s="1"/>
  <c r="G233" i="1" s="1"/>
  <c r="J234" i="1"/>
  <c r="Q234" i="1" s="1"/>
  <c r="G234" i="1" s="1"/>
  <c r="J235" i="1"/>
  <c r="Q235" i="1" s="1"/>
  <c r="G235" i="1" s="1"/>
  <c r="J236" i="1"/>
  <c r="Q236" i="1" s="1"/>
  <c r="G236" i="1" s="1"/>
  <c r="J237" i="1"/>
  <c r="Q237" i="1" s="1"/>
  <c r="G237" i="1" s="1"/>
  <c r="J238" i="1"/>
  <c r="Q238" i="1" s="1"/>
  <c r="G238" i="1" s="1"/>
  <c r="J239" i="1"/>
  <c r="Q239" i="1" s="1"/>
  <c r="G239" i="1" s="1"/>
  <c r="J240" i="1"/>
  <c r="Q240" i="1" s="1"/>
  <c r="G240" i="1" s="1"/>
  <c r="J241" i="1"/>
  <c r="Q241" i="1" s="1"/>
  <c r="G241" i="1" s="1"/>
  <c r="J242" i="1"/>
  <c r="Q242" i="1" s="1"/>
  <c r="G242" i="1" s="1"/>
  <c r="J243" i="1"/>
  <c r="Q243" i="1" s="1"/>
  <c r="G243" i="1" s="1"/>
  <c r="J244" i="1"/>
  <c r="Q244" i="1" s="1"/>
  <c r="G244" i="1" s="1"/>
  <c r="J245" i="1"/>
  <c r="Q245" i="1" s="1"/>
  <c r="G245" i="1" s="1"/>
  <c r="J246" i="1"/>
  <c r="Q246" i="1" s="1"/>
  <c r="G246" i="1" s="1"/>
  <c r="J247" i="1"/>
  <c r="Q247" i="1" s="1"/>
  <c r="G247" i="1" s="1"/>
  <c r="J248" i="1"/>
  <c r="Q248" i="1" s="1"/>
  <c r="G248" i="1" s="1"/>
  <c r="J249" i="1"/>
  <c r="Q249" i="1" s="1"/>
  <c r="G249" i="1" s="1"/>
  <c r="J250" i="1"/>
  <c r="Q250" i="1" s="1"/>
  <c r="G250" i="1" s="1"/>
  <c r="J251" i="1"/>
  <c r="Q251" i="1" s="1"/>
  <c r="G251" i="1" s="1"/>
  <c r="J252" i="1"/>
  <c r="Q252" i="1" s="1"/>
  <c r="G252" i="1" s="1"/>
  <c r="J253" i="1"/>
  <c r="Q253" i="1" s="1"/>
  <c r="G253" i="1" s="1"/>
  <c r="J254" i="1"/>
  <c r="Q254" i="1" s="1"/>
  <c r="G254" i="1" s="1"/>
  <c r="J255" i="1"/>
  <c r="Q255" i="1" s="1"/>
  <c r="G255" i="1" s="1"/>
  <c r="J256" i="1"/>
  <c r="Q256" i="1" s="1"/>
  <c r="G256" i="1" s="1"/>
  <c r="J257" i="1"/>
  <c r="Q257" i="1" s="1"/>
  <c r="G257" i="1" s="1"/>
  <c r="J258" i="1"/>
  <c r="Q258" i="1" s="1"/>
  <c r="G258" i="1" s="1"/>
  <c r="J259" i="1"/>
  <c r="Q259" i="1" s="1"/>
  <c r="G259" i="1" s="1"/>
  <c r="J260" i="1"/>
  <c r="Q260" i="1" s="1"/>
  <c r="G260" i="1" s="1"/>
  <c r="J261" i="1"/>
  <c r="Q261" i="1" s="1"/>
  <c r="G261" i="1" s="1"/>
  <c r="J262" i="1"/>
  <c r="Q262" i="1" s="1"/>
  <c r="G262" i="1" s="1"/>
  <c r="J263" i="1"/>
  <c r="Q263" i="1" s="1"/>
  <c r="G263" i="1" s="1"/>
  <c r="J264" i="1"/>
  <c r="Q264" i="1" s="1"/>
  <c r="G264" i="1" s="1"/>
  <c r="J265" i="1"/>
  <c r="Q265" i="1" s="1"/>
  <c r="G265" i="1" s="1"/>
  <c r="J266" i="1"/>
  <c r="Q266" i="1" s="1"/>
  <c r="G266" i="1" s="1"/>
  <c r="J267" i="1"/>
  <c r="Q267" i="1" s="1"/>
  <c r="G267" i="1" s="1"/>
  <c r="J268" i="1"/>
  <c r="Q268" i="1" s="1"/>
  <c r="G268" i="1" s="1"/>
  <c r="J269" i="1"/>
  <c r="Q269" i="1" s="1"/>
  <c r="G269" i="1" s="1"/>
  <c r="J270" i="1"/>
  <c r="Q270" i="1" s="1"/>
  <c r="G270" i="1" s="1"/>
  <c r="J271" i="1"/>
  <c r="Q271" i="1" s="1"/>
  <c r="G271" i="1" s="1"/>
  <c r="J272" i="1"/>
  <c r="Q272" i="1" s="1"/>
  <c r="G272" i="1" s="1"/>
  <c r="J273" i="1"/>
  <c r="Q273" i="1" s="1"/>
  <c r="G273" i="1" s="1"/>
  <c r="J274" i="1"/>
  <c r="Q274" i="1" s="1"/>
  <c r="G274" i="1" s="1"/>
  <c r="J275" i="1"/>
  <c r="Q275" i="1" s="1"/>
  <c r="G275" i="1" s="1"/>
  <c r="J276" i="1"/>
  <c r="Q276" i="1" s="1"/>
  <c r="G276" i="1" s="1"/>
  <c r="J277" i="1"/>
  <c r="Q277" i="1" s="1"/>
  <c r="G277" i="1" s="1"/>
  <c r="J278" i="1"/>
  <c r="Q278" i="1" s="1"/>
  <c r="G278" i="1" s="1"/>
  <c r="J279" i="1"/>
  <c r="Q279" i="1" s="1"/>
  <c r="G279" i="1" s="1"/>
  <c r="J280" i="1"/>
  <c r="Q280" i="1" s="1"/>
  <c r="G280" i="1" s="1"/>
  <c r="J281" i="1"/>
  <c r="Q281" i="1" s="1"/>
  <c r="G281" i="1" s="1"/>
  <c r="J282" i="1"/>
  <c r="Q282" i="1" s="1"/>
  <c r="G282" i="1" s="1"/>
  <c r="J283" i="1"/>
  <c r="Q283" i="1" s="1"/>
  <c r="G283" i="1" s="1"/>
  <c r="J284" i="1"/>
  <c r="Q284" i="1" s="1"/>
  <c r="G284" i="1" s="1"/>
  <c r="J285" i="1"/>
  <c r="Q285" i="1" s="1"/>
  <c r="G285" i="1" s="1"/>
  <c r="J286" i="1"/>
  <c r="Q286" i="1" s="1"/>
  <c r="G286" i="1" s="1"/>
  <c r="J287" i="1"/>
  <c r="Q287" i="1" s="1"/>
  <c r="G287" i="1" s="1"/>
  <c r="J288" i="1"/>
  <c r="Q288" i="1" s="1"/>
  <c r="G288" i="1" s="1"/>
  <c r="J289" i="1"/>
  <c r="Q289" i="1" s="1"/>
  <c r="G289" i="1" s="1"/>
  <c r="J290" i="1"/>
  <c r="Q290" i="1" s="1"/>
  <c r="G290" i="1" s="1"/>
  <c r="J291" i="1"/>
  <c r="Q291" i="1" s="1"/>
  <c r="G291" i="1" s="1"/>
  <c r="J292" i="1"/>
  <c r="Q292" i="1" s="1"/>
  <c r="G292" i="1" s="1"/>
  <c r="J293" i="1"/>
  <c r="Q293" i="1" s="1"/>
  <c r="G293" i="1" s="1"/>
  <c r="J294" i="1"/>
  <c r="Q294" i="1" s="1"/>
  <c r="G294" i="1" s="1"/>
  <c r="J295" i="1"/>
  <c r="Q295" i="1" s="1"/>
  <c r="G295" i="1" s="1"/>
  <c r="J296" i="1"/>
  <c r="Q296" i="1" s="1"/>
  <c r="G296" i="1" s="1"/>
  <c r="J297" i="1"/>
  <c r="Q297" i="1" s="1"/>
  <c r="G297" i="1" s="1"/>
  <c r="J298" i="1"/>
  <c r="Q298" i="1" s="1"/>
  <c r="G298" i="1" s="1"/>
  <c r="J299" i="1"/>
  <c r="Q299" i="1" s="1"/>
  <c r="G299" i="1" s="1"/>
  <c r="J300" i="1"/>
  <c r="Q300" i="1" s="1"/>
  <c r="G300" i="1" s="1"/>
  <c r="J301" i="1"/>
  <c r="J302" i="1"/>
  <c r="Q302" i="1" s="1"/>
  <c r="G302" i="1" s="1"/>
  <c r="J303" i="1"/>
  <c r="Q303" i="1" s="1"/>
  <c r="G303" i="1" s="1"/>
  <c r="J304" i="1"/>
  <c r="Q304" i="1" s="1"/>
  <c r="G304" i="1" s="1"/>
  <c r="J305" i="1"/>
  <c r="Q305" i="1" s="1"/>
  <c r="G305" i="1" s="1"/>
  <c r="J306" i="1"/>
  <c r="Q306" i="1" s="1"/>
  <c r="G306" i="1" s="1"/>
  <c r="Q72" i="1"/>
  <c r="Q84" i="1"/>
  <c r="Q62" i="1"/>
  <c r="Q125" i="1"/>
  <c r="G125" i="1" s="1"/>
  <c r="Q301" i="1"/>
  <c r="G301" i="1" s="1"/>
  <c r="Q76" i="1"/>
  <c r="Q47" i="1"/>
  <c r="D47" i="1" s="1"/>
  <c r="Q49" i="1"/>
  <c r="D49" i="1" s="1"/>
  <c r="Q50" i="1"/>
  <c r="Q69" i="1"/>
  <c r="F87" i="1" s="1"/>
  <c r="Q46" i="1"/>
  <c r="Q48" i="1"/>
  <c r="D48" i="1" s="1"/>
  <c r="Q58" i="1"/>
  <c r="B143" i="4" l="1"/>
  <c r="B39" i="4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B138" i="4" s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87" i="1"/>
  <c r="G84" i="1"/>
  <c r="G85" i="1"/>
  <c r="G88" i="1"/>
  <c r="G83" i="1"/>
  <c r="G82" i="1"/>
  <c r="G86" i="1"/>
  <c r="D46" i="1"/>
  <c r="G65" i="1" l="1"/>
  <c r="B155" i="4" s="1"/>
  <c r="B154" i="4"/>
  <c r="G71" i="1"/>
  <c r="G78" i="1"/>
  <c r="B87" i="4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<sst xmlns="http://schemas.openxmlformats.org/spreadsheetml/2006/main" count="4056" uniqueCount="1406">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</sst>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79" formatCode="0.00;&quot; years&quot;"/>
    <numFmt numFmtId="180" formatCode="_(* #,##0.000000000000_);_(* \(#,##0.000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5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79" fontId="6" fillId="2" borderId="1" xfId="5" applyNumberFormat="1" applyFont="1" applyFill="1" applyBorder="1" applyAlignment="1">
      <alignment horizontal="right" vertical="center"/>
    </xf>
    <xf numFmtId="180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  <xf numFmtId="178" fontId="0" fillId="3" borderId="1" xfId="0" applyNumberFormat="1" applyFill="1" applyBorder="1"/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Status'!$K$6:$K$66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'Global Status'!$I$6:$I$66</c:f>
              <c:numCache>
                <c:formatCode>_(* #,##0_);_(* \(#,##0\);_(* "-"??_);_(@_)</c:formatCode>
                <c:ptCount val="6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  <c:pt idx="56">
                  <c:v>3517345</c:v>
                </c:pt>
                <c:pt idx="57">
                  <c:v>3588773</c:v>
                </c:pt>
                <c:pt idx="58">
                  <c:v>3672238</c:v>
                </c:pt>
                <c:pt idx="59">
                  <c:v>3759967</c:v>
                </c:pt>
                <c:pt idx="60">
                  <c:v>3855788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53888"/>
        <c:axId val="419555848"/>
      </c:scatterChart>
      <c:valAx>
        <c:axId val="4195538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55848"/>
        <c:crosses val="autoZero"/>
        <c:crossBetween val="midCat"/>
      </c:valAx>
      <c:valAx>
        <c:axId val="4195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62784000</c:v>
                </c:pt>
                <c:pt idx="1">
                  <c:v>112910000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67594000</c:v>
                </c:pt>
                <c:pt idx="1">
                  <c:v>114344000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72614000</c:v>
                </c:pt>
                <c:pt idx="1">
                  <c:v>115091000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92798000</c:v>
                </c:pt>
                <c:pt idx="1">
                  <c:v>109799000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99690000</c:v>
                </c:pt>
                <c:pt idx="1">
                  <c:v>108283000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111652000</c:v>
                </c:pt>
                <c:pt idx="1">
                  <c:v>112520000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130885000</c:v>
                </c:pt>
                <c:pt idx="1">
                  <c:v>108719000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Charts'!$A$154</c:f>
              <c:strCache>
                <c:ptCount val="1"/>
                <c:pt idx="0">
                  <c:v>Untreated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Charts'!$B$154</c:f>
              <c:numCache>
                <c:formatCode>_(* #,##0_);_(* \(#,##0\);_(* "-"??_);_(@_)</c:formatCode>
                <c:ptCount val="1"/>
                <c:pt idx="0">
                  <c:v>157847000</c:v>
                </c:pt>
              </c:numCache>
            </c:numRef>
          </c:val>
        </c:ser>
        <c:ser>
          <c:idx val="1"/>
          <c:order val="1"/>
          <c:tx>
            <c:strRef>
              <c:f>'Pie Charts'!$A$155</c:f>
              <c:strCache>
                <c:ptCount val="1"/>
                <c:pt idx="0">
                  <c:v>Infected Not Treated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Charts'!$B$155</c:f>
              <c:numCache>
                <c:formatCode>_(* #,##0_);_(* \(#,##0\);_(* "-"??_);_(@_)</c:formatCode>
                <c:ptCount val="1"/>
                <c:pt idx="0">
                  <c:v>101627000</c:v>
                </c:pt>
              </c:numCache>
            </c:numRef>
          </c:val>
        </c:ser>
        <c:ser>
          <c:idx val="2"/>
          <c:order val="2"/>
          <c:tx>
            <c:strRef>
              <c:f>'Pie Charts'!$A$156</c:f>
              <c:strCache>
                <c:ptCount val="1"/>
                <c:pt idx="0">
                  <c:v>Treated Recovered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Charts'!$B$156</c:f>
              <c:numCache>
                <c:formatCode>_(* #,##0_);_(* \(#,##0\);_(* "-"??_);_(@_)</c:formatCode>
                <c:ptCount val="1"/>
                <c:pt idx="0">
                  <c:v>2314621</c:v>
                </c:pt>
              </c:numCache>
            </c:numRef>
          </c:val>
        </c:ser>
        <c:ser>
          <c:idx val="3"/>
          <c:order val="3"/>
          <c:tx>
            <c:strRef>
              <c:f>'Pie Charts'!$A$157</c:f>
              <c:strCache>
                <c:ptCount val="1"/>
                <c:pt idx="0">
                  <c:v>Cumulative Cases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Charts'!$B$157</c:f>
              <c:numCache>
                <c:formatCode>_(* #,##0_);_(* \(#,##0\);_(* "-"??_);_(@_)</c:formatCode>
                <c:ptCount val="1"/>
                <c:pt idx="0">
                  <c:v>3759967</c:v>
                </c:pt>
              </c:numCache>
            </c:numRef>
          </c:val>
        </c:ser>
        <c:ser>
          <c:idx val="4"/>
          <c:order val="4"/>
          <c:tx>
            <c:strRef>
              <c:f>'Pie Charts'!$A$158</c:f>
              <c:strCache>
                <c:ptCount val="1"/>
                <c:pt idx="0">
                  <c:v>Cumulative Deaths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'Pie Charts'!$B$153</c:f>
              <c:numCache>
                <c:formatCode>dd/mmm/yyyy</c:formatCode>
                <c:ptCount val="1"/>
                <c:pt idx="0">
                  <c:v>43960</c:v>
                </c:pt>
              </c:numCache>
            </c:numRef>
          </c:cat>
          <c:val>
            <c:numRef>
              <c:f>'Pie Charts'!$B$158</c:f>
              <c:numCache>
                <c:formatCode>_(* #,##0_);_(* \(#,##0\);_(* "-"??_);_(@_)</c:formatCode>
                <c:ptCount val="1"/>
                <c:pt idx="0">
                  <c:v>259474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902390.58389788691</c:v>
                </c:pt>
                <c:pt idx="88">
                  <c:v>902407.58389788691</c:v>
                </c:pt>
                <c:pt idx="89">
                  <c:v>902422.58389788691</c:v>
                </c:pt>
                <c:pt idx="90">
                  <c:v>902441.58389788691</c:v>
                </c:pt>
                <c:pt idx="91">
                  <c:v>902457.58389788691</c:v>
                </c:pt>
                <c:pt idx="92">
                  <c:v>902487.58389788691</c:v>
                </c:pt>
                <c:pt idx="93">
                  <c:v>902489.58389788691</c:v>
                </c:pt>
                <c:pt idx="94">
                  <c:v>902499.58389788691</c:v>
                </c:pt>
                <c:pt idx="95">
                  <c:v>902502.58389788691</c:v>
                </c:pt>
                <c:pt idx="96">
                  <c:v>902516.58389788691</c:v>
                </c:pt>
                <c:pt idx="97">
                  <c:v>902530.58389788691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29</c:v>
                </c:pt>
                <c:pt idx="88">
                  <c:v>17</c:v>
                </c:pt>
                <c:pt idx="89">
                  <c:v>15</c:v>
                </c:pt>
                <c:pt idx="90">
                  <c:v>19</c:v>
                </c:pt>
                <c:pt idx="91">
                  <c:v>16</c:v>
                </c:pt>
                <c:pt idx="92">
                  <c:v>30</c:v>
                </c:pt>
                <c:pt idx="93">
                  <c:v>2</c:v>
                </c:pt>
                <c:pt idx="94">
                  <c:v>10</c:v>
                </c:pt>
                <c:pt idx="95">
                  <c:v>3</c:v>
                </c:pt>
                <c:pt idx="96">
                  <c:v>14</c:v>
                </c:pt>
                <c:pt idx="97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57416"/>
        <c:axId val="419555456"/>
      </c:scatterChart>
      <c:valAx>
        <c:axId val="41955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55456"/>
        <c:crosses val="autoZero"/>
        <c:crossBetween val="midCat"/>
      </c:valAx>
      <c:valAx>
        <c:axId val="4195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5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Logistic'!$C$9:$C$64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90729.100338560151</c:v>
                </c:pt>
                <c:pt idx="1">
                  <c:v>102705.54606801005</c:v>
                </c:pt>
                <c:pt idx="2">
                  <c:v>115983.92925866555</c:v>
                </c:pt>
                <c:pt idx="3">
                  <c:v>130665.85978635265</c:v>
                </c:pt>
                <c:pt idx="4">
                  <c:v>146855.67353932204</c:v>
                </c:pt>
                <c:pt idx="5">
                  <c:v>164659.82422511798</c:v>
                </c:pt>
                <c:pt idx="6">
                  <c:v>184186.18865870137</c:v>
                </c:pt>
                <c:pt idx="7">
                  <c:v>205543.28666245134</c:v>
                </c:pt>
                <c:pt idx="8">
                  <c:v>228839.41827629475</c:v>
                </c:pt>
                <c:pt idx="9">
                  <c:v>254181.72264399225</c:v>
                </c:pt>
                <c:pt idx="10">
                  <c:v>281675.16468137491</c:v>
                </c:pt>
                <c:pt idx="11">
                  <c:v>311421.45741145144</c:v>
                </c:pt>
                <c:pt idx="12">
                  <c:v>343517.9296331369</c:v>
                </c:pt>
                <c:pt idx="13">
                  <c:v>378056.35033489537</c:v>
                </c:pt>
                <c:pt idx="14">
                  <c:v>415121.72292934707</c:v>
                </c:pt>
                <c:pt idx="15">
                  <c:v>454791.06392589683</c:v>
                </c:pt>
                <c:pt idx="16">
                  <c:v>497132.18203122879</c:v>
                </c:pt>
                <c:pt idx="17">
                  <c:v>542202.47482854978</c:v>
                </c:pt>
                <c:pt idx="18">
                  <c:v>590047.76109421835</c:v>
                </c:pt>
                <c:pt idx="19">
                  <c:v>640701.16742678825</c:v>
                </c:pt>
                <c:pt idx="20">
                  <c:v>694182.08815516881</c:v>
                </c:pt>
                <c:pt idx="21">
                  <c:v>750495.23743214353</c:v>
                </c:pt>
                <c:pt idx="22">
                  <c:v>809629.81198659842</c:v>
                </c:pt>
                <c:pt idx="23">
                  <c:v>871558.78219032858</c:v>
                </c:pt>
                <c:pt idx="24">
                  <c:v>936238.3278899513</c:v>
                </c:pt>
                <c:pt idx="25">
                  <c:v>1003607.4338675279</c:v>
                </c:pt>
                <c:pt idx="26">
                  <c:v>1073587.6578410915</c:v>
                </c:pt>
                <c:pt idx="27">
                  <c:v>1146083.0816244015</c:v>
                </c:pt>
                <c:pt idx="28">
                  <c:v>1220980.4534695148</c:v>
                </c:pt>
                <c:pt idx="29">
                  <c:v>1298149.5267609321</c:v>
                </c:pt>
                <c:pt idx="30">
                  <c:v>1377443.5971690386</c:v>
                </c:pt>
                <c:pt idx="31">
                  <c:v>1458700.2371633856</c:v>
                </c:pt>
                <c:pt idx="32">
                  <c:v>1541742.2234987216</c:v>
                </c:pt>
                <c:pt idx="33">
                  <c:v>1626378.6499883805</c:v>
                </c:pt>
                <c:pt idx="34">
                  <c:v>1712406.2146427489</c:v>
                </c:pt>
                <c:pt idx="35">
                  <c:v>1799610.6671474071</c:v>
                </c:pt>
                <c:pt idx="36">
                  <c:v>1887768.3997571135</c:v>
                </c:pt>
                <c:pt idx="37">
                  <c:v>1976648.1620552076</c:v>
                </c:pt>
                <c:pt idx="38">
                  <c:v>2066012.8777350576</c:v>
                </c:pt>
                <c:pt idx="39">
                  <c:v>2155621.5396554153</c:v>
                </c:pt>
                <c:pt idx="40">
                  <c:v>2245231.1579505671</c:v>
                </c:pt>
                <c:pt idx="41">
                  <c:v>2334598.7349745752</c:v>
                </c:pt>
                <c:pt idx="42">
                  <c:v>2423483.2403509077</c:v>
                </c:pt>
                <c:pt idx="43">
                  <c:v>2511647.5593967726</c:v>
                </c:pt>
                <c:pt idx="44">
                  <c:v>2598860.3886955064</c:v>
                </c:pt>
                <c:pt idx="45">
                  <c:v>2684898.0535881487</c:v>
                </c:pt>
                <c:pt idx="46">
                  <c:v>2769546.2238227804</c:v>
                </c:pt>
                <c:pt idx="47">
                  <c:v>2852601.5055016708</c:v>
                </c:pt>
                <c:pt idx="48">
                  <c:v>2933872.889756442</c:v>
                </c:pt>
                <c:pt idx="49">
                  <c:v>3013183.0412055859</c:v>
                </c:pt>
                <c:pt idx="50">
                  <c:v>3090369.4121452891</c:v>
                </c:pt>
                <c:pt idx="51">
                  <c:v>3165285.1715262653</c:v>
                </c:pt>
                <c:pt idx="52">
                  <c:v>3237799.9410054199</c:v>
                </c:pt>
                <c:pt idx="53">
                  <c:v>3307800.3336592764</c:v>
                </c:pt>
                <c:pt idx="54">
                  <c:v>3375190.2942341072</c:v>
                </c:pt>
                <c:pt idx="55">
                  <c:v>3439891.2430157377</c:v>
                </c:pt>
                <c:pt idx="56">
                  <c:v>3501842.0284644715</c:v>
                </c:pt>
                <c:pt idx="57">
                  <c:v>3560998.696617221</c:v>
                </c:pt>
                <c:pt idx="58">
                  <c:v>3617334.0878568911</c:v>
                </c:pt>
                <c:pt idx="59">
                  <c:v>3670837.2739434876</c:v>
                </c:pt>
                <c:pt idx="60">
                  <c:v>3721512.8501565917</c:v>
                </c:pt>
                <c:pt idx="61">
                  <c:v>3769380.0989887356</c:v>
                </c:pt>
                <c:pt idx="62">
                  <c:v>3814472.0430375813</c:v>
                </c:pt>
                <c:pt idx="63">
                  <c:v>3856834.4055653359</c:v>
                </c:pt>
                <c:pt idx="64">
                  <c:v>3896524.4976297198</c:v>
                </c:pt>
                <c:pt idx="65">
                  <c:v>3933610.0507541099</c:v>
                </c:pt>
                <c:pt idx="66">
                  <c:v>3968168.013815504</c:v>
                </c:pt>
                <c:pt idx="67">
                  <c:v>4000283.332214951</c:v>
                </c:pt>
                <c:pt idx="68">
                  <c:v>4030047.7264895192</c:v>
                </c:pt>
                <c:pt idx="69">
                  <c:v>4057558.4863656531</c:v>
                </c:pt>
                <c:pt idx="70">
                  <c:v>4082917.2948824787</c:v>
                </c:pt>
                <c:pt idx="71">
                  <c:v>4106229.0956737632</c:v>
                </c:pt>
                <c:pt idx="72">
                  <c:v>4127601.0148332771</c:v>
                </c:pt>
                <c:pt idx="73">
                  <c:v>4147141.3470442244</c:v>
                </c:pt>
                <c:pt idx="74">
                  <c:v>4164958.613871702</c:v>
                </c:pt>
                <c:pt idx="75">
                  <c:v>4181160.7003378682</c:v>
                </c:pt>
                <c:pt idx="76">
                  <c:v>4195854.0741592739</c:v>
                </c:pt>
                <c:pt idx="77">
                  <c:v>4209143.0903573725</c:v>
                </c:pt>
                <c:pt idx="78">
                  <c:v>4221129.3823846877</c:v>
                </c:pt>
                <c:pt idx="79">
                  <c:v>4231911.339463898</c:v>
                </c:pt>
                <c:pt idx="80">
                  <c:v>4241583.6685334472</c:v>
                </c:pt>
                <c:pt idx="81">
                  <c:v>4250237.0380446091</c:v>
                </c:pt>
                <c:pt idx="82">
                  <c:v>4257957.7998696594</c:v>
                </c:pt>
                <c:pt idx="83">
                  <c:v>4264827.7847627271</c:v>
                </c:pt>
                <c:pt idx="84">
                  <c:v>4270924.1661637453</c:v>
                </c:pt>
                <c:pt idx="85">
                  <c:v>4276319.3866472803</c:v>
                </c:pt>
                <c:pt idx="86">
                  <c:v>4281081.1409846237</c:v>
                </c:pt>
                <c:pt idx="87">
                  <c:v>4285272.4095989065</c:v>
                </c:pt>
                <c:pt idx="88">
                  <c:v>4288951.536136874</c:v>
                </c:pt>
                <c:pt idx="89">
                  <c:v>4292172.3429431645</c:v>
                </c:pt>
                <c:pt idx="90">
                  <c:v>4294984.2783884034</c:v>
                </c:pt>
                <c:pt idx="91">
                  <c:v>4297432.5902553843</c:v>
                </c:pt>
                <c:pt idx="92">
                  <c:v>4299558.5197123121</c:v>
                </c:pt>
                <c:pt idx="93">
                  <c:v>4301399.5107829701</c:v>
                </c:pt>
                <c:pt idx="94">
                  <c:v>4302989.4306459809</c:v>
                </c:pt>
                <c:pt idx="95">
                  <c:v>4304358.7965450836</c:v>
                </c:pt>
                <c:pt idx="96">
                  <c:v>4305535.0055569876</c:v>
                </c:pt>
                <c:pt idx="97">
                  <c:v>4306542.5639314083</c:v>
                </c:pt>
                <c:pt idx="98">
                  <c:v>4307403.3131795181</c:v>
                </c:pt>
                <c:pt idx="99">
                  <c:v>4308136.6505338764</c:v>
                </c:pt>
                <c:pt idx="100">
                  <c:v>4308759.7418279853</c:v>
                </c:pt>
                <c:pt idx="101">
                  <c:v>4309287.7252416424</c:v>
                </c:pt>
                <c:pt idx="102">
                  <c:v>4309733.904725058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11358.558214579396</c:v>
                </c:pt>
                <c:pt idx="1">
                  <c:v>12610.734173562929</c:v>
                </c:pt>
                <c:pt idx="2">
                  <c:v>13962.975882942153</c:v>
                </c:pt>
                <c:pt idx="3">
                  <c:v>15418.284622889487</c:v>
                </c:pt>
                <c:pt idx="4">
                  <c:v>16979.096748813925</c:v>
                </c:pt>
                <c:pt idx="5">
                  <c:v>18647.197099988938</c:v>
                </c:pt>
                <c:pt idx="6">
                  <c:v>20423.632794438763</c:v>
                </c:pt>
                <c:pt idx="7">
                  <c:v>22308.628919465918</c:v>
                </c:pt>
                <c:pt idx="8">
                  <c:v>24301.507739816017</c:v>
                </c:pt>
                <c:pt idx="9">
                  <c:v>26400.613132329905</c:v>
                </c:pt>
                <c:pt idx="10">
                  <c:v>28603.242012325947</c:v>
                </c:pt>
                <c:pt idx="11">
                  <c:v>30905.584538601237</c:v>
                </c:pt>
                <c:pt idx="12">
                  <c:v>33302.674867139831</c:v>
                </c:pt>
                <c:pt idx="13">
                  <c:v>35788.354165425022</c:v>
                </c:pt>
                <c:pt idx="14">
                  <c:v>38355.247497640346</c:v>
                </c:pt>
                <c:pt idx="15">
                  <c:v>40994.756045031958</c:v>
                </c:pt>
                <c:pt idx="16">
                  <c:v>43697.065935482948</c:v>
                </c:pt>
                <c:pt idx="17">
                  <c:v>46451.174723367316</c:v>
                </c:pt>
                <c:pt idx="18">
                  <c:v>49244.936287756122</c:v>
                </c:pt>
                <c:pt idx="19">
                  <c:v>52065.124608113845</c:v>
                </c:pt>
                <c:pt idx="20">
                  <c:v>54897.516537099815</c:v>
                </c:pt>
                <c:pt idx="21">
                  <c:v>57726.993326537515</c:v>
                </c:pt>
                <c:pt idx="22">
                  <c:v>60537.660282675002</c:v>
                </c:pt>
                <c:pt idx="23">
                  <c:v>63312.983539087465</c:v>
                </c:pt>
                <c:pt idx="24">
                  <c:v>66035.942549231229</c:v>
                </c:pt>
                <c:pt idx="25">
                  <c:v>68689.196525471969</c:v>
                </c:pt>
                <c:pt idx="26">
                  <c:v>71255.262697294893</c:v>
                </c:pt>
                <c:pt idx="27">
                  <c:v>73716.703938175764</c:v>
                </c:pt>
                <c:pt idx="28">
                  <c:v>76056.323027658058</c:v>
                </c:pt>
                <c:pt idx="29">
                  <c:v>78257.360581244575</c:v>
                </c:pt>
                <c:pt idx="30">
                  <c:v>80303.693503470189</c:v>
                </c:pt>
                <c:pt idx="31">
                  <c:v>82180.030705400495</c:v>
                </c:pt>
                <c:pt idx="32">
                  <c:v>83872.102781710171</c:v>
                </c:pt>
                <c:pt idx="33">
                  <c:v>85366.842367633639</c:v>
                </c:pt>
                <c:pt idx="34">
                  <c:v>86652.55199378531</c:v>
                </c:pt>
                <c:pt idx="35">
                  <c:v>87719.056426504278</c:v>
                </c:pt>
                <c:pt idx="36">
                  <c:v>88557.83672039189</c:v>
                </c:pt>
                <c:pt idx="37">
                  <c:v>89162.143513535906</c:v>
                </c:pt>
                <c:pt idx="38">
                  <c:v>89527.087458159993</c:v>
                </c:pt>
                <c:pt idx="39">
                  <c:v>89649.705092024393</c:v>
                </c:pt>
                <c:pt idx="40">
                  <c:v>89528.998909283211</c:v>
                </c:pt>
                <c:pt idx="41">
                  <c:v>89165.950872930334</c:v>
                </c:pt>
                <c:pt idx="42">
                  <c:v>88563.509112806045</c:v>
                </c:pt>
                <c:pt idx="43">
                  <c:v>87726.548061206617</c:v>
                </c:pt>
                <c:pt idx="44">
                  <c:v>86661.802780075916</c:v>
                </c:pt>
                <c:pt idx="45">
                  <c:v>85377.778717375666</c:v>
                </c:pt>
                <c:pt idx="46">
                  <c:v>83884.63858389057</c:v>
                </c:pt>
                <c:pt idx="47">
                  <c:v>82194.068454670793</c:v>
                </c:pt>
                <c:pt idx="48">
                  <c:v>80319.125561988491</c:v>
                </c:pt>
                <c:pt idx="49">
                  <c:v>78274.070550997858</c:v>
                </c:pt>
                <c:pt idx="50">
                  <c:v>76074.187208829884</c:v>
                </c:pt>
                <c:pt idx="51">
                  <c:v>73735.592848070039</c:v>
                </c:pt>
                <c:pt idx="52">
                  <c:v>71275.04262384116</c:v>
                </c:pt>
                <c:pt idx="53">
                  <c:v>68709.731089421432</c:v>
                </c:pt>
                <c:pt idx="54">
                  <c:v>66057.094249785092</c:v>
                </c:pt>
                <c:pt idx="55">
                  <c:v>63334.615258850237</c:v>
                </c:pt>
                <c:pt idx="56">
                  <c:v>60559.636729449245</c:v>
                </c:pt>
                <c:pt idx="57">
                  <c:v>57749.182391516821</c:v>
                </c:pt>
                <c:pt idx="58">
                  <c:v>54919.790551410559</c:v>
                </c:pt>
                <c:pt idx="59">
                  <c:v>52087.361482329812</c:v>
                </c:pt>
                <c:pt idx="60">
                  <c:v>49267.020521889361</c:v>
                </c:pt>
                <c:pt idx="61">
                  <c:v>46472.998277843872</c:v>
                </c:pt>
                <c:pt idx="62">
                  <c:v>43718.528956667629</c:v>
                </c:pt>
                <c:pt idx="63">
                  <c:v>41015.767441895463</c:v>
                </c:pt>
                <c:pt idx="64">
                  <c:v>38375.725369095606</c:v>
                </c:pt>
                <c:pt idx="65">
                  <c:v>35808.226080633045</c:v>
                </c:pt>
                <c:pt idx="66">
                  <c:v>33321.878003643084</c:v>
                </c:pt>
                <c:pt idx="67">
                  <c:v>30924.065685436675</c:v>
                </c:pt>
                <c:pt idx="68">
                  <c:v>28620.957447264798</c:v>
                </c:pt>
                <c:pt idx="69">
                  <c:v>26417.528384058423</c:v>
                </c:pt>
                <c:pt idx="70">
                  <c:v>24317.59724719535</c:v>
                </c:pt>
                <c:pt idx="71">
                  <c:v>22323.87560098368</c:v>
                </c:pt>
                <c:pt idx="72">
                  <c:v>20438.02754159203</c:v>
                </c:pt>
                <c:pt idx="73">
                  <c:v>18660.738208631225</c:v>
                </c:pt>
                <c:pt idx="74">
                  <c:v>16991.789302476518</c:v>
                </c:pt>
                <c:pt idx="75">
                  <c:v>15430.13984177643</c:v>
                </c:pt>
                <c:pt idx="76">
                  <c:v>13974.010451730359</c:v>
                </c:pt>
                <c:pt idx="77">
                  <c:v>12620.969560349091</c:v>
                </c:pt>
                <c:pt idx="78">
                  <c:v>11368.019992342692</c:v>
                </c:pt>
                <c:pt idx="79">
                  <c:v>10211.684583561972</c:v>
                </c:pt>
                <c:pt idx="80">
                  <c:v>9148.0895880254138</c:v>
                </c:pt>
                <c:pt idx="81">
                  <c:v>8173.0448095287729</c:v>
                </c:pt>
                <c:pt idx="82">
                  <c:v>7282.1195558981381</c:v>
                </c:pt>
                <c:pt idx="83">
                  <c:v>6470.7136816613365</c:v>
                </c:pt>
                <c:pt idx="84">
                  <c:v>5734.1231502388528</c:v>
                </c:pt>
                <c:pt idx="85">
                  <c:v>5067.5997061373237</c:v>
                </c:pt>
                <c:pt idx="86">
                  <c:v>4466.4043980382139</c:v>
                </c:pt>
                <c:pt idx="87">
                  <c:v>3925.8548326436967</c:v>
                </c:pt>
                <c:pt idx="88">
                  <c:v>3441.3661647680015</c:v>
                </c:pt>
                <c:pt idx="89">
                  <c:v>3008.4859400993137</c:v>
                </c:pt>
                <c:pt idx="90">
                  <c:v>2622.9230024878598</c:v>
                </c:pt>
                <c:pt idx="91">
                  <c:v>2280.5707572137421</c:v>
                </c:pt>
                <c:pt idx="92">
                  <c:v>1977.5251455682023</c:v>
                </c:pt>
                <c:pt idx="93">
                  <c:v>1710.0977347429091</c:v>
                </c:pt>
                <c:pt idx="94">
                  <c:v>1474.824361284991</c:v>
                </c:pt>
                <c:pt idx="95">
                  <c:v>1268.4697873202088</c:v>
                </c:pt>
                <c:pt idx="96">
                  <c:v>1088.028837648737</c:v>
                </c:pt>
                <c:pt idx="97">
                  <c:v>930.72448408652724</c:v>
                </c:pt>
                <c:pt idx="98">
                  <c:v>794.0033325474908</c:v>
                </c:pt>
                <c:pt idx="99">
                  <c:v>675.52894985007299</c:v>
                </c:pt>
                <c:pt idx="100">
                  <c:v>573.17344257950026</c:v>
                </c:pt>
                <c:pt idx="101">
                  <c:v>485.00767097881146</c:v>
                </c:pt>
                <c:pt idx="102">
                  <c:v>409.29044812367528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74184"/>
        <c:axId val="422174576"/>
      </c:scatterChart>
      <c:valAx>
        <c:axId val="42217418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4576"/>
        <c:crosses val="autoZero"/>
        <c:crossBetween val="midCat"/>
      </c:valAx>
      <c:valAx>
        <c:axId val="4221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Status'!$K$16:$K$66</c:f>
              <c:numCache>
                <c:formatCode>General</c:formatCode>
                <c:ptCount val="51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</c:numCache>
            </c:numRef>
          </c:xVal>
          <c:yVal>
            <c:numRef>
              <c:f>'Global Status'!$P$16:$P$66</c:f>
              <c:numCache>
                <c:formatCode>_(* #,##0.00_);_(* \(#,##0.00\);_(* "-"??_);_(@_)</c:formatCode>
                <c:ptCount val="51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  <c:pt idx="46">
                  <c:v>30.276718905026499</c:v>
                </c:pt>
                <c:pt idx="47">
                  <c:v>35.154327210258266</c:v>
                </c:pt>
                <c:pt idx="48">
                  <c:v>30.841907754039063</c:v>
                </c:pt>
                <c:pt idx="49">
                  <c:v>30.052755687643284</c:v>
                </c:pt>
                <c:pt idx="50">
                  <c:v>28.230058890872147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98968"/>
        <c:axId val="419498576"/>
      </c:scatterChart>
      <c:valAx>
        <c:axId val="4194989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8576"/>
        <c:crosses val="autoZero"/>
        <c:crossBetween val="midCat"/>
      </c:valAx>
      <c:valAx>
        <c:axId val="4194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4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Logistic'!$H$9:$H$64</c:f>
              <c:numCache>
                <c:formatCode>_(* #,##0_);_(* \(#,##0\);_(* "-"??_);_(@_)</c:formatCode>
                <c:ptCount val="56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2528.3872567099993</c:v>
                </c:pt>
                <c:pt idx="1">
                  <c:v>2974.4639080879715</c:v>
                </c:pt>
                <c:pt idx="2">
                  <c:v>3487.6745750952173</c:v>
                </c:pt>
                <c:pt idx="3">
                  <c:v>4075.9617280071575</c:v>
                </c:pt>
                <c:pt idx="4">
                  <c:v>4747.8399453535067</c:v>
                </c:pt>
                <c:pt idx="5">
                  <c:v>5512.3782785585354</c:v>
                </c:pt>
                <c:pt idx="6">
                  <c:v>6379.1714409058623</c:v>
                </c:pt>
                <c:pt idx="7">
                  <c:v>7358.2988212266027</c:v>
                </c:pt>
                <c:pt idx="8">
                  <c:v>8460.2704698986527</c:v>
                </c:pt>
                <c:pt idx="9">
                  <c:v>9695.9593951041243</c:v>
                </c:pt>
                <c:pt idx="10">
                  <c:v>11076.519740663871</c:v>
                </c:pt>
                <c:pt idx="11">
                  <c:v>12613.290691469689</c:v>
                </c:pt>
                <c:pt idx="12">
                  <c:v>14317.686265230224</c:v>
                </c:pt>
                <c:pt idx="13">
                  <c:v>16201.071494866976</c:v>
                </c:pt>
                <c:pt idx="14">
                  <c:v>18274.625877627088</c:v>
                </c:pt>
                <c:pt idx="15">
                  <c:v>20549.195356317279</c:v>
                </c:pt>
                <c:pt idx="16">
                  <c:v>23035.134494953923</c:v>
                </c:pt>
                <c:pt idx="17">
                  <c:v>25742.140904181084</c:v>
                </c:pt>
                <c:pt idx="18">
                  <c:v>28679.084348604618</c:v>
                </c:pt>
                <c:pt idx="19">
                  <c:v>31853.833315636126</c:v>
                </c:pt>
                <c:pt idx="20">
                  <c:v>35273.08213021118</c:v>
                </c:pt>
                <c:pt idx="21">
                  <c:v>38942.181948774785</c:v>
                </c:pt>
                <c:pt idx="22">
                  <c:v>42864.979146917751</c:v>
                </c:pt>
                <c:pt idx="23">
                  <c:v>47043.66471701624</c:v>
                </c:pt>
                <c:pt idx="24">
                  <c:v>51478.638306010012</c:v>
                </c:pt>
                <c:pt idx="25">
                  <c:v>56168.390442212221</c:v>
                </c:pt>
                <c:pt idx="26">
                  <c:v>61109.406319671296</c:v>
                </c:pt>
                <c:pt idx="27">
                  <c:v>66296.094228085742</c:v>
                </c:pt>
                <c:pt idx="28">
                  <c:v>71720.741337915446</c:v>
                </c:pt>
                <c:pt idx="29">
                  <c:v>77373.499079884685</c:v>
                </c:pt>
                <c:pt idx="30">
                  <c:v>83242.399804705026</c:v>
                </c:pt>
                <c:pt idx="31">
                  <c:v>89313.405784994335</c:v>
                </c:pt>
                <c:pt idx="32">
                  <c:v>95570.490942422985</c:v>
                </c:pt>
                <c:pt idx="33">
                  <c:v>101995.75496699911</c:v>
                </c:pt>
                <c:pt idx="34">
                  <c:v>108569.56876198373</c:v>
                </c:pt>
                <c:pt idx="35">
                  <c:v>115270.74941838275</c:v>
                </c:pt>
                <c:pt idx="36">
                  <c:v>122076.76221902503</c:v>
                </c:pt>
                <c:pt idx="37">
                  <c:v>128963.94651541028</c:v>
                </c:pt>
                <c:pt idx="38">
                  <c:v>135907.76173127189</c:v>
                </c:pt>
                <c:pt idx="39">
                  <c:v>142883.04924381376</c:v>
                </c:pt>
                <c:pt idx="40">
                  <c:v>149864.30549298896</c:v>
                </c:pt>
                <c:pt idx="41">
                  <c:v>156825.96138396629</c:v>
                </c:pt>
                <c:pt idx="42">
                  <c:v>163742.66288738445</c:v>
                </c:pt>
                <c:pt idx="43">
                  <c:v>170589.54771138285</c:v>
                </c:pt>
                <c:pt idx="44">
                  <c:v>177342.51301972466</c:v>
                </c:pt>
                <c:pt idx="45">
                  <c:v>183978.46939830421</c:v>
                </c:pt>
                <c:pt idx="46">
                  <c:v>190475.57662050237</c:v>
                </c:pt>
                <c:pt idx="47">
                  <c:v>196813.45721889942</c:v>
                </c:pt>
                <c:pt idx="48">
                  <c:v>202973.38442203955</c:v>
                </c:pt>
                <c:pt idx="49">
                  <c:v>208938.44164269243</c:v>
                </c:pt>
                <c:pt idx="50">
                  <c:v>214693.65138864706</c:v>
                </c:pt>
                <c:pt idx="51">
                  <c:v>220226.07218738148</c:v>
                </c:pt>
                <c:pt idx="52">
                  <c:v>225524.86285024969</c:v>
                </c:pt>
                <c:pt idx="53">
                  <c:v>230581.3141285881</c:v>
                </c:pt>
                <c:pt idx="54">
                  <c:v>235388.84851279389</c:v>
                </c:pt>
                <c:pt idx="55">
                  <c:v>239942.98957706243</c:v>
                </c:pt>
                <c:pt idx="56">
                  <c:v>244241.30286045704</c:v>
                </c:pt>
                <c:pt idx="57">
                  <c:v>248283.31078546093</c:v>
                </c:pt>
                <c:pt idx="58">
                  <c:v>252070.38453740597</c:v>
                </c:pt>
                <c:pt idx="59">
                  <c:v>255605.61615483259</c:v>
                </c:pt>
                <c:pt idx="60">
                  <c:v>258893.67430799795</c:v>
                </c:pt>
                <c:pt idx="61">
                  <c:v>261940.64736991029</c:v>
                </c:pt>
                <c:pt idx="62">
                  <c:v>264753.87741412042</c:v>
                </c:pt>
                <c:pt idx="63">
                  <c:v>267341.78871166421</c:v>
                </c:pt>
                <c:pt idx="64">
                  <c:v>269713.71415415645</c:v>
                </c:pt>
                <c:pt idx="65">
                  <c:v>271879.7228112861</c:v>
                </c:pt>
                <c:pt idx="66">
                  <c:v>273850.45155060582</c:v>
                </c:pt>
                <c:pt idx="67">
                  <c:v>275636.94331831817</c:v>
                </c:pt>
                <c:pt idx="68">
                  <c:v>277250.494315002</c:v>
                </c:pt>
                <c:pt idx="69">
                  <c:v>278702.51191315625</c:v>
                </c:pt>
                <c:pt idx="70">
                  <c:v>280004.38476684905</c:v>
                </c:pt>
                <c:pt idx="71">
                  <c:v>281167.36616955831</c:v>
                </c:pt>
                <c:pt idx="72">
                  <c:v>282202.47133519128</c:v>
                </c:pt>
                <c:pt idx="73">
                  <c:v>283120.38891851454</c:v>
                </c:pt>
                <c:pt idx="74">
                  <c:v>283931.40676243481</c:v>
                </c:pt>
                <c:pt idx="75">
                  <c:v>284645.35156662221</c:v>
                </c:pt>
                <c:pt idx="76">
                  <c:v>285271.54191900988</c:v>
                </c:pt>
                <c:pt idx="77">
                  <c:v>285818.75392116763</c:v>
                </c:pt>
                <c:pt idx="78">
                  <c:v>286295.19847129018</c:v>
                </c:pt>
                <c:pt idx="79">
                  <c:v>286708.50914397166</c:v>
                </c:pt>
                <c:pt idx="80">
                  <c:v>287065.73952223948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415.01228562201038</c:v>
                </c:pt>
                <c:pt idx="1">
                  <c:v>478.36812491962678</c:v>
                </c:pt>
                <c:pt idx="2">
                  <c:v>549.37707741456654</c:v>
                </c:pt>
                <c:pt idx="3">
                  <c:v>628.61661610729811</c:v>
                </c:pt>
                <c:pt idx="4">
                  <c:v>716.65180494328297</c:v>
                </c:pt>
                <c:pt idx="5">
                  <c:v>814.02466140580191</c:v>
                </c:pt>
                <c:pt idx="6">
                  <c:v>921.24246006721921</c:v>
                </c:pt>
                <c:pt idx="7">
                  <c:v>1038.7651029957628</c:v>
                </c:pt>
                <c:pt idx="8">
                  <c:v>1166.991725699628</c:v>
                </c:pt>
                <c:pt idx="9">
                  <c:v>1306.2467506222922</c:v>
                </c:pt>
                <c:pt idx="10">
                  <c:v>1456.7656426403862</c:v>
                </c:pt>
                <c:pt idx="11">
                  <c:v>1618.6806609615296</c:v>
                </c:pt>
                <c:pt idx="12">
                  <c:v>1792.0069375710161</c:v>
                </c:pt>
                <c:pt idx="13">
                  <c:v>1976.6292421824044</c:v>
                </c:pt>
                <c:pt idx="14">
                  <c:v>2172.2898157782142</c:v>
                </c:pt>
                <c:pt idx="15">
                  <c:v>2378.5776676503847</c:v>
                </c:pt>
                <c:pt idx="16">
                  <c:v>2594.9197329097105</c:v>
                </c:pt>
                <c:pt idx="17">
                  <c:v>2820.5742775307567</c:v>
                </c:pt>
                <c:pt idx="18">
                  <c:v>3054.6269152700152</c:v>
                </c:pt>
                <c:pt idx="19">
                  <c:v>3295.9895647815665</c:v>
                </c:pt>
                <c:pt idx="20">
                  <c:v>3543.4026259609791</c:v>
                </c:pt>
                <c:pt idx="21">
                  <c:v>3795.4405924851171</c:v>
                </c:pt>
                <c:pt idx="22">
                  <c:v>4050.5212437231789</c:v>
                </c:pt>
                <c:pt idx="23">
                  <c:v>4306.918475243885</c:v>
                </c:pt>
                <c:pt idx="24">
                  <c:v>4562.7787351145971</c:v>
                </c:pt>
                <c:pt idx="25">
                  <c:v>4816.1409356209551</c:v>
                </c:pt>
                <c:pt idx="26">
                  <c:v>5064.9596098596467</c:v>
                </c:pt>
                <c:pt idx="27">
                  <c:v>5307.1309830962655</c:v>
                </c:pt>
                <c:pt idx="28">
                  <c:v>5540.521533239059</c:v>
                </c:pt>
                <c:pt idx="29">
                  <c:v>5762.9985267128795</c:v>
                </c:pt>
                <c:pt idx="30">
                  <c:v>5972.4619387922285</c:v>
                </c:pt>
                <c:pt idx="31">
                  <c:v>6166.8771042025601</c:v>
                </c:pt>
                <c:pt idx="32">
                  <c:v>6344.3073972877091</c:v>
                </c:pt>
                <c:pt idx="33">
                  <c:v>6502.9462135287085</c:v>
                </c:pt>
                <c:pt idx="34">
                  <c:v>6641.147517330347</c:v>
                </c:pt>
                <c:pt idx="35">
                  <c:v>6757.4542357047758</c:v>
                </c:pt>
                <c:pt idx="36">
                  <c:v>6850.6238139460502</c:v>
                </c:pt>
                <c:pt idx="37">
                  <c:v>6919.6503069761493</c:v>
                </c:pt>
                <c:pt idx="38">
                  <c:v>6963.7824573269882</c:v>
                </c:pt>
                <c:pt idx="39">
                  <c:v>6982.5373055240416</c:v>
                </c:pt>
                <c:pt idx="40">
                  <c:v>6975.7089880932117</c:v>
                </c:pt>
                <c:pt idx="41">
                  <c:v>6943.37249908381</c:v>
                </c:pt>
                <c:pt idx="42">
                  <c:v>6885.8823190025814</c:v>
                </c:pt>
                <c:pt idx="43">
                  <c:v>6803.8659462087408</c:v>
                </c:pt>
                <c:pt idx="44">
                  <c:v>6698.2124958245313</c:v>
                </c:pt>
                <c:pt idx="45">
                  <c:v>6570.0566558120099</c:v>
                </c:pt>
                <c:pt idx="46">
                  <c:v>6420.7584050133446</c:v>
                </c:pt>
                <c:pt idx="47">
                  <c:v>6251.8789999839319</c:v>
                </c:pt>
                <c:pt idx="48">
                  <c:v>6065.153823218594</c:v>
                </c:pt>
                <c:pt idx="49">
                  <c:v>5862.4627523716026</c:v>
                </c:pt>
                <c:pt idx="50">
                  <c:v>5645.7987565169251</c:v>
                </c:pt>
                <c:pt idx="51">
                  <c:v>5417.2354503828528</c:v>
                </c:pt>
                <c:pt idx="52">
                  <c:v>5178.8943406235339</c:v>
                </c:pt>
                <c:pt idx="53">
                  <c:v>4932.912480144555</c:v>
                </c:pt>
                <c:pt idx="54">
                  <c:v>4681.4112086054392</c:v>
                </c:pt>
                <c:pt idx="55">
                  <c:v>4426.4666014649511</c:v>
                </c:pt>
                <c:pt idx="56">
                  <c:v>4170.0821788589847</c:v>
                </c:pt>
                <c:pt idx="57">
                  <c:v>3914.1643421837812</c:v>
                </c:pt>
                <c:pt idx="58">
                  <c:v>3660.5009137752454</c:v>
                </c:pt>
                <c:pt idx="59">
                  <c:v>3410.7430569597755</c:v>
                </c:pt>
                <c:pt idx="60">
                  <c:v>3166.3907534481418</c:v>
                </c:pt>
                <c:pt idx="61">
                  <c:v>2928.7819158747047</c:v>
                </c:pt>
                <c:pt idx="62">
                  <c:v>2699.085118329841</c:v>
                </c:pt>
                <c:pt idx="63">
                  <c:v>2478.2958397258972</c:v>
                </c:pt>
                <c:pt idx="64">
                  <c:v>2267.2360360784323</c:v>
                </c:pt>
                <c:pt idx="65">
                  <c:v>2066.556790087564</c:v>
                </c:pt>
                <c:pt idx="66">
                  <c:v>1876.7437310579137</c:v>
                </c:pt>
                <c:pt idx="67">
                  <c:v>1698.1248759562409</c:v>
                </c:pt>
                <c:pt idx="68">
                  <c:v>1530.8805135095438</c:v>
                </c:pt>
                <c:pt idx="69">
                  <c:v>1375.0547374444436</c:v>
                </c:pt>
                <c:pt idx="70">
                  <c:v>1230.5682315781112</c:v>
                </c:pt>
                <c:pt idx="71">
                  <c:v>1097.2319174402248</c:v>
                </c:pt>
                <c:pt idx="72">
                  <c:v>974.76109308868718</c:v>
                </c:pt>
                <c:pt idx="73">
                  <c:v>862.78971821863581</c:v>
                </c:pt>
                <c:pt idx="74">
                  <c:v>760.88453386037975</c:v>
                </c:pt>
                <c:pt idx="75">
                  <c:v>668.5587431674594</c:v>
                </c:pt>
                <c:pt idx="76">
                  <c:v>585.28502127760987</c:v>
                </c:pt>
                <c:pt idx="77">
                  <c:v>510.50766533397132</c:v>
                </c:pt>
                <c:pt idx="78">
                  <c:v>443.65373896197502</c:v>
                </c:pt>
                <c:pt idx="79">
                  <c:v>384.14310746496852</c:v>
                </c:pt>
                <c:pt idx="80">
                  <c:v>331.39729958979143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75360"/>
        <c:axId val="422175752"/>
      </c:scatterChart>
      <c:valAx>
        <c:axId val="42217536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5752"/>
        <c:crosses val="autoZero"/>
        <c:crossBetween val="midCat"/>
      </c:valAx>
      <c:valAx>
        <c:axId val="42217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11358.558214579396</c:v>
                </c:pt>
                <c:pt idx="1">
                  <c:v>12610.734173562929</c:v>
                </c:pt>
                <c:pt idx="2">
                  <c:v>13962.975882942153</c:v>
                </c:pt>
                <c:pt idx="3">
                  <c:v>15418.284622889487</c:v>
                </c:pt>
                <c:pt idx="4">
                  <c:v>16979.096748813925</c:v>
                </c:pt>
                <c:pt idx="5">
                  <c:v>18647.197099988938</c:v>
                </c:pt>
                <c:pt idx="6">
                  <c:v>20423.632794438763</c:v>
                </c:pt>
                <c:pt idx="7">
                  <c:v>22308.628919465918</c:v>
                </c:pt>
                <c:pt idx="8">
                  <c:v>24301.507739816017</c:v>
                </c:pt>
                <c:pt idx="9">
                  <c:v>26400.613132329905</c:v>
                </c:pt>
                <c:pt idx="10">
                  <c:v>28603.242012325947</c:v>
                </c:pt>
                <c:pt idx="11">
                  <c:v>30905.584538601237</c:v>
                </c:pt>
                <c:pt idx="12">
                  <c:v>33302.674867139831</c:v>
                </c:pt>
                <c:pt idx="13">
                  <c:v>35788.354165425022</c:v>
                </c:pt>
                <c:pt idx="14">
                  <c:v>38355.247497640346</c:v>
                </c:pt>
                <c:pt idx="15">
                  <c:v>40994.756045031958</c:v>
                </c:pt>
                <c:pt idx="16">
                  <c:v>43697.065935482948</c:v>
                </c:pt>
                <c:pt idx="17">
                  <c:v>46451.174723367316</c:v>
                </c:pt>
                <c:pt idx="18">
                  <c:v>49244.936287756122</c:v>
                </c:pt>
                <c:pt idx="19">
                  <c:v>52065.124608113845</c:v>
                </c:pt>
                <c:pt idx="20">
                  <c:v>54897.516537099815</c:v>
                </c:pt>
                <c:pt idx="21">
                  <c:v>57726.993326537515</c:v>
                </c:pt>
                <c:pt idx="22">
                  <c:v>60537.660282675002</c:v>
                </c:pt>
                <c:pt idx="23">
                  <c:v>63312.983539087465</c:v>
                </c:pt>
                <c:pt idx="24">
                  <c:v>66035.942549231229</c:v>
                </c:pt>
                <c:pt idx="25">
                  <c:v>68689.196525471969</c:v>
                </c:pt>
                <c:pt idx="26">
                  <c:v>71255.262697294893</c:v>
                </c:pt>
                <c:pt idx="27">
                  <c:v>73716.703938175764</c:v>
                </c:pt>
                <c:pt idx="28">
                  <c:v>76056.323027658058</c:v>
                </c:pt>
                <c:pt idx="29">
                  <c:v>78257.360581244575</c:v>
                </c:pt>
                <c:pt idx="30">
                  <c:v>80303.693503470189</c:v>
                </c:pt>
                <c:pt idx="31">
                  <c:v>82180.030705400495</c:v>
                </c:pt>
                <c:pt idx="32">
                  <c:v>83872.102781710171</c:v>
                </c:pt>
                <c:pt idx="33">
                  <c:v>85366.842367633639</c:v>
                </c:pt>
                <c:pt idx="34">
                  <c:v>86652.55199378531</c:v>
                </c:pt>
                <c:pt idx="35">
                  <c:v>87719.056426504278</c:v>
                </c:pt>
                <c:pt idx="36">
                  <c:v>88557.83672039189</c:v>
                </c:pt>
                <c:pt idx="37">
                  <c:v>89162.143513535906</c:v>
                </c:pt>
                <c:pt idx="38">
                  <c:v>89527.087458159993</c:v>
                </c:pt>
                <c:pt idx="39">
                  <c:v>89649.705092024393</c:v>
                </c:pt>
                <c:pt idx="40">
                  <c:v>89528.998909283211</c:v>
                </c:pt>
                <c:pt idx="41">
                  <c:v>89165.950872930334</c:v>
                </c:pt>
                <c:pt idx="42">
                  <c:v>88563.509112806045</c:v>
                </c:pt>
                <c:pt idx="43">
                  <c:v>87726.548061206617</c:v>
                </c:pt>
                <c:pt idx="44">
                  <c:v>86661.802780075916</c:v>
                </c:pt>
                <c:pt idx="45">
                  <c:v>85377.778717375666</c:v>
                </c:pt>
                <c:pt idx="46">
                  <c:v>83884.63858389057</c:v>
                </c:pt>
                <c:pt idx="47">
                  <c:v>82194.068454670793</c:v>
                </c:pt>
                <c:pt idx="48">
                  <c:v>80319.125561988491</c:v>
                </c:pt>
                <c:pt idx="49">
                  <c:v>78274.070550997858</c:v>
                </c:pt>
                <c:pt idx="50">
                  <c:v>76074.187208829884</c:v>
                </c:pt>
                <c:pt idx="51">
                  <c:v>73735.592848070039</c:v>
                </c:pt>
                <c:pt idx="52">
                  <c:v>71275.04262384116</c:v>
                </c:pt>
                <c:pt idx="53">
                  <c:v>68709.731089421432</c:v>
                </c:pt>
                <c:pt idx="54">
                  <c:v>66057.094249785092</c:v>
                </c:pt>
                <c:pt idx="55">
                  <c:v>63334.615258850237</c:v>
                </c:pt>
                <c:pt idx="56">
                  <c:v>60559.636729449245</c:v>
                </c:pt>
                <c:pt idx="57">
                  <c:v>57749.182391516821</c:v>
                </c:pt>
                <c:pt idx="58">
                  <c:v>54919.790551410559</c:v>
                </c:pt>
                <c:pt idx="59">
                  <c:v>52087.361482329812</c:v>
                </c:pt>
                <c:pt idx="60">
                  <c:v>49267.020521889361</c:v>
                </c:pt>
                <c:pt idx="61">
                  <c:v>46472.998277843872</c:v>
                </c:pt>
                <c:pt idx="62">
                  <c:v>43718.528956667629</c:v>
                </c:pt>
                <c:pt idx="63">
                  <c:v>41015.767441895463</c:v>
                </c:pt>
                <c:pt idx="64">
                  <c:v>38375.725369095606</c:v>
                </c:pt>
                <c:pt idx="65">
                  <c:v>35808.226080633045</c:v>
                </c:pt>
                <c:pt idx="66">
                  <c:v>33321.878003643084</c:v>
                </c:pt>
                <c:pt idx="67">
                  <c:v>30924.065685436675</c:v>
                </c:pt>
                <c:pt idx="68">
                  <c:v>28620.957447264798</c:v>
                </c:pt>
                <c:pt idx="69">
                  <c:v>26417.528384058423</c:v>
                </c:pt>
                <c:pt idx="70">
                  <c:v>24317.59724719535</c:v>
                </c:pt>
                <c:pt idx="71">
                  <c:v>22323.87560098368</c:v>
                </c:pt>
                <c:pt idx="72">
                  <c:v>20438.02754159203</c:v>
                </c:pt>
                <c:pt idx="73">
                  <c:v>18660.738208631225</c:v>
                </c:pt>
                <c:pt idx="74">
                  <c:v>16991.789302476518</c:v>
                </c:pt>
                <c:pt idx="75">
                  <c:v>15430.13984177643</c:v>
                </c:pt>
                <c:pt idx="76">
                  <c:v>13974.010451730359</c:v>
                </c:pt>
                <c:pt idx="77">
                  <c:v>12620.969560349091</c:v>
                </c:pt>
                <c:pt idx="78">
                  <c:v>11368.019992342692</c:v>
                </c:pt>
                <c:pt idx="79">
                  <c:v>10211.684583561972</c:v>
                </c:pt>
                <c:pt idx="80">
                  <c:v>9148.0895880254138</c:v>
                </c:pt>
                <c:pt idx="81">
                  <c:v>8173.0448095287729</c:v>
                </c:pt>
                <c:pt idx="82">
                  <c:v>7282.1195558981381</c:v>
                </c:pt>
                <c:pt idx="83">
                  <c:v>6470.7136816613365</c:v>
                </c:pt>
                <c:pt idx="84">
                  <c:v>5734.1231502388528</c:v>
                </c:pt>
                <c:pt idx="85">
                  <c:v>5067.5997061373237</c:v>
                </c:pt>
                <c:pt idx="86">
                  <c:v>4466.4043980382139</c:v>
                </c:pt>
                <c:pt idx="87">
                  <c:v>3925.8548326436967</c:v>
                </c:pt>
                <c:pt idx="88">
                  <c:v>3441.3661647680015</c:v>
                </c:pt>
                <c:pt idx="89">
                  <c:v>3008.4859400993137</c:v>
                </c:pt>
                <c:pt idx="90">
                  <c:v>2622.9230024878598</c:v>
                </c:pt>
                <c:pt idx="91">
                  <c:v>2280.5707572137421</c:v>
                </c:pt>
                <c:pt idx="92">
                  <c:v>1977.5251455682023</c:v>
                </c:pt>
                <c:pt idx="93">
                  <c:v>1710.0977347429091</c:v>
                </c:pt>
                <c:pt idx="94">
                  <c:v>1474.824361284991</c:v>
                </c:pt>
                <c:pt idx="95">
                  <c:v>1268.4697873202088</c:v>
                </c:pt>
                <c:pt idx="96">
                  <c:v>1088.028837648737</c:v>
                </c:pt>
                <c:pt idx="97">
                  <c:v>930.72448408652724</c:v>
                </c:pt>
                <c:pt idx="98">
                  <c:v>794.0033325474908</c:v>
                </c:pt>
                <c:pt idx="99">
                  <c:v>675.52894985007299</c:v>
                </c:pt>
                <c:pt idx="100">
                  <c:v>573.17344257950026</c:v>
                </c:pt>
                <c:pt idx="101">
                  <c:v>485.00767097881146</c:v>
                </c:pt>
                <c:pt idx="102">
                  <c:v>409.29044812367528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76536"/>
        <c:axId val="422176928"/>
      </c:scatterChart>
      <c:valAx>
        <c:axId val="4221765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6928"/>
        <c:crosses val="autoZero"/>
        <c:crossBetween val="midCat"/>
      </c:valAx>
      <c:valAx>
        <c:axId val="422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4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  <c:pt idx="56">
                  <c:v>3797</c:v>
                </c:pt>
                <c:pt idx="57">
                  <c:v>4102</c:v>
                </c:pt>
                <c:pt idx="58">
                  <c:v>6539</c:v>
                </c:pt>
                <c:pt idx="59">
                  <c:v>5429</c:v>
                </c:pt>
                <c:pt idx="60">
                  <c:v>6388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415.01228562201038</c:v>
                </c:pt>
                <c:pt idx="1">
                  <c:v>478.36812491962678</c:v>
                </c:pt>
                <c:pt idx="2">
                  <c:v>549.37707741456654</c:v>
                </c:pt>
                <c:pt idx="3">
                  <c:v>628.61661610729811</c:v>
                </c:pt>
                <c:pt idx="4">
                  <c:v>716.65180494328297</c:v>
                </c:pt>
                <c:pt idx="5">
                  <c:v>814.02466140580191</c:v>
                </c:pt>
                <c:pt idx="6">
                  <c:v>921.24246006721921</c:v>
                </c:pt>
                <c:pt idx="7">
                  <c:v>1038.7651029957628</c:v>
                </c:pt>
                <c:pt idx="8">
                  <c:v>1166.991725699628</c:v>
                </c:pt>
                <c:pt idx="9">
                  <c:v>1306.2467506222922</c:v>
                </c:pt>
                <c:pt idx="10">
                  <c:v>1456.7656426403862</c:v>
                </c:pt>
                <c:pt idx="11">
                  <c:v>1618.6806609615296</c:v>
                </c:pt>
                <c:pt idx="12">
                  <c:v>1792.0069375710161</c:v>
                </c:pt>
                <c:pt idx="13">
                  <c:v>1976.6292421824044</c:v>
                </c:pt>
                <c:pt idx="14">
                  <c:v>2172.2898157782142</c:v>
                </c:pt>
                <c:pt idx="15">
                  <c:v>2378.5776676503847</c:v>
                </c:pt>
                <c:pt idx="16">
                  <c:v>2594.9197329097105</c:v>
                </c:pt>
                <c:pt idx="17">
                  <c:v>2820.5742775307567</c:v>
                </c:pt>
                <c:pt idx="18">
                  <c:v>3054.6269152700152</c:v>
                </c:pt>
                <c:pt idx="19">
                  <c:v>3295.9895647815665</c:v>
                </c:pt>
                <c:pt idx="20">
                  <c:v>3543.4026259609791</c:v>
                </c:pt>
                <c:pt idx="21">
                  <c:v>3795.4405924851171</c:v>
                </c:pt>
                <c:pt idx="22">
                  <c:v>4050.5212437231789</c:v>
                </c:pt>
                <c:pt idx="23">
                  <c:v>4306.918475243885</c:v>
                </c:pt>
                <c:pt idx="24">
                  <c:v>4562.7787351145971</c:v>
                </c:pt>
                <c:pt idx="25">
                  <c:v>4816.1409356209551</c:v>
                </c:pt>
                <c:pt idx="26">
                  <c:v>5064.9596098596467</c:v>
                </c:pt>
                <c:pt idx="27">
                  <c:v>5307.1309830962655</c:v>
                </c:pt>
                <c:pt idx="28">
                  <c:v>5540.521533239059</c:v>
                </c:pt>
                <c:pt idx="29">
                  <c:v>5762.9985267128795</c:v>
                </c:pt>
                <c:pt idx="30">
                  <c:v>5972.4619387922285</c:v>
                </c:pt>
                <c:pt idx="31">
                  <c:v>6166.8771042025601</c:v>
                </c:pt>
                <c:pt idx="32">
                  <c:v>6344.3073972877091</c:v>
                </c:pt>
                <c:pt idx="33">
                  <c:v>6502.9462135287085</c:v>
                </c:pt>
                <c:pt idx="34">
                  <c:v>6641.147517330347</c:v>
                </c:pt>
                <c:pt idx="35">
                  <c:v>6757.4542357047758</c:v>
                </c:pt>
                <c:pt idx="36">
                  <c:v>6850.6238139460502</c:v>
                </c:pt>
                <c:pt idx="37">
                  <c:v>6919.6503069761493</c:v>
                </c:pt>
                <c:pt idx="38">
                  <c:v>6963.7824573269882</c:v>
                </c:pt>
                <c:pt idx="39">
                  <c:v>6982.5373055240416</c:v>
                </c:pt>
                <c:pt idx="40">
                  <c:v>6975.7089880932117</c:v>
                </c:pt>
                <c:pt idx="41">
                  <c:v>6943.37249908381</c:v>
                </c:pt>
                <c:pt idx="42">
                  <c:v>6885.8823190025814</c:v>
                </c:pt>
                <c:pt idx="43">
                  <c:v>6803.8659462087408</c:v>
                </c:pt>
                <c:pt idx="44">
                  <c:v>6698.2124958245313</c:v>
                </c:pt>
                <c:pt idx="45">
                  <c:v>6570.0566558120099</c:v>
                </c:pt>
                <c:pt idx="46">
                  <c:v>6420.7584050133446</c:v>
                </c:pt>
                <c:pt idx="47">
                  <c:v>6251.8789999839319</c:v>
                </c:pt>
                <c:pt idx="48">
                  <c:v>6065.153823218594</c:v>
                </c:pt>
                <c:pt idx="49">
                  <c:v>5862.4627523716026</c:v>
                </c:pt>
                <c:pt idx="50">
                  <c:v>5645.7987565169251</c:v>
                </c:pt>
                <c:pt idx="51">
                  <c:v>5417.2354503828528</c:v>
                </c:pt>
                <c:pt idx="52">
                  <c:v>5178.8943406235339</c:v>
                </c:pt>
                <c:pt idx="53">
                  <c:v>4932.912480144555</c:v>
                </c:pt>
                <c:pt idx="54">
                  <c:v>4681.4112086054392</c:v>
                </c:pt>
                <c:pt idx="55">
                  <c:v>4426.4666014649511</c:v>
                </c:pt>
                <c:pt idx="56">
                  <c:v>4170.0821788589847</c:v>
                </c:pt>
                <c:pt idx="57">
                  <c:v>3914.1643421837812</c:v>
                </c:pt>
                <c:pt idx="58">
                  <c:v>3660.5009137752454</c:v>
                </c:pt>
                <c:pt idx="59">
                  <c:v>3410.7430569597755</c:v>
                </c:pt>
                <c:pt idx="60">
                  <c:v>3166.3907534481418</c:v>
                </c:pt>
                <c:pt idx="61">
                  <c:v>2928.7819158747047</c:v>
                </c:pt>
                <c:pt idx="62">
                  <c:v>2699.085118329841</c:v>
                </c:pt>
                <c:pt idx="63">
                  <c:v>2478.2958397258972</c:v>
                </c:pt>
                <c:pt idx="64">
                  <c:v>2267.2360360784323</c:v>
                </c:pt>
                <c:pt idx="65">
                  <c:v>2066.556790087564</c:v>
                </c:pt>
                <c:pt idx="66">
                  <c:v>1876.7437310579137</c:v>
                </c:pt>
                <c:pt idx="67">
                  <c:v>1698.1248759562409</c:v>
                </c:pt>
                <c:pt idx="68">
                  <c:v>1530.8805135095438</c:v>
                </c:pt>
                <c:pt idx="69">
                  <c:v>1375.0547374444436</c:v>
                </c:pt>
                <c:pt idx="70">
                  <c:v>1230.5682315781112</c:v>
                </c:pt>
                <c:pt idx="71">
                  <c:v>1097.2319174402248</c:v>
                </c:pt>
                <c:pt idx="72">
                  <c:v>974.76109308868718</c:v>
                </c:pt>
                <c:pt idx="73">
                  <c:v>862.78971821863581</c:v>
                </c:pt>
                <c:pt idx="74">
                  <c:v>760.88453386037975</c:v>
                </c:pt>
                <c:pt idx="75">
                  <c:v>668.5587431674594</c:v>
                </c:pt>
                <c:pt idx="76">
                  <c:v>585.28502127760987</c:v>
                </c:pt>
                <c:pt idx="77">
                  <c:v>510.50766533397132</c:v>
                </c:pt>
                <c:pt idx="78">
                  <c:v>443.65373896197502</c:v>
                </c:pt>
                <c:pt idx="79">
                  <c:v>384.14310746496852</c:v>
                </c:pt>
                <c:pt idx="80">
                  <c:v>331.39729958979143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177712"/>
        <c:axId val="422327128"/>
      </c:scatterChart>
      <c:valAx>
        <c:axId val="4221777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27128"/>
        <c:crosses val="autoZero"/>
        <c:crossBetween val="midCat"/>
      </c:valAx>
      <c:valAx>
        <c:axId val="4223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7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28304"/>
        <c:axId val="422328696"/>
      </c:lineChart>
      <c:catAx>
        <c:axId val="42232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28696"/>
        <c:crosses val="autoZero"/>
        <c:auto val="1"/>
        <c:lblAlgn val="ctr"/>
        <c:lblOffset val="100"/>
        <c:noMultiLvlLbl val="0"/>
      </c:catAx>
      <c:valAx>
        <c:axId val="4223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2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99752"/>
        <c:axId val="419500536"/>
      </c:scatterChart>
      <c:valAx>
        <c:axId val="4194997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00536"/>
        <c:crosses val="autoZero"/>
        <c:crossBetween val="midCat"/>
      </c:valAx>
      <c:valAx>
        <c:axId val="41950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Status'!$K$6:$K$66</c:f>
              <c:numCache>
                <c:formatCode>General</c:formatCode>
                <c:ptCount val="6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</c:numCache>
            </c:numRef>
          </c:xVal>
          <c:yVal>
            <c:numRef>
              <c:f>'Global Status'!$L$6:$L$66</c:f>
              <c:numCache>
                <c:formatCode>_(* #,##0_);_(* \(#,##0\);_(* "-"??_);_(@_)</c:formatCode>
                <c:ptCount val="61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  <c:pt idx="56">
                  <c:v>81454</c:v>
                </c:pt>
                <c:pt idx="57">
                  <c:v>71463</c:v>
                </c:pt>
                <c:pt idx="58">
                  <c:v>83465</c:v>
                </c:pt>
                <c:pt idx="59">
                  <c:v>87729</c:v>
                </c:pt>
                <c:pt idx="60">
                  <c:v>95845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79736"/>
        <c:axId val="356972680"/>
      </c:scatterChart>
      <c:valAx>
        <c:axId val="35697973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2680"/>
        <c:crosses val="autoZero"/>
        <c:crossBetween val="midCat"/>
      </c:valAx>
      <c:valAx>
        <c:axId val="35697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974248"/>
        <c:axId val="356973464"/>
      </c:lineChart>
      <c:catAx>
        <c:axId val="35697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3464"/>
        <c:crosses val="autoZero"/>
        <c:auto val="1"/>
        <c:lblAlgn val="ctr"/>
        <c:lblOffset val="100"/>
        <c:noMultiLvlLbl val="0"/>
      </c:catAx>
      <c:valAx>
        <c:axId val="3569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98184"/>
        <c:axId val="356349096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2.1561780832664943E-2</c:v>
                </c:pt>
                <c:pt idx="1">
                  <c:v>2.607914813659987E-2</c:v>
                </c:pt>
                <c:pt idx="2">
                  <c:v>3.1466151732604912E-2</c:v>
                </c:pt>
                <c:pt idx="3">
                  <c:v>3.7874999257836876E-2</c:v>
                </c:pt>
                <c:pt idx="4">
                  <c:v>4.5481745749750967E-2</c:v>
                </c:pt>
                <c:pt idx="5">
                  <c:v>5.4489558082158503E-2</c:v>
                </c:pt>
                <c:pt idx="6">
                  <c:v>6.5132362138906899E-2</c:v>
                </c:pt>
                <c:pt idx="7">
                  <c:v>7.7678918623009324E-2</c:v>
                </c:pt>
                <c:pt idx="8">
                  <c:v>9.2437397731425203E-2</c:v>
                </c:pt>
                <c:pt idx="9">
                  <c:v>0.1097603310878595</c:v>
                </c:pt>
                <c:pt idx="10">
                  <c:v>0.13007652423386065</c:v>
                </c:pt>
                <c:pt idx="11">
                  <c:v>0.15389107889247958</c:v>
                </c:pt>
                <c:pt idx="12">
                  <c:v>0.18157886396040901</c:v>
                </c:pt>
                <c:pt idx="13">
                  <c:v>0.21359179956473312</c:v>
                </c:pt>
                <c:pt idx="14">
                  <c:v>0.25063715846063767</c:v>
                </c:pt>
                <c:pt idx="15">
                  <c:v>0.29368532046226725</c:v>
                </c:pt>
                <c:pt idx="16">
                  <c:v>0.34355254929937745</c:v>
                </c:pt>
                <c:pt idx="17">
                  <c:v>0.40182242768456838</c:v>
                </c:pt>
                <c:pt idx="18">
                  <c:v>0.47032018276794241</c:v>
                </c:pt>
                <c:pt idx="19">
                  <c:v>0.55058295834826543</c:v>
                </c:pt>
                <c:pt idx="20">
                  <c:v>0.64371989563681065</c:v>
                </c:pt>
                <c:pt idx="21">
                  <c:v>0.75189224021056955</c:v>
                </c:pt>
                <c:pt idx="22">
                  <c:v>0.8774366102094554</c:v>
                </c:pt>
                <c:pt idx="23">
                  <c:v>1.0228824986456593</c:v>
                </c:pt>
                <c:pt idx="24">
                  <c:v>1.1913454374912065</c:v>
                </c:pt>
                <c:pt idx="25">
                  <c:v>1.3850317167008639</c:v>
                </c:pt>
                <c:pt idx="26">
                  <c:v>1.605351481804139</c:v>
                </c:pt>
                <c:pt idx="27">
                  <c:v>1.865942293750394</c:v>
                </c:pt>
                <c:pt idx="28">
                  <c:v>2.1800049930863246</c:v>
                </c:pt>
                <c:pt idx="29">
                  <c:v>2.5509155512885049</c:v>
                </c:pt>
                <c:pt idx="30">
                  <c:v>2.9755461320918979</c:v>
                </c:pt>
                <c:pt idx="31">
                  <c:v>3.4676687521649736</c:v>
                </c:pt>
                <c:pt idx="32">
                  <c:v>3.9941610356359369</c:v>
                </c:pt>
                <c:pt idx="33">
                  <c:v>4.5220047092871276</c:v>
                </c:pt>
                <c:pt idx="34">
                  <c:v>5.0567755434466362</c:v>
                </c:pt>
                <c:pt idx="35">
                  <c:v>5.6481846134882048</c:v>
                </c:pt>
                <c:pt idx="36">
                  <c:v>6.2891509219583801</c:v>
                </c:pt>
                <c:pt idx="37">
                  <c:v>6.9995654070930966</c:v>
                </c:pt>
                <c:pt idx="38">
                  <c:v>7.80980100528393</c:v>
                </c:pt>
                <c:pt idx="39">
                  <c:v>8.7273637437162623</c:v>
                </c:pt>
                <c:pt idx="40">
                  <c:v>9.719844821829799</c:v>
                </c:pt>
                <c:pt idx="41">
                  <c:v>10.787286167660794</c:v>
                </c:pt>
                <c:pt idx="42">
                  <c:v>12.025763248287705</c:v>
                </c:pt>
                <c:pt idx="43">
                  <c:v>13.513771094557141</c:v>
                </c:pt>
                <c:pt idx="44">
                  <c:v>15.255153855956683</c:v>
                </c:pt>
                <c:pt idx="45">
                  <c:v>17.181088912257128</c:v>
                </c:pt>
                <c:pt idx="46">
                  <c:v>19.330104170585376</c:v>
                </c:pt>
                <c:pt idx="47">
                  <c:v>21.644126352342397</c:v>
                </c:pt>
                <c:pt idx="48">
                  <c:v>24.055071169014617</c:v>
                </c:pt>
                <c:pt idx="49">
                  <c:v>26.574484960540563</c:v>
                </c:pt>
                <c:pt idx="50">
                  <c:v>29.312821352807624</c:v>
                </c:pt>
                <c:pt idx="51">
                  <c:v>32.264730094651803</c:v>
                </c:pt>
                <c:pt idx="52">
                  <c:v>35.334030336618184</c:v>
                </c:pt>
                <c:pt idx="53">
                  <c:v>38.457625940157783</c:v>
                </c:pt>
                <c:pt idx="54">
                  <c:v>41.634004538301994</c:v>
                </c:pt>
                <c:pt idx="55">
                  <c:v>44.931470124959233</c:v>
                </c:pt>
                <c:pt idx="56">
                  <c:v>48.331987474678954</c:v>
                </c:pt>
                <c:pt idx="57">
                  <c:v>51.78437931912751</c:v>
                </c:pt>
                <c:pt idx="58">
                  <c:v>55.261721776429461</c:v>
                </c:pt>
                <c:pt idx="59">
                  <c:v>58.762861623274155</c:v>
                </c:pt>
                <c:pt idx="60">
                  <c:v>62.224767353997997</c:v>
                </c:pt>
                <c:pt idx="61">
                  <c:v>65.525524325703117</c:v>
                </c:pt>
                <c:pt idx="62">
                  <c:v>69.15823951093158</c:v>
                </c:pt>
                <c:pt idx="63">
                  <c:v>73.476584737779987</c:v>
                </c:pt>
                <c:pt idx="64">
                  <c:v>78.301522720846222</c:v>
                </c:pt>
                <c:pt idx="65">
                  <c:v>83.12031132638262</c:v>
                </c:pt>
                <c:pt idx="66">
                  <c:v>88.143644532370132</c:v>
                </c:pt>
                <c:pt idx="67">
                  <c:v>92.273419253489109</c:v>
                </c:pt>
                <c:pt idx="68">
                  <c:v>94.600052482473913</c:v>
                </c:pt>
                <c:pt idx="69">
                  <c:v>95.335303924524112</c:v>
                </c:pt>
                <c:pt idx="70">
                  <c:v>95.628294532712118</c:v>
                </c:pt>
                <c:pt idx="71">
                  <c:v>95.151948957126493</c:v>
                </c:pt>
                <c:pt idx="72">
                  <c:v>94.397530536959962</c:v>
                </c:pt>
                <c:pt idx="73">
                  <c:v>93.922936786789592</c:v>
                </c:pt>
                <c:pt idx="74">
                  <c:v>93.576144749678022</c:v>
                </c:pt>
                <c:pt idx="75">
                  <c:v>92.423312299562269</c:v>
                </c:pt>
                <c:pt idx="76">
                  <c:v>90.46076893117548</c:v>
                </c:pt>
                <c:pt idx="77">
                  <c:v>88.681595564015282</c:v>
                </c:pt>
                <c:pt idx="78">
                  <c:v>87.624486435189056</c:v>
                </c:pt>
                <c:pt idx="79">
                  <c:v>87.02647330005577</c:v>
                </c:pt>
                <c:pt idx="80">
                  <c:v>86.155020811067217</c:v>
                </c:pt>
                <c:pt idx="81">
                  <c:v>85.326846355847906</c:v>
                </c:pt>
                <c:pt idx="82">
                  <c:v>83.344783253973148</c:v>
                </c:pt>
                <c:pt idx="83">
                  <c:v>79.315369757521978</c:v>
                </c:pt>
                <c:pt idx="84">
                  <c:v>73.657089188047578</c:v>
                </c:pt>
                <c:pt idx="85">
                  <c:v>67.76294968378761</c:v>
                </c:pt>
                <c:pt idx="86">
                  <c:v>61.369257062805218</c:v>
                </c:pt>
                <c:pt idx="87">
                  <c:v>55.006055740569835</c:v>
                </c:pt>
                <c:pt idx="88">
                  <c:v>49.23535319550939</c:v>
                </c:pt>
                <c:pt idx="89">
                  <c:v>43.926953953633266</c:v>
                </c:pt>
                <c:pt idx="90">
                  <c:v>37.506974380469984</c:v>
                </c:pt>
                <c:pt idx="91">
                  <c:v>32.518933279764624</c:v>
                </c:pt>
                <c:pt idx="92">
                  <c:v>29.052054867761967</c:v>
                </c:pt>
                <c:pt idx="93">
                  <c:v>23.783160963886974</c:v>
                </c:pt>
                <c:pt idx="94">
                  <c:v>16.526259349056353</c:v>
                </c:pt>
                <c:pt idx="95">
                  <c:v>11.968617304548351</c:v>
                </c:pt>
                <c:pt idx="96">
                  <c:v>10.732470095456391</c:v>
                </c:pt>
                <c:pt idx="97">
                  <c:v>9.0019088108139567</c:v>
                </c:pt>
                <c:pt idx="98">
                  <c:v>6.7369828793626221</c:v>
                </c:pt>
                <c:pt idx="99">
                  <c:v>3.8991674999390802</c:v>
                </c:pt>
                <c:pt idx="100">
                  <c:v>6.6446319703659089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52624"/>
        <c:axId val="356350664"/>
      </c:areaChart>
      <c:catAx>
        <c:axId val="41949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49096"/>
        <c:crosses val="autoZero"/>
        <c:auto val="1"/>
        <c:lblAlgn val="ctr"/>
        <c:lblOffset val="100"/>
        <c:noMultiLvlLbl val="0"/>
      </c:catAx>
      <c:valAx>
        <c:axId val="3563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8184"/>
        <c:crosses val="autoZero"/>
        <c:crossBetween val="midCat"/>
      </c:valAx>
      <c:valAx>
        <c:axId val="3563506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2624"/>
        <c:crosses val="max"/>
        <c:crossBetween val="midCat"/>
      </c:valAx>
      <c:catAx>
        <c:axId val="35635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50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352232"/>
        <c:axId val="356351840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1.5845196364128303E-4</c:v>
                </c:pt>
                <c:pt idx="1">
                  <c:v>1.9183804086210087E-4</c:v>
                </c:pt>
                <c:pt idx="2">
                  <c:v>2.3188730025429149E-4</c:v>
                </c:pt>
                <c:pt idx="3">
                  <c:v>2.7984936573081622E-4</c:v>
                </c:pt>
                <c:pt idx="4">
                  <c:v>3.3719165532915084E-4</c:v>
                </c:pt>
                <c:pt idx="5">
                  <c:v>4.0563408261947039E-4</c:v>
                </c:pt>
                <c:pt idx="6">
                  <c:v>4.8718867881074795E-4</c:v>
                </c:pt>
                <c:pt idx="7">
                  <c:v>5.8420472556611766E-4</c:v>
                </c:pt>
                <c:pt idx="8">
                  <c:v>6.9942004106556541E-4</c:v>
                </c:pt>
                <c:pt idx="9">
                  <c:v>8.3601911601801618E-4</c:v>
                </c:pt>
                <c:pt idx="10">
                  <c:v>9.9769885160214144E-4</c:v>
                </c:pt>
                <c:pt idx="11">
                  <c:v>1.1887427070576878E-3</c:v>
                </c:pt>
                <c:pt idx="12">
                  <c:v>1.4141041200709239E-3</c:v>
                </c:pt>
                <c:pt idx="13">
                  <c:v>1.679500117264693E-3</c:v>
                </c:pt>
                <c:pt idx="14">
                  <c:v>1.9915160839204839E-3</c:v>
                </c:pt>
                <c:pt idx="15">
                  <c:v>2.3577227102615939E-3</c:v>
                </c:pt>
                <c:pt idx="16">
                  <c:v>2.7868061747685735E-3</c:v>
                </c:pt>
                <c:pt idx="17">
                  <c:v>3.2887126614514401E-3</c:v>
                </c:pt>
                <c:pt idx="18">
                  <c:v>3.874808335948771E-3</c:v>
                </c:pt>
                <c:pt idx="19">
                  <c:v>4.5580559227545838E-3</c:v>
                </c:pt>
                <c:pt idx="20">
                  <c:v>5.3532090305954145E-3</c:v>
                </c:pt>
                <c:pt idx="21">
                  <c:v>6.2770253626212909E-3</c:v>
                </c:pt>
                <c:pt idx="22">
                  <c:v>7.3484999200982837E-3</c:v>
                </c:pt>
                <c:pt idx="23">
                  <c:v>8.5891192600146826E-3</c:v>
                </c:pt>
                <c:pt idx="24">
                  <c:v>1.002313779563443E-2</c:v>
                </c:pt>
                <c:pt idx="25">
                  <c:v>1.1677877031658412E-2</c:v>
                </c:pt>
                <c:pt idx="26">
                  <c:v>1.3584048499346192E-2</c:v>
                </c:pt>
                <c:pt idx="27">
                  <c:v>1.5776100998766248E-2</c:v>
                </c:pt>
                <c:pt idx="28">
                  <c:v>1.829259256239427E-2</c:v>
                </c:pt>
                <c:pt idx="29">
                  <c:v>2.1176587323797388E-2</c:v>
                </c:pt>
                <c:pt idx="30">
                  <c:v>2.4476077204550879E-2</c:v>
                </c:pt>
                <c:pt idx="31">
                  <c:v>2.8244428019521449E-2</c:v>
                </c:pt>
                <c:pt idx="32">
                  <c:v>3.2540849243272343E-2</c:v>
                </c:pt>
                <c:pt idx="33">
                  <c:v>3.7430886277099187E-2</c:v>
                </c:pt>
                <c:pt idx="34">
                  <c:v>4.2986933606149427E-2</c:v>
                </c:pt>
                <c:pt idx="35">
                  <c:v>4.9288766738920797E-2</c:v>
                </c:pt>
                <c:pt idx="36">
                  <c:v>5.6424090277655395E-2</c:v>
                </c:pt>
                <c:pt idx="37">
                  <c:v>6.4489098879084966E-2</c:v>
                </c:pt>
                <c:pt idx="38">
                  <c:v>7.3589047232971244E-2</c:v>
                </c:pt>
                <c:pt idx="39">
                  <c:v>8.3838824514317664E-2</c:v>
                </c:pt>
                <c:pt idx="40">
                  <c:v>9.5363528058593605E-2</c:v>
                </c:pt>
                <c:pt idx="41">
                  <c:v>0.108299030273628</c:v>
                </c:pt>
                <c:pt idx="42">
                  <c:v>0.12279253204418962</c:v>
                </c:pt>
                <c:pt idx="43">
                  <c:v>0.13900309511419751</c:v>
                </c:pt>
                <c:pt idx="44">
                  <c:v>0.15710214515699117</c:v>
                </c:pt>
                <c:pt idx="45">
                  <c:v>0.17727393647752029</c:v>
                </c:pt>
                <c:pt idx="46">
                  <c:v>0.19971596854449505</c:v>
                </c:pt>
                <c:pt idx="47">
                  <c:v>0.22463934383963874</c:v>
                </c:pt>
                <c:pt idx="48">
                  <c:v>0.25226905585063708</c:v>
                </c:pt>
                <c:pt idx="49">
                  <c:v>0.28284419544077788</c:v>
                </c:pt>
                <c:pt idx="50">
                  <c:v>0.31661806331919873</c:v>
                </c:pt>
                <c:pt idx="51">
                  <c:v>0.35385817592948926</c:v>
                </c:pt>
                <c:pt idx="52">
                  <c:v>0.39484615179004523</c:v>
                </c:pt>
                <c:pt idx="53">
                  <c:v>0.43987746517622295</c:v>
                </c:pt>
                <c:pt idx="54">
                  <c:v>0.48926105405111892</c:v>
                </c:pt>
                <c:pt idx="55">
                  <c:v>0.54331876934742451</c:v>
                </c:pt>
                <c:pt idx="56">
                  <c:v>0.60238465309509792</c:v>
                </c:pt>
                <c:pt idx="57">
                  <c:v>0.66680403349524231</c:v>
                </c:pt>
                <c:pt idx="58">
                  <c:v>0.73693242587448182</c:v>
                </c:pt>
                <c:pt idx="59">
                  <c:v>0.81313422952903369</c:v>
                </c:pt>
                <c:pt idx="60">
                  <c:v>0.89578121179371595</c:v>
                </c:pt>
                <c:pt idx="61">
                  <c:v>0.98525077225530033</c:v>
                </c:pt>
                <c:pt idx="62">
                  <c:v>1.0819239818752715</c:v>
                </c:pt>
                <c:pt idx="63">
                  <c:v>1.1861833938936512</c:v>
                </c:pt>
                <c:pt idx="64">
                  <c:v>1.2984106257478978</c:v>
                </c:pt>
                <c:pt idx="65">
                  <c:v>1.4189837138492569</c:v>
                </c:pt>
                <c:pt idx="66">
                  <c:v>1.5482742458982244</c:v>
                </c:pt>
                <c:pt idx="67">
                  <c:v>1.6866442784708122</c:v>
                </c:pt>
                <c:pt idx="68">
                  <c:v>1.8344430508421956</c:v>
                </c:pt>
                <c:pt idx="69">
                  <c:v>1.9920035094028308</c:v>
                </c:pt>
                <c:pt idx="70">
                  <c:v>2.1596386605275222</c:v>
                </c:pt>
                <c:pt idx="71">
                  <c:v>2.3376377733380584</c:v>
                </c:pt>
                <c:pt idx="72">
                  <c:v>2.5262624574079462</c:v>
                </c:pt>
                <c:pt idx="73">
                  <c:v>2.7257426440417833</c:v>
                </c:pt>
                <c:pt idx="74">
                  <c:v>2.9362725032662755</c:v>
                </c:pt>
                <c:pt idx="75">
                  <c:v>3.1580063320357659</c:v>
                </c:pt>
                <c:pt idx="76">
                  <c:v>3.3910544523208892</c:v>
                </c:pt>
                <c:pt idx="77">
                  <c:v>3.6354791606513146</c:v>
                </c:pt>
                <c:pt idx="78">
                  <c:v>3.8912907732587003</c:v>
                </c:pt>
                <c:pt idx="79">
                  <c:v>4.1584438131505701</c:v>
                </c:pt>
                <c:pt idx="80">
                  <c:v>4.436833387178222</c:v>
                </c:pt>
                <c:pt idx="81">
                  <c:v>4.7262918023832903</c:v>
                </c:pt>
                <c:pt idx="82">
                  <c:v>5.0265854715635259</c:v>
                </c:pt>
                <c:pt idx="83">
                  <c:v>5.3374121580400926</c:v>
                </c:pt>
                <c:pt idx="84">
                  <c:v>5.6583986089935507</c:v>
                </c:pt>
                <c:pt idx="85">
                  <c:v>5.9890986254297944</c:v>
                </c:pt>
                <c:pt idx="86">
                  <c:v>6.3289916148153216</c:v>
                </c:pt>
                <c:pt idx="87">
                  <c:v>6.6774816696685519</c:v>
                </c:pt>
                <c:pt idx="88">
                  <c:v>7.0338972119064938</c:v>
                </c:pt>
                <c:pt idx="89">
                  <c:v>7.3974912385322122</c:v>
                </c:pt>
                <c:pt idx="90">
                  <c:v>7.7674421993285172</c:v>
                </c:pt>
                <c:pt idx="91">
                  <c:v>8.1428555316303779</c:v>
                </c:pt>
                <c:pt idx="92">
                  <c:v>8.5227658710287137</c:v>
                </c:pt>
                <c:pt idx="93">
                  <c:v>8.9061399500704468</c:v>
                </c:pt>
                <c:pt idx="94">
                  <c:v>9.2918801897346484</c:v>
                </c:pt>
                <c:pt idx="95">
                  <c:v>9.6788289807657346</c:v>
                </c:pt>
                <c:pt idx="96">
                  <c:v>10.065773643924684</c:v>
                </c:pt>
                <c:pt idx="97">
                  <c:v>10.451452049982127</c:v>
                </c:pt>
                <c:pt idx="98">
                  <c:v>10.83455887193352</c:v>
                </c:pt>
                <c:pt idx="99">
                  <c:v>11.213752433584823</c:v>
                </c:pt>
                <c:pt idx="100">
                  <c:v>11.587662110459309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350272"/>
        <c:axId val="356351448"/>
      </c:lineChart>
      <c:catAx>
        <c:axId val="35635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1840"/>
        <c:crosses val="autoZero"/>
        <c:auto val="1"/>
        <c:lblAlgn val="ctr"/>
        <c:lblOffset val="100"/>
        <c:noMultiLvlLbl val="0"/>
      </c:catAx>
      <c:valAx>
        <c:axId val="356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2232"/>
        <c:crosses val="autoZero"/>
        <c:crossBetween val="between"/>
      </c:valAx>
      <c:valAx>
        <c:axId val="356351448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50272"/>
        <c:crosses val="max"/>
        <c:crossBetween val="between"/>
      </c:valAx>
      <c:catAx>
        <c:axId val="35635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51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138918</xdr:colOff>
      <xdr:row>17</xdr:row>
      <xdr:rowOff>56855</xdr:rowOff>
    </xdr:from>
    <xdr:to>
      <xdr:col>23</xdr:col>
      <xdr:colOff>332349</xdr:colOff>
      <xdr:row>32</xdr:row>
      <xdr:rowOff>11137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569118</xdr:colOff>
      <xdr:row>153</xdr:row>
      <xdr:rowOff>35718</xdr:rowOff>
    </xdr:from>
    <xdr:to>
      <xdr:col>10</xdr:col>
      <xdr:colOff>264318</xdr:colOff>
      <xdr:row>167</xdr:row>
      <xdr:rowOff>245268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zoomScale="115" zoomScaleNormal="115" workbookViewId="0">
      <pane ySplit="3000" topLeftCell="A53" activePane="bottomLeft"/>
      <selection activeCell="E3" sqref="E3"/>
      <selection pane="bottomLeft" activeCell="A66" sqref="A66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3">
        <v>7781000000</v>
      </c>
      <c r="O1" s="47">
        <f>SUMXMY2(O6:O46,I6:I46)</f>
        <v>10960350365.250643</v>
      </c>
    </row>
    <row r="3" spans="1:95" x14ac:dyDescent="0.3">
      <c r="A3" s="72" t="s">
        <v>1259</v>
      </c>
      <c r="E3" s="114">
        <f>+'World Population 2020'!D2</f>
        <v>1E-3</v>
      </c>
      <c r="F3" s="8">
        <f t="shared" ref="F3:J3" si="0">AVERAGE(F45:F50)</f>
        <v>48770166.666666664</v>
      </c>
      <c r="G3" s="8">
        <f t="shared" si="0"/>
        <v>111920166.66666667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A4" t="s">
        <v>1405</v>
      </c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1293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92">
        <f t="shared" ref="D6:D37" si="5">(WorldPop-E6)/E6</f>
        <v>8922.1651376146783</v>
      </c>
      <c r="E6" s="8">
        <f t="shared" ref="E6:E55" si="6">+J6/$E$3</f>
        <v>872000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7">$AQ$26*($K6^3)+$AR$26*($K6^2)+$AS$26*$K6+$AT$26</f>
        <v>-4205.6148999999277</v>
      </c>
      <c r="N6" s="2">
        <v>186</v>
      </c>
      <c r="O6" s="37">
        <f t="shared" ref="O6:O37" si="8">$AL$26*($K6^4)+$AM$26*($K6^3)+$AN$26*($K6^2)+$AO$26*$K6+$AP$26</f>
        <v>34151.819600001909</v>
      </c>
      <c r="P6" s="13">
        <f t="shared" ref="P6:P69" si="9">LOG(2)/LOG(1+S6)</f>
        <v>5.8744680914690361</v>
      </c>
      <c r="Q6" s="7">
        <f t="shared" ref="Q6:Q44" si="10">+J6/I6</f>
        <v>2.6603209469766308E-2</v>
      </c>
      <c r="R6" s="7">
        <f t="shared" ref="R6:R37" si="11">+N6/L6</f>
        <v>4.531059683313033E-2</v>
      </c>
      <c r="S6" s="7">
        <f t="shared" ref="S6:S69" si="12">+L6/I6</f>
        <v>0.12523643907498933</v>
      </c>
      <c r="T6" s="49">
        <f t="shared" si="4"/>
        <v>50</v>
      </c>
      <c r="U6" s="8"/>
      <c r="V6" s="11">
        <f t="shared" ref="V6:V58" si="13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92">
        <f t="shared" si="5"/>
        <v>6884.8407079646022</v>
      </c>
      <c r="E7" s="8">
        <f t="shared" si="6"/>
        <v>1130000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7"/>
        <v>-1716.200399999856</v>
      </c>
      <c r="N7" s="2">
        <v>258</v>
      </c>
      <c r="O7" s="37">
        <f t="shared" si="8"/>
        <v>41961.005550001748</v>
      </c>
      <c r="P7" s="13">
        <f t="shared" si="9"/>
        <v>5.9835427969968737</v>
      </c>
      <c r="Q7" s="7">
        <f t="shared" si="10"/>
        <v>3.0243014666523928E-2</v>
      </c>
      <c r="R7" s="7">
        <f t="shared" si="11"/>
        <v>5.6221398997602964E-2</v>
      </c>
      <c r="S7" s="7">
        <f t="shared" si="12"/>
        <v>0.1228187560218392</v>
      </c>
      <c r="T7" s="49">
        <f t="shared" si="4"/>
        <v>51</v>
      </c>
      <c r="U7" s="29">
        <f t="shared" ref="U7:U38" si="14">+L7-L6</f>
        <v>484</v>
      </c>
      <c r="V7" s="11">
        <f t="shared" si="13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92">
        <f t="shared" si="5"/>
        <v>5402.4722222222226</v>
      </c>
      <c r="E8" s="8">
        <f t="shared" si="6"/>
        <v>1440000</v>
      </c>
      <c r="F8" s="19"/>
      <c r="G8" s="19"/>
      <c r="H8" s="19"/>
      <c r="I8" s="6">
        <v>44279</v>
      </c>
      <c r="J8" s="2">
        <v>1440</v>
      </c>
      <c r="K8" s="21">
        <f t="shared" ref="K8:K71" si="15">+K7+1</f>
        <v>52</v>
      </c>
      <c r="L8" s="2">
        <v>6915</v>
      </c>
      <c r="M8" s="37">
        <f t="shared" si="7"/>
        <v>893.73150000011083</v>
      </c>
      <c r="N8" s="2">
        <v>310</v>
      </c>
      <c r="O8" s="37">
        <f t="shared" si="8"/>
        <v>52061.321000003256</v>
      </c>
      <c r="P8" s="13">
        <f t="shared" si="9"/>
        <v>4.7766419777592084</v>
      </c>
      <c r="Q8" s="7">
        <f t="shared" si="10"/>
        <v>3.2521059644526749E-2</v>
      </c>
      <c r="R8" s="7">
        <f t="shared" si="11"/>
        <v>4.4830079537237888E-2</v>
      </c>
      <c r="S8" s="7">
        <f t="shared" si="12"/>
        <v>0.15616883850132116</v>
      </c>
      <c r="T8" s="49">
        <f t="shared" si="4"/>
        <v>52</v>
      </c>
      <c r="U8" s="29">
        <f t="shared" si="14"/>
        <v>2326</v>
      </c>
      <c r="V8" s="11">
        <f t="shared" si="13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92">
        <f t="shared" si="5"/>
        <v>4382.6619718309857</v>
      </c>
      <c r="E9" s="8">
        <f t="shared" si="6"/>
        <v>1775000</v>
      </c>
      <c r="F9" s="19"/>
      <c r="G9" s="19"/>
      <c r="H9" s="19"/>
      <c r="I9" s="6">
        <v>51767</v>
      </c>
      <c r="J9" s="2">
        <v>1775</v>
      </c>
      <c r="K9" s="21">
        <f t="shared" si="15"/>
        <v>53</v>
      </c>
      <c r="L9" s="2">
        <v>7488</v>
      </c>
      <c r="M9" s="37">
        <f t="shared" si="7"/>
        <v>3613.3364000002621</v>
      </c>
      <c r="N9" s="2">
        <v>335</v>
      </c>
      <c r="O9" s="37">
        <f t="shared" si="8"/>
        <v>64569.654050002806</v>
      </c>
      <c r="P9" s="13">
        <f t="shared" si="9"/>
        <v>5.1307262434220018</v>
      </c>
      <c r="Q9" s="7">
        <f t="shared" si="10"/>
        <v>3.4288253134236099E-2</v>
      </c>
      <c r="R9" s="7">
        <f t="shared" si="11"/>
        <v>4.4738247863247864E-2</v>
      </c>
      <c r="S9" s="7">
        <f t="shared" si="12"/>
        <v>0.14464813491220274</v>
      </c>
      <c r="T9" s="49">
        <f t="shared" si="4"/>
        <v>53</v>
      </c>
      <c r="U9" s="29">
        <f t="shared" si="14"/>
        <v>573</v>
      </c>
      <c r="V9" s="11">
        <f t="shared" si="13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92">
        <f t="shared" si="5"/>
        <v>3539.0363967242947</v>
      </c>
      <c r="E10" s="8">
        <f t="shared" si="6"/>
        <v>2198000</v>
      </c>
      <c r="F10" s="8"/>
      <c r="G10" s="8"/>
      <c r="H10" s="8"/>
      <c r="I10" s="6">
        <v>61513</v>
      </c>
      <c r="J10" s="2">
        <v>2198</v>
      </c>
      <c r="K10" s="21">
        <f t="shared" si="15"/>
        <v>54</v>
      </c>
      <c r="L10" s="2">
        <v>9746</v>
      </c>
      <c r="M10" s="37">
        <f t="shared" si="7"/>
        <v>6431.7699000001885</v>
      </c>
      <c r="N10" s="8">
        <f t="shared" ref="N10:N24" si="16">+J10-J9</f>
        <v>423</v>
      </c>
      <c r="O10" s="37">
        <f t="shared" si="8"/>
        <v>79591.544640001841</v>
      </c>
      <c r="P10" s="13">
        <f t="shared" si="9"/>
        <v>4.712959562192534</v>
      </c>
      <c r="Q10" s="7">
        <f t="shared" si="10"/>
        <v>3.573228423260124E-2</v>
      </c>
      <c r="R10" s="7">
        <f t="shared" si="11"/>
        <v>4.3402421506258976E-2</v>
      </c>
      <c r="S10" s="7">
        <f t="shared" si="12"/>
        <v>0.15843805374473688</v>
      </c>
      <c r="T10" s="49">
        <f t="shared" si="4"/>
        <v>54</v>
      </c>
      <c r="U10" s="29">
        <f t="shared" si="14"/>
        <v>2258</v>
      </c>
      <c r="V10" s="11">
        <f t="shared" si="13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92">
        <f t="shared" si="5"/>
        <v>3073.2789411299882</v>
      </c>
      <c r="E11" s="8">
        <f t="shared" si="6"/>
        <v>2531000</v>
      </c>
      <c r="F11" s="8"/>
      <c r="G11" s="8"/>
      <c r="H11" s="8"/>
      <c r="I11" s="6">
        <v>72469</v>
      </c>
      <c r="J11" s="2">
        <v>2531</v>
      </c>
      <c r="K11" s="21">
        <f t="shared" si="15"/>
        <v>55</v>
      </c>
      <c r="L11" s="2">
        <v>10955</v>
      </c>
      <c r="M11" s="37">
        <f t="shared" si="7"/>
        <v>9338.1876000001794</v>
      </c>
      <c r="N11" s="8">
        <f t="shared" si="16"/>
        <v>333</v>
      </c>
      <c r="O11" s="37">
        <f t="shared" si="8"/>
        <v>97221.184550003149</v>
      </c>
      <c r="P11" s="13">
        <f t="shared" si="9"/>
        <v>4.92371924803009</v>
      </c>
      <c r="Q11" s="7">
        <f t="shared" si="10"/>
        <v>3.4925278394899888E-2</v>
      </c>
      <c r="R11" s="7">
        <f t="shared" si="11"/>
        <v>3.0397078959379278E-2</v>
      </c>
      <c r="S11" s="7">
        <f t="shared" si="12"/>
        <v>0.15116808566421505</v>
      </c>
      <c r="T11" s="49">
        <f t="shared" si="4"/>
        <v>55</v>
      </c>
      <c r="U11" s="29">
        <f t="shared" si="14"/>
        <v>1209</v>
      </c>
      <c r="V11" s="11">
        <f t="shared" si="13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92">
        <f t="shared" si="5"/>
        <v>1176.8686042991219</v>
      </c>
      <c r="E12" s="8">
        <f t="shared" si="6"/>
        <v>6606000</v>
      </c>
      <c r="F12" s="8"/>
      <c r="G12" s="8"/>
      <c r="H12" s="8"/>
      <c r="I12" s="6">
        <v>167515</v>
      </c>
      <c r="J12" s="2">
        <v>6606</v>
      </c>
      <c r="K12" s="21">
        <f t="shared" si="15"/>
        <v>56</v>
      </c>
      <c r="L12" s="2">
        <v>13903</v>
      </c>
      <c r="M12" s="37">
        <f t="shared" si="7"/>
        <v>12321.745100000175</v>
      </c>
      <c r="N12" s="8">
        <f t="shared" si="16"/>
        <v>4075</v>
      </c>
      <c r="O12" s="37">
        <f t="shared" si="8"/>
        <v>117541.41740000155</v>
      </c>
      <c r="P12" s="13">
        <f t="shared" si="9"/>
        <v>8.6935869952610982</v>
      </c>
      <c r="Q12" s="7">
        <f t="shared" si="10"/>
        <v>3.9435274453034054E-2</v>
      </c>
      <c r="R12" s="7">
        <f t="shared" si="11"/>
        <v>0.293102208156513</v>
      </c>
      <c r="S12" s="7">
        <f t="shared" si="12"/>
        <v>8.299555263707728E-2</v>
      </c>
      <c r="T12" s="49">
        <f t="shared" si="4"/>
        <v>56</v>
      </c>
      <c r="U12" s="29">
        <f t="shared" si="14"/>
        <v>2948</v>
      </c>
      <c r="V12" s="11">
        <f t="shared" si="13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92">
        <f t="shared" si="5"/>
        <v>1046.8050094263399</v>
      </c>
      <c r="E13" s="8">
        <f t="shared" si="6"/>
        <v>7426000</v>
      </c>
      <c r="F13" s="8"/>
      <c r="G13" s="8"/>
      <c r="H13" s="8"/>
      <c r="I13" s="6">
        <v>179111</v>
      </c>
      <c r="J13" s="2">
        <v>7426</v>
      </c>
      <c r="K13" s="21">
        <f t="shared" si="15"/>
        <v>57</v>
      </c>
      <c r="L13" s="2">
        <v>11525</v>
      </c>
      <c r="M13" s="37">
        <f t="shared" si="7"/>
        <v>15371.598000000231</v>
      </c>
      <c r="N13" s="8">
        <f t="shared" si="16"/>
        <v>820</v>
      </c>
      <c r="O13" s="37">
        <f t="shared" si="8"/>
        <v>140623.73865000438</v>
      </c>
      <c r="P13" s="13">
        <f t="shared" si="9"/>
        <v>11.115230734068556</v>
      </c>
      <c r="Q13" s="7">
        <f t="shared" si="10"/>
        <v>4.1460323486553034E-2</v>
      </c>
      <c r="R13" s="7">
        <f t="shared" si="11"/>
        <v>7.1149674620390457E-2</v>
      </c>
      <c r="S13" s="7">
        <f t="shared" si="12"/>
        <v>6.4345573415368118E-2</v>
      </c>
      <c r="T13" s="49">
        <f t="shared" si="4"/>
        <v>57</v>
      </c>
      <c r="U13" s="29">
        <f t="shared" si="14"/>
        <v>-2378</v>
      </c>
      <c r="V13" s="11">
        <f t="shared" si="13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92">
        <f t="shared" si="5"/>
        <v>995.66965543742799</v>
      </c>
      <c r="E14" s="8">
        <f t="shared" si="6"/>
        <v>7807000</v>
      </c>
      <c r="F14" s="8"/>
      <c r="G14" s="8"/>
      <c r="H14" s="8"/>
      <c r="I14" s="2">
        <v>191127</v>
      </c>
      <c r="J14" s="2">
        <v>7807</v>
      </c>
      <c r="K14" s="21">
        <f t="shared" si="15"/>
        <v>58</v>
      </c>
      <c r="L14" s="2">
        <v>15123</v>
      </c>
      <c r="M14" s="37">
        <f t="shared" si="7"/>
        <v>18476.901900000055</v>
      </c>
      <c r="N14" s="8">
        <f t="shared" si="16"/>
        <v>381</v>
      </c>
      <c r="O14" s="37">
        <f t="shared" si="8"/>
        <v>166528.29560000356</v>
      </c>
      <c r="P14" s="13">
        <f t="shared" si="9"/>
        <v>9.1022852116044888</v>
      </c>
      <c r="Q14" s="7">
        <f t="shared" si="10"/>
        <v>4.084718537935509E-2</v>
      </c>
      <c r="R14" s="7">
        <f t="shared" si="11"/>
        <v>2.5193414005157708E-2</v>
      </c>
      <c r="S14" s="7">
        <f t="shared" si="12"/>
        <v>7.912539829537428E-2</v>
      </c>
      <c r="T14" s="49">
        <f t="shared" si="4"/>
        <v>58</v>
      </c>
      <c r="U14" s="29">
        <f t="shared" si="14"/>
        <v>3598</v>
      </c>
      <c r="V14" s="11">
        <f t="shared" si="13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92">
        <f t="shared" si="5"/>
        <v>885.42059694691272</v>
      </c>
      <c r="E15" s="8">
        <f t="shared" si="6"/>
        <v>8778000</v>
      </c>
      <c r="F15" s="8"/>
      <c r="G15" s="8"/>
      <c r="H15" s="8"/>
      <c r="I15" s="2">
        <v>209839</v>
      </c>
      <c r="J15" s="2">
        <v>8778</v>
      </c>
      <c r="K15" s="21">
        <f t="shared" si="15"/>
        <v>59</v>
      </c>
      <c r="L15" s="2">
        <v>16556</v>
      </c>
      <c r="M15" s="37">
        <f t="shared" si="7"/>
        <v>21626.81240000017</v>
      </c>
      <c r="N15" s="8">
        <f t="shared" si="16"/>
        <v>971</v>
      </c>
      <c r="O15" s="37">
        <f t="shared" si="8"/>
        <v>195303.88739000168</v>
      </c>
      <c r="P15" s="13">
        <f t="shared" si="9"/>
        <v>9.1274805244376296</v>
      </c>
      <c r="Q15" s="7">
        <f t="shared" si="10"/>
        <v>4.1832071254628546E-2</v>
      </c>
      <c r="R15" s="7">
        <f t="shared" si="11"/>
        <v>5.8649432230007251E-2</v>
      </c>
      <c r="S15" s="7">
        <f t="shared" si="12"/>
        <v>7.8898584152612236E-2</v>
      </c>
      <c r="T15" s="49">
        <f t="shared" si="4"/>
        <v>59</v>
      </c>
      <c r="U15" s="29">
        <f t="shared" si="14"/>
        <v>1433</v>
      </c>
      <c r="V15" s="11">
        <f t="shared" si="13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92">
        <f t="shared" si="5"/>
        <v>789.7520325203252</v>
      </c>
      <c r="E16" s="8">
        <f t="shared" si="6"/>
        <v>9840000</v>
      </c>
      <c r="F16" s="8"/>
      <c r="G16" s="8"/>
      <c r="H16" s="8"/>
      <c r="I16" s="2">
        <v>234073</v>
      </c>
      <c r="J16" s="2">
        <v>9840</v>
      </c>
      <c r="K16" s="21">
        <f t="shared" si="15"/>
        <v>60</v>
      </c>
      <c r="L16" s="2">
        <v>24247</v>
      </c>
      <c r="M16" s="37">
        <f t="shared" si="7"/>
        <v>24810.485100000165</v>
      </c>
      <c r="N16" s="8">
        <f t="shared" si="16"/>
        <v>1062</v>
      </c>
      <c r="O16" s="37">
        <f t="shared" si="8"/>
        <v>226987.96500000264</v>
      </c>
      <c r="P16" s="13">
        <f t="shared" si="9"/>
        <v>7.0323085039889808</v>
      </c>
      <c r="Q16" s="7">
        <f t="shared" si="10"/>
        <v>4.2038167580199341E-2</v>
      </c>
      <c r="R16" s="7">
        <f t="shared" si="11"/>
        <v>4.379923289479111E-2</v>
      </c>
      <c r="S16" s="7">
        <f t="shared" si="12"/>
        <v>0.10358734241027372</v>
      </c>
      <c r="T16" s="49">
        <f t="shared" si="4"/>
        <v>60</v>
      </c>
      <c r="U16" s="29">
        <f t="shared" si="14"/>
        <v>7691</v>
      </c>
      <c r="V16" s="11">
        <f t="shared" si="13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92">
        <f t="shared" si="5"/>
        <v>694.78825002235533</v>
      </c>
      <c r="E17" s="8">
        <f t="shared" si="6"/>
        <v>11183000</v>
      </c>
      <c r="F17" s="8"/>
      <c r="G17" s="8"/>
      <c r="H17" s="8"/>
      <c r="I17" s="2">
        <v>266073</v>
      </c>
      <c r="J17" s="2">
        <v>11183</v>
      </c>
      <c r="K17" s="21">
        <f t="shared" si="15"/>
        <v>61</v>
      </c>
      <c r="L17" s="2">
        <v>32000</v>
      </c>
      <c r="M17" s="37">
        <f t="shared" si="7"/>
        <v>28017.075600000098</v>
      </c>
      <c r="N17" s="8">
        <f t="shared" si="16"/>
        <v>1343</v>
      </c>
      <c r="O17" s="37">
        <f t="shared" si="8"/>
        <v>261606.63125000056</v>
      </c>
      <c r="P17" s="13">
        <f t="shared" si="9"/>
        <v>6.103382251885745</v>
      </c>
      <c r="Q17" s="7">
        <f t="shared" si="10"/>
        <v>4.2029818884291151E-2</v>
      </c>
      <c r="R17" s="7">
        <f t="shared" si="11"/>
        <v>4.1968749999999999E-2</v>
      </c>
      <c r="S17" s="7">
        <f t="shared" si="12"/>
        <v>0.12026774606968764</v>
      </c>
      <c r="T17" s="49">
        <f t="shared" si="4"/>
        <v>61</v>
      </c>
      <c r="U17" s="29">
        <f t="shared" si="14"/>
        <v>7753</v>
      </c>
      <c r="V17" s="11">
        <f t="shared" si="13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92">
        <f t="shared" si="5"/>
        <v>607.69905343033713</v>
      </c>
      <c r="E18" s="8">
        <f t="shared" si="6"/>
        <v>12783000</v>
      </c>
      <c r="F18" s="8"/>
      <c r="G18" s="8"/>
      <c r="H18" s="8"/>
      <c r="I18" s="2">
        <v>292142</v>
      </c>
      <c r="J18" s="2">
        <v>12783</v>
      </c>
      <c r="K18" s="21">
        <f t="shared" si="15"/>
        <v>62</v>
      </c>
      <c r="L18" s="2">
        <v>26069</v>
      </c>
      <c r="M18" s="37">
        <f t="shared" si="7"/>
        <v>31235.739500000374</v>
      </c>
      <c r="N18" s="8">
        <f t="shared" si="16"/>
        <v>1600</v>
      </c>
      <c r="O18" s="37">
        <f t="shared" si="8"/>
        <v>299174.64080000203</v>
      </c>
      <c r="P18" s="13">
        <f t="shared" si="9"/>
        <v>8.1093842507121821</v>
      </c>
      <c r="Q18" s="7">
        <f t="shared" si="10"/>
        <v>4.3756118599858972E-2</v>
      </c>
      <c r="R18" s="7">
        <f t="shared" si="11"/>
        <v>6.1375580191031495E-2</v>
      </c>
      <c r="S18" s="7">
        <f t="shared" si="12"/>
        <v>8.9234002642550547E-2</v>
      </c>
      <c r="T18" s="49">
        <f t="shared" si="4"/>
        <v>62</v>
      </c>
      <c r="U18" s="29">
        <f t="shared" si="14"/>
        <v>-5931</v>
      </c>
      <c r="V18" s="11">
        <f t="shared" si="13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92">
        <f t="shared" si="5"/>
        <v>535.28782135226413</v>
      </c>
      <c r="E19" s="8">
        <f t="shared" si="6"/>
        <v>14509000</v>
      </c>
      <c r="F19" s="8"/>
      <c r="G19" s="8"/>
      <c r="H19" s="8"/>
      <c r="I19" s="2">
        <v>332930</v>
      </c>
      <c r="J19" s="2">
        <v>14509</v>
      </c>
      <c r="K19" s="21">
        <f t="shared" si="15"/>
        <v>63</v>
      </c>
      <c r="L19" s="2">
        <v>40788</v>
      </c>
      <c r="M19" s="37">
        <f t="shared" si="7"/>
        <v>34455.632400000235</v>
      </c>
      <c r="N19" s="8">
        <f t="shared" si="16"/>
        <v>1726</v>
      </c>
      <c r="O19" s="37">
        <f t="shared" si="8"/>
        <v>339695.40015000384</v>
      </c>
      <c r="P19" s="13">
        <f t="shared" si="9"/>
        <v>5.9976785582971264</v>
      </c>
      <c r="Q19" s="7">
        <f t="shared" si="10"/>
        <v>4.357973147508485E-2</v>
      </c>
      <c r="R19" s="7">
        <f t="shared" si="11"/>
        <v>4.2316367559086007E-2</v>
      </c>
      <c r="S19" s="7">
        <f t="shared" si="12"/>
        <v>0.1225122398101703</v>
      </c>
      <c r="T19" s="49">
        <f t="shared" si="4"/>
        <v>63</v>
      </c>
      <c r="U19" s="29">
        <f t="shared" si="14"/>
        <v>14719</v>
      </c>
      <c r="V19" s="11">
        <f t="shared" si="13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7">+AL19*AL$18</f>
        <v>-5.6151200000000001</v>
      </c>
      <c r="AV19" s="41">
        <f t="shared" si="17"/>
        <v>1115.6372999999999</v>
      </c>
      <c r="AW19" s="41">
        <f t="shared" si="17"/>
        <v>-70484.519079999794</v>
      </c>
      <c r="AX19" s="41">
        <f t="shared" si="17"/>
        <v>1456054.0048</v>
      </c>
      <c r="AY19" s="48">
        <f t="shared" ref="AY19:AY24" si="18">(AQ19-AU19)/(AQ19+AR19)</f>
        <v>1.3206731388835131E-3</v>
      </c>
      <c r="AZ19" s="48">
        <f t="shared" ref="AZ19:BB20" si="19">(AR19-AV19)/(AR19+AS19)</f>
        <v>4.7204630281900651E-3</v>
      </c>
      <c r="BA19" s="48">
        <f t="shared" si="19"/>
        <v>1.8133811591128195E-2</v>
      </c>
      <c r="BB19" s="48">
        <f t="shared" si="19"/>
        <v>-0.41789761798826069</v>
      </c>
      <c r="BC19" s="46">
        <f t="shared" ref="BC19:BC26" si="20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92">
        <f t="shared" si="5"/>
        <v>478.39128827552213</v>
      </c>
      <c r="E20" s="8">
        <f t="shared" si="6"/>
        <v>16231000</v>
      </c>
      <c r="F20" s="8"/>
      <c r="G20" s="8"/>
      <c r="H20" s="8"/>
      <c r="I20" s="2">
        <v>372755</v>
      </c>
      <c r="J20" s="2">
        <v>16231</v>
      </c>
      <c r="K20" s="21">
        <f t="shared" si="15"/>
        <v>64</v>
      </c>
      <c r="L20" s="2">
        <v>39825</v>
      </c>
      <c r="M20" s="37">
        <f t="shared" si="7"/>
        <v>37665.909900000202</v>
      </c>
      <c r="N20" s="8">
        <f t="shared" si="16"/>
        <v>1722</v>
      </c>
      <c r="O20" s="37">
        <f t="shared" si="8"/>
        <v>383160.96764000412</v>
      </c>
      <c r="P20" s="13">
        <f t="shared" si="9"/>
        <v>6.828446997392982</v>
      </c>
      <c r="Q20" s="7">
        <f t="shared" si="10"/>
        <v>4.3543346165712066E-2</v>
      </c>
      <c r="R20" s="7">
        <f t="shared" si="11"/>
        <v>4.3239171374764594E-2</v>
      </c>
      <c r="S20" s="7">
        <f t="shared" si="12"/>
        <v>0.10683961315072903</v>
      </c>
      <c r="T20" s="49">
        <f t="shared" si="4"/>
        <v>64</v>
      </c>
      <c r="U20" s="29">
        <f t="shared" si="14"/>
        <v>-963</v>
      </c>
      <c r="V20" s="11">
        <f t="shared" si="13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7"/>
        <v>-5.0074800000000002</v>
      </c>
      <c r="AV20" s="41">
        <f t="shared" si="17"/>
        <v>993.39618000000007</v>
      </c>
      <c r="AW20" s="41">
        <f t="shared" si="17"/>
        <v>-62374.980819999997</v>
      </c>
      <c r="AX20" s="41">
        <f t="shared" si="17"/>
        <v>1278662.02893</v>
      </c>
      <c r="AY20" s="48">
        <f t="shared" si="18"/>
        <v>1.9454196945664858E-3</v>
      </c>
      <c r="AZ20" s="48">
        <f t="shared" si="19"/>
        <v>6.9773150997762675E-3</v>
      </c>
      <c r="BA20" s="48">
        <f t="shared" si="19"/>
        <v>2.7075354802752343E-2</v>
      </c>
      <c r="BB20" s="48">
        <f t="shared" si="19"/>
        <v>-0.60976099397702321</v>
      </c>
      <c r="BC20" s="46">
        <f t="shared" si="20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92">
        <f t="shared" si="5"/>
        <v>421.12336570281559</v>
      </c>
      <c r="E21" s="8">
        <f t="shared" si="6"/>
        <v>18433000</v>
      </c>
      <c r="F21" s="8"/>
      <c r="G21" s="8"/>
      <c r="H21" s="8"/>
      <c r="I21" s="2">
        <v>413467</v>
      </c>
      <c r="J21" s="2">
        <v>18433</v>
      </c>
      <c r="K21" s="21">
        <f t="shared" si="15"/>
        <v>65</v>
      </c>
      <c r="L21" s="2">
        <v>40712</v>
      </c>
      <c r="M21" s="37">
        <f t="shared" si="7"/>
        <v>40855.727599999984</v>
      </c>
      <c r="N21" s="8">
        <f t="shared" si="16"/>
        <v>2202</v>
      </c>
      <c r="O21" s="37">
        <f t="shared" si="8"/>
        <v>429552.05344999861</v>
      </c>
      <c r="P21" s="13">
        <f t="shared" si="9"/>
        <v>7.3806831575680789</v>
      </c>
      <c r="Q21" s="7">
        <f t="shared" si="10"/>
        <v>4.4581550643703123E-2</v>
      </c>
      <c r="R21" s="7">
        <f t="shared" si="11"/>
        <v>5.4087247003340541E-2</v>
      </c>
      <c r="S21" s="7">
        <f t="shared" si="12"/>
        <v>9.8464931905085526E-2</v>
      </c>
      <c r="T21" s="49">
        <f t="shared" si="4"/>
        <v>65</v>
      </c>
      <c r="U21" s="29">
        <f t="shared" si="14"/>
        <v>887</v>
      </c>
      <c r="V21" s="11">
        <f t="shared" si="13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7"/>
        <v>-3.1581199999999998</v>
      </c>
      <c r="AV21" s="41">
        <f t="shared" si="17"/>
        <v>618.90554999999995</v>
      </c>
      <c r="AW21" s="41">
        <f t="shared" si="17"/>
        <v>-37376.575320000004</v>
      </c>
      <c r="AX21" s="41">
        <f t="shared" si="17"/>
        <v>728666.06559000001</v>
      </c>
      <c r="AY21" s="48">
        <f t="shared" si="18"/>
        <v>-5.7342129072494581E-4</v>
      </c>
      <c r="AZ21" s="48">
        <f t="shared" ref="AZ21" si="21">(AR21-AV21)/(AR21+AS21)</f>
        <v>-1.6886366036020862E-3</v>
      </c>
      <c r="BA21" s="48">
        <f t="shared" ref="BA21" si="22">(AS21-AW21)/(AS21+AT21)</f>
        <v>-4.6805549833089967E-3</v>
      </c>
      <c r="BB21" s="48">
        <f t="shared" ref="BB21" si="23">(AT21-AX21)/(AT21+AU21)</f>
        <v>5.0974526193608961E-2</v>
      </c>
      <c r="BC21" s="46">
        <f t="shared" si="20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92">
        <f t="shared" si="5"/>
        <v>372.47604876643948</v>
      </c>
      <c r="E22" s="8">
        <f t="shared" si="6"/>
        <v>20834000</v>
      </c>
      <c r="F22" s="8"/>
      <c r="G22" s="8"/>
      <c r="H22" s="8"/>
      <c r="I22" s="2">
        <v>462684</v>
      </c>
      <c r="J22" s="2">
        <v>20834</v>
      </c>
      <c r="K22" s="21">
        <f t="shared" si="15"/>
        <v>66</v>
      </c>
      <c r="L22" s="2">
        <v>49219</v>
      </c>
      <c r="M22" s="37">
        <f t="shared" si="7"/>
        <v>44014.241100000218</v>
      </c>
      <c r="N22" s="8">
        <f t="shared" si="16"/>
        <v>2401</v>
      </c>
      <c r="O22" s="37">
        <f t="shared" si="8"/>
        <v>478838.01960001048</v>
      </c>
      <c r="P22" s="13">
        <f t="shared" si="9"/>
        <v>6.8566765521978734</v>
      </c>
      <c r="Q22" s="7">
        <f t="shared" si="10"/>
        <v>4.5028572416595344E-2</v>
      </c>
      <c r="R22" s="7">
        <f t="shared" si="11"/>
        <v>4.8781974440764743E-2</v>
      </c>
      <c r="S22" s="7">
        <f t="shared" si="12"/>
        <v>0.10637713860864002</v>
      </c>
      <c r="T22" s="49">
        <f t="shared" si="4"/>
        <v>66</v>
      </c>
      <c r="U22" s="29">
        <f t="shared" si="14"/>
        <v>8507</v>
      </c>
      <c r="V22" s="11">
        <f t="shared" si="13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4">+AL22*AL$18</f>
        <v>-3.49004</v>
      </c>
      <c r="AV22" s="41">
        <f t="shared" ref="AV22" si="25">+AM22*AM$18</f>
        <v>684.23604</v>
      </c>
      <c r="AW22" s="41">
        <f t="shared" ref="AW22" si="26">+AN22*AN$18</f>
        <v>-41618.76874</v>
      </c>
      <c r="AX22" s="41">
        <f t="shared" ref="AX22" si="27">+AO22*AO$18</f>
        <v>819542.24491999997</v>
      </c>
      <c r="AY22" s="48">
        <f t="shared" si="18"/>
        <v>1.8891769493845178E-3</v>
      </c>
      <c r="AZ22" s="48">
        <f t="shared" ref="AZ22" si="28">(AR22-AV22)/(AR22+AS22)</f>
        <v>7.1871030042427392E-3</v>
      </c>
      <c r="BA22" s="48">
        <f t="shared" ref="BA22" si="29">(AS22-AW22)/(AS22+AT22)</f>
        <v>3.0663678134410885E-2</v>
      </c>
      <c r="BB22" s="48">
        <f t="shared" ref="BB22" si="30">(AT22-AX22)/(AT22+AU22)</f>
        <v>-0.69821010903963199</v>
      </c>
      <c r="BC22" s="46">
        <f t="shared" si="20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92">
        <f t="shared" si="5"/>
        <v>332.44761088493681</v>
      </c>
      <c r="E23" s="8">
        <f t="shared" si="6"/>
        <v>23335000</v>
      </c>
      <c r="F23" s="8"/>
      <c r="G23" s="8"/>
      <c r="H23" s="8"/>
      <c r="I23" s="2">
        <v>509164</v>
      </c>
      <c r="J23" s="2">
        <v>23335</v>
      </c>
      <c r="K23" s="21">
        <f t="shared" si="15"/>
        <v>67</v>
      </c>
      <c r="L23" s="2">
        <v>46484</v>
      </c>
      <c r="M23" s="37">
        <f t="shared" si="7"/>
        <v>47130.606000000378</v>
      </c>
      <c r="N23" s="8">
        <f t="shared" si="16"/>
        <v>2501</v>
      </c>
      <c r="O23" s="37">
        <f t="shared" si="8"/>
        <v>530976.87995000836</v>
      </c>
      <c r="P23" s="13">
        <f t="shared" si="9"/>
        <v>7.9339379403651984</v>
      </c>
      <c r="Q23" s="7">
        <f t="shared" si="10"/>
        <v>4.5830027260371907E-2</v>
      </c>
      <c r="R23" s="7">
        <f t="shared" si="11"/>
        <v>5.3803459254797348E-2</v>
      </c>
      <c r="S23" s="7">
        <f t="shared" si="12"/>
        <v>9.1294749825203664E-2</v>
      </c>
      <c r="T23" s="49">
        <f t="shared" si="4"/>
        <v>67</v>
      </c>
      <c r="U23" s="29">
        <f t="shared" si="14"/>
        <v>-2735</v>
      </c>
      <c r="V23" s="12">
        <f t="shared" si="13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1">+AL23*AL$18</f>
        <v>-3.1021200000000002</v>
      </c>
      <c r="AV23" s="41">
        <f t="shared" ref="AV23:AV24" si="32">+AM23*AM$18</f>
        <v>604.13394000000005</v>
      </c>
      <c r="AW23" s="41">
        <f t="shared" ref="AW23:AW24" si="33">+AN23*AN$18</f>
        <v>-36172.795700000002</v>
      </c>
      <c r="AX23" s="41">
        <f t="shared" ref="AX23:AX24" si="34">+AO23*AO$18</f>
        <v>697664.13344000001</v>
      </c>
      <c r="AY23" s="48">
        <f t="shared" si="18"/>
        <v>1.4751490801428689E-3</v>
      </c>
      <c r="AZ23" s="48">
        <f t="shared" ref="AZ23:AZ24" si="35">(AR23-AV23)/(AR23+AS23)</f>
        <v>5.7276923024754019E-3</v>
      </c>
      <c r="BA23" s="48">
        <f t="shared" ref="BA23:BA24" si="36">(AS23-AW23)/(AS23+AT23)</f>
        <v>2.5307329110920724E-2</v>
      </c>
      <c r="BB23" s="48">
        <f t="shared" ref="BB23:BB24" si="37">(AT23-AX23)/(AT23+AU23)</f>
        <v>-0.58772496617048209</v>
      </c>
      <c r="BC23" s="46">
        <f t="shared" si="20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92">
        <f t="shared" si="5"/>
        <v>292.7667535017178</v>
      </c>
      <c r="E24" s="8">
        <f t="shared" si="6"/>
        <v>26487000</v>
      </c>
      <c r="F24" s="14">
        <f t="shared" ref="F24:F55" si="38">+E6</f>
        <v>872000</v>
      </c>
      <c r="G24" s="15">
        <f t="shared" ref="G24:G87" si="39">+E24-F24</f>
        <v>25615000</v>
      </c>
      <c r="H24" s="14">
        <f t="shared" ref="H24:H55" si="40">+I6</f>
        <v>32778</v>
      </c>
      <c r="I24" s="2">
        <v>570968</v>
      </c>
      <c r="J24" s="2">
        <v>26487</v>
      </c>
      <c r="K24" s="21">
        <f t="shared" si="15"/>
        <v>68</v>
      </c>
      <c r="L24" s="2">
        <v>62514</v>
      </c>
      <c r="M24" s="37">
        <f t="shared" si="7"/>
        <v>50193.977900000289</v>
      </c>
      <c r="N24" s="8">
        <f t="shared" si="16"/>
        <v>3152</v>
      </c>
      <c r="O24" s="37">
        <f t="shared" si="8"/>
        <v>585915.30019999947</v>
      </c>
      <c r="P24" s="13">
        <f t="shared" si="9"/>
        <v>6.6713929083241226</v>
      </c>
      <c r="Q24" s="7">
        <f t="shared" si="10"/>
        <v>4.63896400498802E-2</v>
      </c>
      <c r="R24" s="7">
        <f t="shared" si="11"/>
        <v>5.042070576190933E-2</v>
      </c>
      <c r="S24" s="7">
        <f t="shared" si="12"/>
        <v>0.10948774712418209</v>
      </c>
      <c r="T24" s="49">
        <f t="shared" si="4"/>
        <v>68</v>
      </c>
      <c r="U24" s="29">
        <f t="shared" si="14"/>
        <v>16030</v>
      </c>
      <c r="V24" s="12">
        <f t="shared" si="13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1"/>
        <v>-2.7702</v>
      </c>
      <c r="AV24" s="41">
        <f t="shared" si="32"/>
        <v>535.15035</v>
      </c>
      <c r="AW24" s="41">
        <f t="shared" si="33"/>
        <v>-31454.41764</v>
      </c>
      <c r="AX24" s="41">
        <f t="shared" si="34"/>
        <v>591477.40220000001</v>
      </c>
      <c r="AY24" s="48">
        <f t="shared" si="18"/>
        <v>1.261859919944571E-3</v>
      </c>
      <c r="AZ24" s="48">
        <f t="shared" si="35"/>
        <v>5.0189051905633816E-3</v>
      </c>
      <c r="BA24" s="48">
        <f t="shared" si="36"/>
        <v>2.3196787928159098E-2</v>
      </c>
      <c r="BB24" s="48">
        <f t="shared" si="37"/>
        <v>-0.54674566328745988</v>
      </c>
      <c r="BC24" s="46">
        <f t="shared" si="20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92">
        <f t="shared" si="5"/>
        <v>258.73895917481724</v>
      </c>
      <c r="E25" s="8">
        <f t="shared" si="6"/>
        <v>29957000</v>
      </c>
      <c r="F25" s="14">
        <f t="shared" si="38"/>
        <v>1130000</v>
      </c>
      <c r="G25" s="15">
        <f t="shared" si="39"/>
        <v>28827000</v>
      </c>
      <c r="H25" s="14">
        <f t="shared" si="40"/>
        <v>37364</v>
      </c>
      <c r="I25" s="2">
        <v>634835</v>
      </c>
      <c r="J25" s="2">
        <v>29957</v>
      </c>
      <c r="K25" s="21">
        <f t="shared" si="15"/>
        <v>69</v>
      </c>
      <c r="L25" s="2">
        <v>63159</v>
      </c>
      <c r="M25" s="37">
        <f t="shared" si="7"/>
        <v>53193.512400000007</v>
      </c>
      <c r="N25" s="2">
        <v>3398</v>
      </c>
      <c r="O25" s="37">
        <f t="shared" si="8"/>
        <v>643588.59789000358</v>
      </c>
      <c r="P25" s="13">
        <f t="shared" si="9"/>
        <v>7.308180434154453</v>
      </c>
      <c r="Q25" s="7">
        <f t="shared" si="10"/>
        <v>4.7188639567761703E-2</v>
      </c>
      <c r="R25" s="7">
        <f t="shared" si="11"/>
        <v>5.3800725153976471E-2</v>
      </c>
      <c r="S25" s="7">
        <f t="shared" si="12"/>
        <v>9.9488843557774861E-2</v>
      </c>
      <c r="T25" s="49">
        <f t="shared" si="4"/>
        <v>69</v>
      </c>
      <c r="U25" s="29">
        <f t="shared" si="14"/>
        <v>645</v>
      </c>
      <c r="V25" s="12">
        <f t="shared" si="13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1">+AL25*AL$18</f>
        <v>-2.3890400000000001</v>
      </c>
      <c r="AV25" s="41">
        <f t="shared" ref="AV25" si="42">+AM25*AM$18</f>
        <v>455.42673000000002</v>
      </c>
      <c r="AW25" s="41">
        <f t="shared" ref="AW25" si="43">+AN25*AN$18</f>
        <v>-25968.735720000001</v>
      </c>
      <c r="AX25" s="41">
        <f t="shared" ref="AX25" si="44">+AO25*AO$18</f>
        <v>67336.228730000003</v>
      </c>
      <c r="AY25" s="48">
        <f t="shared" ref="AY25" si="45">(AQ25-AU25)/(AQ25+AR25)</f>
        <v>3.4657469149708148E-4</v>
      </c>
      <c r="AZ25" s="48">
        <f t="shared" ref="AZ25" si="46">(AR25-AV25)/(AR25+AS25)</f>
        <v>1.1671380556497173E-3</v>
      </c>
      <c r="BA25" s="48">
        <f t="shared" ref="BA25" si="47">(AS25-AW25)/(AS25+AT25)</f>
        <v>5.2341663985153389E-3</v>
      </c>
      <c r="BB25" s="48">
        <f t="shared" ref="BB25" si="48">(AT25-AX25)/(AT25+AU25)</f>
        <v>0.83413001774950535</v>
      </c>
      <c r="BC25" s="46">
        <f t="shared" si="20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92">
        <f t="shared" si="5"/>
        <v>234.03292454539962</v>
      </c>
      <c r="E26" s="8">
        <f t="shared" si="6"/>
        <v>33106000</v>
      </c>
      <c r="F26" s="14">
        <f t="shared" si="38"/>
        <v>1440000</v>
      </c>
      <c r="G26" s="15">
        <f t="shared" si="39"/>
        <v>31666000</v>
      </c>
      <c r="H26" s="14">
        <f t="shared" si="40"/>
        <v>44279</v>
      </c>
      <c r="I26" s="2">
        <v>693282</v>
      </c>
      <c r="J26" s="2">
        <v>33106</v>
      </c>
      <c r="K26" s="21">
        <f t="shared" si="15"/>
        <v>70</v>
      </c>
      <c r="L26" s="2">
        <v>58469</v>
      </c>
      <c r="M26" s="37">
        <f t="shared" si="7"/>
        <v>56118.365100000286</v>
      </c>
      <c r="N26" s="8">
        <f t="shared" ref="N26:N33" si="49">+J26-J25</f>
        <v>3149</v>
      </c>
      <c r="O26" s="37">
        <f t="shared" si="8"/>
        <v>703920.74240000825</v>
      </c>
      <c r="P26" s="13">
        <f t="shared" si="9"/>
        <v>8.5607219267389869</v>
      </c>
      <c r="Q26" s="7">
        <f t="shared" si="10"/>
        <v>4.7752573988651084E-2</v>
      </c>
      <c r="R26" s="7">
        <f t="shared" si="11"/>
        <v>5.3857599753715645E-2</v>
      </c>
      <c r="S26" s="7">
        <f t="shared" si="12"/>
        <v>8.4336532608664291E-2</v>
      </c>
      <c r="T26" s="49">
        <f t="shared" si="4"/>
        <v>70</v>
      </c>
      <c r="U26" s="29">
        <f t="shared" si="14"/>
        <v>-4690</v>
      </c>
      <c r="V26" s="12">
        <f t="shared" si="13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50">+AL26*AL$18</f>
        <v>-1.8913599999999999</v>
      </c>
      <c r="AV26" s="41">
        <f t="shared" ref="AV26" si="51">+AM26*AM$18</f>
        <v>350.65917000000002</v>
      </c>
      <c r="AW26" s="41">
        <f t="shared" ref="AW26" si="52">+AN26*AN$18</f>
        <v>-18716.878079999999</v>
      </c>
      <c r="AX26" s="41">
        <f t="shared" ref="AX26" si="53">+AO26*AO$18</f>
        <v>302321.39993999997</v>
      </c>
      <c r="AY26" s="48">
        <f t="shared" ref="AY26" si="54">(AQ26-AU26)/(AQ26+AR26)</f>
        <v>2.5063921058798426E-4</v>
      </c>
      <c r="AZ26" s="48">
        <f t="shared" ref="AZ26" si="55">(AR26-AV26)/(AR26+AS26)</f>
        <v>7.9880558886455334E-4</v>
      </c>
      <c r="BA26" s="48">
        <f t="shared" ref="BA26" si="56">(AS26-AW26)/(AS26+AT26)</f>
        <v>4.1257071109004288E-3</v>
      </c>
      <c r="BB26" s="48">
        <f t="shared" ref="BB26" si="57">(AT26-AX26)/(AT26+AU26)</f>
        <v>-0.14236861901434464</v>
      </c>
      <c r="BC26" s="46">
        <f t="shared" si="20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92">
        <f t="shared" si="5"/>
        <v>212.73437714599643</v>
      </c>
      <c r="E27" s="8">
        <f t="shared" si="6"/>
        <v>36405000</v>
      </c>
      <c r="F27" s="14">
        <f t="shared" si="38"/>
        <v>1775000</v>
      </c>
      <c r="G27" s="15">
        <f t="shared" si="39"/>
        <v>34630000</v>
      </c>
      <c r="H27" s="14">
        <f t="shared" si="40"/>
        <v>51767</v>
      </c>
      <c r="I27" s="2">
        <v>750890</v>
      </c>
      <c r="J27" s="2">
        <v>36405</v>
      </c>
      <c r="K27" s="21">
        <f t="shared" si="15"/>
        <v>71</v>
      </c>
      <c r="L27" s="2">
        <v>57610</v>
      </c>
      <c r="M27" s="37">
        <f t="shared" si="7"/>
        <v>58957.691600000253</v>
      </c>
      <c r="N27" s="8">
        <f t="shared" si="49"/>
        <v>3299</v>
      </c>
      <c r="O27" s="37">
        <f t="shared" si="8"/>
        <v>766824.35495001357</v>
      </c>
      <c r="P27" s="13">
        <f t="shared" si="9"/>
        <v>9.3767996166653713</v>
      </c>
      <c r="Q27" s="7">
        <f t="shared" si="10"/>
        <v>4.8482467471933306E-2</v>
      </c>
      <c r="R27" s="7">
        <f t="shared" si="11"/>
        <v>5.7264363825724703E-2</v>
      </c>
      <c r="S27" s="7">
        <f t="shared" si="12"/>
        <v>7.6722289549734313E-2</v>
      </c>
      <c r="T27" s="49">
        <f t="shared" si="4"/>
        <v>71</v>
      </c>
      <c r="U27" s="29">
        <f t="shared" si="14"/>
        <v>-859</v>
      </c>
      <c r="V27" s="12">
        <f t="shared" si="13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92">
        <f t="shared" si="5"/>
        <v>190.65968766934333</v>
      </c>
      <c r="E28" s="8">
        <f t="shared" si="6"/>
        <v>40598000</v>
      </c>
      <c r="F28" s="14">
        <f t="shared" si="38"/>
        <v>2198000</v>
      </c>
      <c r="G28" s="15">
        <f t="shared" si="39"/>
        <v>38400000</v>
      </c>
      <c r="H28" s="14">
        <f t="shared" si="40"/>
        <v>61513</v>
      </c>
      <c r="I28" s="2">
        <v>823626</v>
      </c>
      <c r="J28" s="2">
        <v>40598</v>
      </c>
      <c r="K28" s="21">
        <f t="shared" si="15"/>
        <v>72</v>
      </c>
      <c r="L28" s="2">
        <v>72736</v>
      </c>
      <c r="M28" s="37">
        <f t="shared" si="7"/>
        <v>61700.647500000196</v>
      </c>
      <c r="N28" s="8">
        <f t="shared" si="49"/>
        <v>4193</v>
      </c>
      <c r="O28" s="37">
        <f t="shared" si="8"/>
        <v>832200.70860000234</v>
      </c>
      <c r="P28" s="13">
        <f t="shared" si="9"/>
        <v>8.1905370641424557</v>
      </c>
      <c r="Q28" s="7">
        <f t="shared" si="10"/>
        <v>4.9291790205748726E-2</v>
      </c>
      <c r="R28" s="7">
        <f t="shared" si="11"/>
        <v>5.7646832380114386E-2</v>
      </c>
      <c r="S28" s="7">
        <f t="shared" si="12"/>
        <v>8.8311927986731847E-2</v>
      </c>
      <c r="T28" s="49">
        <f t="shared" si="4"/>
        <v>72</v>
      </c>
      <c r="U28" s="29">
        <f t="shared" si="14"/>
        <v>15126</v>
      </c>
      <c r="V28" s="12">
        <f t="shared" si="13"/>
        <v>5.0909029098158629E-3</v>
      </c>
      <c r="W28" s="16">
        <f t="shared" ref="W28:W66" si="58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92">
        <f t="shared" si="5"/>
        <v>169.91332425427228</v>
      </c>
      <c r="E29" s="8">
        <f t="shared" si="6"/>
        <v>45526000</v>
      </c>
      <c r="F29" s="14">
        <f t="shared" si="38"/>
        <v>2531000</v>
      </c>
      <c r="G29" s="15">
        <f t="shared" si="39"/>
        <v>42995000</v>
      </c>
      <c r="H29" s="14">
        <f t="shared" si="40"/>
        <v>72469</v>
      </c>
      <c r="I29" s="2">
        <v>896450</v>
      </c>
      <c r="J29" s="2">
        <v>45526</v>
      </c>
      <c r="K29" s="21">
        <f t="shared" si="15"/>
        <v>73</v>
      </c>
      <c r="L29" s="2">
        <v>72839</v>
      </c>
      <c r="M29" s="37">
        <f t="shared" si="7"/>
        <v>64336.388400000054</v>
      </c>
      <c r="N29" s="8">
        <f t="shared" si="49"/>
        <v>4928</v>
      </c>
      <c r="O29" s="37">
        <f t="shared" si="8"/>
        <v>899939.72825000715</v>
      </c>
      <c r="P29" s="13">
        <f t="shared" si="9"/>
        <v>8.8728183816962396</v>
      </c>
      <c r="Q29" s="7">
        <f t="shared" si="10"/>
        <v>5.0784762117240229E-2</v>
      </c>
      <c r="R29" s="7">
        <f t="shared" si="11"/>
        <v>6.7656063372643779E-2</v>
      </c>
      <c r="S29" s="7">
        <f t="shared" si="12"/>
        <v>8.125271905850856E-2</v>
      </c>
      <c r="T29" s="49">
        <f t="shared" si="4"/>
        <v>73</v>
      </c>
      <c r="U29" s="29">
        <f t="shared" si="14"/>
        <v>103</v>
      </c>
      <c r="V29" s="12">
        <f t="shared" si="13"/>
        <v>5.497239109822076E-3</v>
      </c>
      <c r="W29" s="16">
        <f t="shared" si="58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92">
        <f t="shared" si="5"/>
        <v>153.62422002305155</v>
      </c>
      <c r="E30" s="8">
        <f t="shared" si="6"/>
        <v>50322000</v>
      </c>
      <c r="F30" s="14">
        <f t="shared" si="38"/>
        <v>6606000</v>
      </c>
      <c r="G30" s="15">
        <f t="shared" si="39"/>
        <v>43716000</v>
      </c>
      <c r="H30" s="14">
        <f t="shared" si="40"/>
        <v>167515</v>
      </c>
      <c r="I30" s="2">
        <v>972303</v>
      </c>
      <c r="J30" s="2">
        <v>50322</v>
      </c>
      <c r="K30" s="21">
        <f t="shared" si="15"/>
        <v>74</v>
      </c>
      <c r="L30" s="2">
        <v>75853</v>
      </c>
      <c r="M30" s="37">
        <f t="shared" si="7"/>
        <v>66854.069900000235</v>
      </c>
      <c r="N30" s="8">
        <f t="shared" si="49"/>
        <v>4796</v>
      </c>
      <c r="O30" s="37">
        <f t="shared" si="8"/>
        <v>969919.99064000603</v>
      </c>
      <c r="P30" s="13">
        <f t="shared" si="9"/>
        <v>9.2271713149963848</v>
      </c>
      <c r="Q30" s="7">
        <f t="shared" si="10"/>
        <v>5.1755471288271251E-2</v>
      </c>
      <c r="R30" s="7">
        <f t="shared" si="11"/>
        <v>6.3227558567228725E-2</v>
      </c>
      <c r="S30" s="7">
        <f t="shared" si="12"/>
        <v>7.8013746743556281E-2</v>
      </c>
      <c r="T30" s="49">
        <f t="shared" si="4"/>
        <v>74</v>
      </c>
      <c r="U30" s="29">
        <f t="shared" si="14"/>
        <v>3014</v>
      </c>
      <c r="V30" s="12">
        <f t="shared" si="13"/>
        <v>4.9326187412771531E-3</v>
      </c>
      <c r="W30" s="16">
        <f t="shared" si="58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92">
        <f t="shared" si="5"/>
        <v>135.54230863720915</v>
      </c>
      <c r="E31" s="8">
        <f t="shared" si="6"/>
        <v>56986000</v>
      </c>
      <c r="F31" s="14">
        <f t="shared" si="38"/>
        <v>7426000</v>
      </c>
      <c r="G31" s="15">
        <f t="shared" si="39"/>
        <v>49560000</v>
      </c>
      <c r="H31" s="14">
        <f t="shared" si="40"/>
        <v>179111</v>
      </c>
      <c r="I31" s="2">
        <v>1051697</v>
      </c>
      <c r="J31" s="2">
        <v>56986</v>
      </c>
      <c r="K31" s="21">
        <f t="shared" si="15"/>
        <v>75</v>
      </c>
      <c r="L31" s="2">
        <v>79394</v>
      </c>
      <c r="M31" s="37">
        <f t="shared" si="7"/>
        <v>69242.847600000445</v>
      </c>
      <c r="N31" s="8">
        <f t="shared" si="49"/>
        <v>6664</v>
      </c>
      <c r="O31" s="37">
        <f t="shared" si="8"/>
        <v>1042008.7243500045</v>
      </c>
      <c r="P31" s="13">
        <f t="shared" si="9"/>
        <v>9.5241825201264909</v>
      </c>
      <c r="Q31" s="7">
        <f t="shared" si="10"/>
        <v>5.4184807981766614E-2</v>
      </c>
      <c r="R31" s="7">
        <f t="shared" si="11"/>
        <v>8.3935813789455124E-2</v>
      </c>
      <c r="S31" s="7">
        <f t="shared" si="12"/>
        <v>7.5491324972877166E-2</v>
      </c>
      <c r="T31" s="49">
        <f t="shared" si="4"/>
        <v>75</v>
      </c>
      <c r="U31" s="29">
        <f t="shared" si="14"/>
        <v>3541</v>
      </c>
      <c r="V31" s="12">
        <f t="shared" si="13"/>
        <v>6.3364257956426617E-3</v>
      </c>
      <c r="W31" s="16">
        <f t="shared" si="58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92">
        <f t="shared" si="5"/>
        <v>122.9328491335372</v>
      </c>
      <c r="E32" s="8">
        <f t="shared" si="6"/>
        <v>62784000</v>
      </c>
      <c r="F32" s="14">
        <f t="shared" si="38"/>
        <v>7807000</v>
      </c>
      <c r="G32" s="15">
        <f t="shared" si="39"/>
        <v>54977000</v>
      </c>
      <c r="H32" s="14">
        <f t="shared" si="40"/>
        <v>191127</v>
      </c>
      <c r="I32" s="2">
        <v>1133758</v>
      </c>
      <c r="J32" s="2">
        <v>62784</v>
      </c>
      <c r="K32" s="21">
        <f t="shared" si="15"/>
        <v>76</v>
      </c>
      <c r="L32" s="2">
        <v>82061</v>
      </c>
      <c r="M32" s="37">
        <f t="shared" si="7"/>
        <v>71491.877100000391</v>
      </c>
      <c r="N32" s="8">
        <f t="shared" si="49"/>
        <v>5798</v>
      </c>
      <c r="O32" s="37">
        <f t="shared" si="8"/>
        <v>1116061.8098000055</v>
      </c>
      <c r="P32" s="13">
        <f t="shared" si="9"/>
        <v>9.9190861621681723</v>
      </c>
      <c r="Q32" s="7">
        <f t="shared" si="10"/>
        <v>5.5376897009767515E-2</v>
      </c>
      <c r="R32" s="7">
        <f t="shared" si="11"/>
        <v>7.0654756827238277E-2</v>
      </c>
      <c r="S32" s="7">
        <f t="shared" si="12"/>
        <v>7.2379643627652465E-2</v>
      </c>
      <c r="T32" s="49">
        <f t="shared" si="4"/>
        <v>76</v>
      </c>
      <c r="U32" s="29">
        <f t="shared" si="14"/>
        <v>2667</v>
      </c>
      <c r="V32" s="12">
        <f t="shared" si="13"/>
        <v>5.1139661197539509E-3</v>
      </c>
      <c r="W32" s="16">
        <f t="shared" si="58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92">
        <f t="shared" si="5"/>
        <v>114.11376749415629</v>
      </c>
      <c r="E33" s="8">
        <f t="shared" si="6"/>
        <v>67594000</v>
      </c>
      <c r="F33" s="14">
        <f t="shared" si="38"/>
        <v>8778000</v>
      </c>
      <c r="G33" s="15">
        <f t="shared" si="39"/>
        <v>58816000</v>
      </c>
      <c r="H33" s="14">
        <f t="shared" si="40"/>
        <v>209839</v>
      </c>
      <c r="I33" s="2">
        <v>1210956</v>
      </c>
      <c r="J33" s="2">
        <v>67594</v>
      </c>
      <c r="K33" s="21">
        <f t="shared" si="15"/>
        <v>77</v>
      </c>
      <c r="L33" s="2">
        <v>77200</v>
      </c>
      <c r="M33" s="37">
        <f t="shared" si="7"/>
        <v>73590.314000000013</v>
      </c>
      <c r="N33" s="8">
        <f t="shared" si="49"/>
        <v>4810</v>
      </c>
      <c r="O33" s="37">
        <f t="shared" si="8"/>
        <v>1191923.7792500025</v>
      </c>
      <c r="P33" s="13">
        <f t="shared" si="9"/>
        <v>11.215681959412237</v>
      </c>
      <c r="Q33" s="7">
        <f t="shared" si="10"/>
        <v>5.5818708524504608E-2</v>
      </c>
      <c r="R33" s="7">
        <f t="shared" si="11"/>
        <v>6.2305699481865283E-2</v>
      </c>
      <c r="S33" s="7">
        <f t="shared" si="12"/>
        <v>6.3751284109414386E-2</v>
      </c>
      <c r="T33" s="49">
        <f t="shared" si="4"/>
        <v>77</v>
      </c>
      <c r="U33" s="29">
        <f t="shared" si="14"/>
        <v>-4861</v>
      </c>
      <c r="V33" s="12">
        <f t="shared" si="13"/>
        <v>3.9720683493041859E-3</v>
      </c>
      <c r="W33" s="16">
        <f t="shared" si="58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92">
        <f t="shared" si="5"/>
        <v>106.15564491695817</v>
      </c>
      <c r="E34" s="8">
        <f t="shared" si="6"/>
        <v>72614000</v>
      </c>
      <c r="F34" s="14">
        <f t="shared" si="38"/>
        <v>9840000</v>
      </c>
      <c r="G34" s="15">
        <f t="shared" si="39"/>
        <v>62774000</v>
      </c>
      <c r="H34" s="14">
        <f t="shared" si="40"/>
        <v>234073</v>
      </c>
      <c r="I34" s="2">
        <v>1279722</v>
      </c>
      <c r="J34" s="2">
        <v>72614</v>
      </c>
      <c r="K34" s="21">
        <f t="shared" si="15"/>
        <v>78</v>
      </c>
      <c r="L34" s="2">
        <v>68766</v>
      </c>
      <c r="M34" s="37">
        <f t="shared" si="7"/>
        <v>75527.313900000416</v>
      </c>
      <c r="N34" s="2">
        <v>5020</v>
      </c>
      <c r="O34" s="37">
        <f t="shared" si="8"/>
        <v>1269427.8168000085</v>
      </c>
      <c r="P34" s="13">
        <f t="shared" si="9"/>
        <v>13.24288576008359</v>
      </c>
      <c r="Q34" s="7">
        <f t="shared" si="10"/>
        <v>5.6742011155547847E-2</v>
      </c>
      <c r="R34" s="7">
        <f t="shared" si="11"/>
        <v>7.3001192449757141E-2</v>
      </c>
      <c r="S34" s="7">
        <f t="shared" si="12"/>
        <v>5.3735108093789119E-2</v>
      </c>
      <c r="T34" s="49">
        <f t="shared" si="4"/>
        <v>78</v>
      </c>
      <c r="U34" s="29">
        <f t="shared" si="14"/>
        <v>-8434</v>
      </c>
      <c r="V34" s="12">
        <f t="shared" si="13"/>
        <v>3.9227269672632023E-3</v>
      </c>
      <c r="W34" s="16">
        <f t="shared" si="58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92">
        <f t="shared" si="5"/>
        <v>97.201552344292296</v>
      </c>
      <c r="E35" s="8">
        <f t="shared" si="6"/>
        <v>79235000</v>
      </c>
      <c r="F35" s="14">
        <f t="shared" si="38"/>
        <v>11183000</v>
      </c>
      <c r="G35" s="15">
        <f t="shared" si="39"/>
        <v>68052000</v>
      </c>
      <c r="H35" s="14">
        <f t="shared" si="40"/>
        <v>266073</v>
      </c>
      <c r="I35" s="2">
        <v>1353361</v>
      </c>
      <c r="J35" s="2">
        <v>79235</v>
      </c>
      <c r="K35" s="21">
        <f t="shared" si="15"/>
        <v>79</v>
      </c>
      <c r="L35" s="2">
        <v>73639</v>
      </c>
      <c r="M35" s="37">
        <f t="shared" si="7"/>
        <v>77292.032400000142</v>
      </c>
      <c r="N35" s="2">
        <v>6695</v>
      </c>
      <c r="O35" s="37">
        <f t="shared" si="8"/>
        <v>1348395.7583900047</v>
      </c>
      <c r="P35" s="13">
        <f t="shared" si="9"/>
        <v>13.082392992372565</v>
      </c>
      <c r="Q35" s="7">
        <f t="shared" si="10"/>
        <v>5.8546832663273138E-2</v>
      </c>
      <c r="R35" s="7">
        <f t="shared" si="11"/>
        <v>9.0916498051304334E-2</v>
      </c>
      <c r="S35" s="7">
        <f t="shared" si="12"/>
        <v>5.4411941824834616E-2</v>
      </c>
      <c r="T35" s="49">
        <f t="shared" si="4"/>
        <v>79</v>
      </c>
      <c r="U35" s="29">
        <f t="shared" si="14"/>
        <v>4873</v>
      </c>
      <c r="V35" s="12">
        <f t="shared" si="13"/>
        <v>4.9469432028852612E-3</v>
      </c>
      <c r="W35" s="16">
        <f t="shared" si="58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92">
        <f t="shared" si="5"/>
        <v>89.982437267603657</v>
      </c>
      <c r="E36" s="8">
        <f t="shared" si="6"/>
        <v>85522000</v>
      </c>
      <c r="F36" s="14">
        <f t="shared" si="38"/>
        <v>12783000</v>
      </c>
      <c r="G36" s="15">
        <f t="shared" si="39"/>
        <v>72739000</v>
      </c>
      <c r="H36" s="14">
        <f t="shared" si="40"/>
        <v>292142</v>
      </c>
      <c r="I36" s="2">
        <v>1436198</v>
      </c>
      <c r="J36" s="2">
        <v>85522</v>
      </c>
      <c r="K36" s="21">
        <f t="shared" si="15"/>
        <v>80</v>
      </c>
      <c r="L36" s="2">
        <v>82837</v>
      </c>
      <c r="M36" s="37">
        <f t="shared" si="7"/>
        <v>78873.625100000529</v>
      </c>
      <c r="N36" s="2">
        <v>6287</v>
      </c>
      <c r="O36" s="37">
        <f t="shared" si="8"/>
        <v>1428638.0917999996</v>
      </c>
      <c r="P36" s="13">
        <f t="shared" si="9"/>
        <v>12.360870262822965</v>
      </c>
      <c r="Q36" s="7">
        <f t="shared" si="10"/>
        <v>5.9547499718005457E-2</v>
      </c>
      <c r="R36" s="7">
        <f t="shared" si="11"/>
        <v>7.589603679515193E-2</v>
      </c>
      <c r="S36" s="7">
        <f t="shared" si="12"/>
        <v>5.7677980334187903E-2</v>
      </c>
      <c r="T36" s="49">
        <f t="shared" si="4"/>
        <v>80</v>
      </c>
      <c r="U36" s="29">
        <f t="shared" si="14"/>
        <v>9198</v>
      </c>
      <c r="V36" s="12">
        <f t="shared" si="13"/>
        <v>4.3775301177135743E-3</v>
      </c>
      <c r="W36" s="16">
        <f t="shared" si="58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92">
        <f t="shared" si="5"/>
        <v>82.848789844608717</v>
      </c>
      <c r="E37" s="8">
        <f t="shared" si="6"/>
        <v>92798000</v>
      </c>
      <c r="F37" s="14">
        <f t="shared" si="38"/>
        <v>14509000</v>
      </c>
      <c r="G37" s="15">
        <f t="shared" si="39"/>
        <v>78289000</v>
      </c>
      <c r="H37" s="14">
        <f t="shared" si="40"/>
        <v>332930</v>
      </c>
      <c r="I37" s="2">
        <v>1521252</v>
      </c>
      <c r="J37" s="2">
        <v>92798</v>
      </c>
      <c r="K37" s="21">
        <f t="shared" si="15"/>
        <v>81</v>
      </c>
      <c r="L37" s="2">
        <v>85054</v>
      </c>
      <c r="M37" s="37">
        <f t="shared" si="7"/>
        <v>80261.247600000584</v>
      </c>
      <c r="N37" s="2">
        <v>7277</v>
      </c>
      <c r="O37" s="37">
        <f t="shared" si="8"/>
        <v>1509953.9566500103</v>
      </c>
      <c r="P37" s="13">
        <f t="shared" si="9"/>
        <v>12.740867433548377</v>
      </c>
      <c r="Q37" s="7">
        <f t="shared" si="10"/>
        <v>6.1001070171148503E-2</v>
      </c>
      <c r="R37" s="7">
        <f t="shared" si="11"/>
        <v>8.5557410586215812E-2</v>
      </c>
      <c r="S37" s="7">
        <f t="shared" si="12"/>
        <v>5.5910526329628493E-2</v>
      </c>
      <c r="T37" s="49">
        <f t="shared" si="4"/>
        <v>81</v>
      </c>
      <c r="U37" s="29">
        <f t="shared" si="14"/>
        <v>2217</v>
      </c>
      <c r="V37" s="12">
        <f t="shared" si="13"/>
        <v>4.7835598572754543E-3</v>
      </c>
      <c r="W37" s="16">
        <f t="shared" si="58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92">
        <f t="shared" ref="D38:D60" si="59">(WorldPop-E38)/E38</f>
        <v>77.051961079345972</v>
      </c>
      <c r="E38" s="8">
        <f t="shared" si="6"/>
        <v>99690000</v>
      </c>
      <c r="F38" s="14">
        <f t="shared" si="38"/>
        <v>16231000</v>
      </c>
      <c r="G38" s="15">
        <f t="shared" si="39"/>
        <v>83459000</v>
      </c>
      <c r="H38" s="14">
        <f t="shared" si="40"/>
        <v>372755</v>
      </c>
      <c r="I38" s="2">
        <v>1610909</v>
      </c>
      <c r="J38" s="2">
        <v>99690</v>
      </c>
      <c r="K38" s="21">
        <f t="shared" si="15"/>
        <v>82</v>
      </c>
      <c r="L38" s="2">
        <v>89657</v>
      </c>
      <c r="M38" s="37">
        <f t="shared" ref="M38:M69" si="60">$AQ$26*($K38^3)+$AR$26*($K38^2)+$AS$26*$K38+$AT$26</f>
        <v>81444.055500000482</v>
      </c>
      <c r="N38" s="2">
        <v>6892</v>
      </c>
      <c r="O38" s="37">
        <f t="shared" ref="O38:O69" si="61">$AL$26*($K38^4)+$AM$26*($K38^3)+$AN$26*($K38^2)+$AO$26*$K38+$AP$26</f>
        <v>1592131.1444000071</v>
      </c>
      <c r="P38" s="13">
        <f t="shared" si="9"/>
        <v>12.797542826422099</v>
      </c>
      <c r="Q38" s="7">
        <f t="shared" si="10"/>
        <v>6.1884315004758182E-2</v>
      </c>
      <c r="R38" s="7">
        <f t="shared" ref="R38:R66" si="62">+N38/L38</f>
        <v>7.6870740711823954E-2</v>
      </c>
      <c r="S38" s="7">
        <f t="shared" si="12"/>
        <v>5.5656154382401492E-2</v>
      </c>
      <c r="T38" s="49">
        <f t="shared" si="4"/>
        <v>82</v>
      </c>
      <c r="U38" s="29">
        <f t="shared" si="14"/>
        <v>4603</v>
      </c>
      <c r="V38" s="12">
        <f t="shared" si="13"/>
        <v>4.2783298125468293E-3</v>
      </c>
      <c r="W38" s="16">
        <f t="shared" si="58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92">
        <f t="shared" si="59"/>
        <v>72.438915735427358</v>
      </c>
      <c r="E39" s="8">
        <f t="shared" si="6"/>
        <v>105952000</v>
      </c>
      <c r="F39" s="14">
        <f t="shared" si="38"/>
        <v>18433000</v>
      </c>
      <c r="G39" s="15">
        <f t="shared" si="39"/>
        <v>87519000</v>
      </c>
      <c r="H39" s="14">
        <f t="shared" si="40"/>
        <v>413467</v>
      </c>
      <c r="I39" s="2">
        <v>1696588</v>
      </c>
      <c r="J39" s="2">
        <v>105952</v>
      </c>
      <c r="K39" s="21">
        <f t="shared" si="15"/>
        <v>83</v>
      </c>
      <c r="L39" s="2">
        <v>85679</v>
      </c>
      <c r="M39" s="37">
        <f t="shared" si="60"/>
        <v>82411.204400000395</v>
      </c>
      <c r="N39" s="2">
        <v>6262</v>
      </c>
      <c r="O39" s="37">
        <f t="shared" si="61"/>
        <v>1674946.0983500024</v>
      </c>
      <c r="P39" s="13">
        <f t="shared" si="9"/>
        <v>14.069205457299988</v>
      </c>
      <c r="Q39" s="7">
        <f t="shared" si="10"/>
        <v>6.245004679981233E-2</v>
      </c>
      <c r="R39" s="7">
        <f t="shared" si="62"/>
        <v>7.3086754047082717E-2</v>
      </c>
      <c r="S39" s="7">
        <f t="shared" si="12"/>
        <v>5.0500769780288439E-2</v>
      </c>
      <c r="T39" s="49">
        <f t="shared" si="4"/>
        <v>83</v>
      </c>
      <c r="U39" s="29">
        <f t="shared" ref="U39:U68" si="63">+L39-L38</f>
        <v>-3978</v>
      </c>
      <c r="V39" s="12">
        <f t="shared" si="13"/>
        <v>3.6909373401202883E-3</v>
      </c>
      <c r="W39" s="16">
        <f t="shared" si="58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92">
        <f t="shared" si="59"/>
        <v>68.689750295561211</v>
      </c>
      <c r="E40" s="8">
        <f t="shared" si="6"/>
        <v>111652000</v>
      </c>
      <c r="F40" s="14">
        <f t="shared" si="38"/>
        <v>20834000</v>
      </c>
      <c r="G40" s="15">
        <f t="shared" si="39"/>
        <v>90818000</v>
      </c>
      <c r="H40" s="14">
        <f t="shared" si="40"/>
        <v>462684</v>
      </c>
      <c r="I40" s="2">
        <v>1773084</v>
      </c>
      <c r="J40" s="2">
        <v>111652</v>
      </c>
      <c r="K40" s="21">
        <f t="shared" si="15"/>
        <v>84</v>
      </c>
      <c r="L40" s="2">
        <v>76498</v>
      </c>
      <c r="M40" s="37">
        <f t="shared" si="60"/>
        <v>83151.849900000263</v>
      </c>
      <c r="N40" s="2">
        <v>5702</v>
      </c>
      <c r="O40" s="37">
        <f t="shared" si="61"/>
        <v>1758163.9136400064</v>
      </c>
      <c r="P40" s="13">
        <f t="shared" si="9"/>
        <v>16.41002019677207</v>
      </c>
      <c r="Q40" s="7">
        <f t="shared" si="10"/>
        <v>6.2970507883439247E-2</v>
      </c>
      <c r="R40" s="7">
        <f t="shared" si="62"/>
        <v>7.4537896415592567E-2</v>
      </c>
      <c r="S40" s="7">
        <f t="shared" si="12"/>
        <v>4.3144036041157664E-2</v>
      </c>
      <c r="T40" s="49">
        <f t="shared" si="4"/>
        <v>84</v>
      </c>
      <c r="U40" s="29">
        <f t="shared" si="63"/>
        <v>-9181</v>
      </c>
      <c r="V40" s="12">
        <f t="shared" si="13"/>
        <v>3.2158656893864026E-3</v>
      </c>
      <c r="W40" s="16">
        <f t="shared" si="58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92">
        <f t="shared" si="59"/>
        <v>65.492338981892132</v>
      </c>
      <c r="E41" s="8">
        <f t="shared" si="6"/>
        <v>117021000</v>
      </c>
      <c r="F41" s="14">
        <f t="shared" si="38"/>
        <v>23335000</v>
      </c>
      <c r="G41" s="15">
        <f t="shared" si="39"/>
        <v>93686000</v>
      </c>
      <c r="H41" s="14">
        <f t="shared" si="40"/>
        <v>509164</v>
      </c>
      <c r="I41" s="2">
        <v>1844863</v>
      </c>
      <c r="J41" s="2">
        <v>117021</v>
      </c>
      <c r="K41" s="21">
        <f t="shared" si="15"/>
        <v>85</v>
      </c>
      <c r="L41" s="2">
        <v>71779</v>
      </c>
      <c r="M41" s="37">
        <f t="shared" si="60"/>
        <v>83655.147600000026</v>
      </c>
      <c r="N41" s="2">
        <v>5369</v>
      </c>
      <c r="O41" s="37">
        <f t="shared" si="61"/>
        <v>1841538.337250012</v>
      </c>
      <c r="P41" s="13">
        <f t="shared" si="9"/>
        <v>18.159629426159832</v>
      </c>
      <c r="Q41" s="7">
        <f t="shared" si="10"/>
        <v>6.3430726292413045E-2</v>
      </c>
      <c r="R41" s="7">
        <f t="shared" si="62"/>
        <v>7.4799035929728752E-2</v>
      </c>
      <c r="S41" s="7">
        <f t="shared" si="12"/>
        <v>3.8907496112177434E-2</v>
      </c>
      <c r="T41" s="49">
        <f t="shared" si="4"/>
        <v>85</v>
      </c>
      <c r="U41" s="29">
        <f t="shared" si="63"/>
        <v>-4719</v>
      </c>
      <c r="V41" s="12">
        <f t="shared" si="13"/>
        <v>2.9102431996305416E-3</v>
      </c>
      <c r="W41" s="16">
        <f t="shared" si="58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92">
        <f t="shared" si="59"/>
        <v>62.255019917079913</v>
      </c>
      <c r="E42" s="8">
        <f t="shared" si="6"/>
        <v>123010000</v>
      </c>
      <c r="F42" s="14">
        <f t="shared" si="38"/>
        <v>26487000</v>
      </c>
      <c r="G42" s="15">
        <f t="shared" si="39"/>
        <v>96523000</v>
      </c>
      <c r="H42" s="14">
        <f t="shared" si="40"/>
        <v>570968</v>
      </c>
      <c r="I42" s="2">
        <v>1914916</v>
      </c>
      <c r="J42" s="2">
        <v>123010</v>
      </c>
      <c r="K42" s="21">
        <f t="shared" si="15"/>
        <v>86</v>
      </c>
      <c r="L42" s="2">
        <v>70082</v>
      </c>
      <c r="M42" s="37">
        <f t="shared" si="60"/>
        <v>83910.253100000322</v>
      </c>
      <c r="N42" s="2">
        <v>5989</v>
      </c>
      <c r="O42" s="37">
        <f t="shared" si="61"/>
        <v>1924811.7680000169</v>
      </c>
      <c r="P42" s="13">
        <f t="shared" si="9"/>
        <v>19.284005801256594</v>
      </c>
      <c r="Q42" s="7">
        <f t="shared" si="10"/>
        <v>6.423780468699411E-2</v>
      </c>
      <c r="R42" s="7">
        <f t="shared" si="62"/>
        <v>8.5457036043491905E-2</v>
      </c>
      <c r="S42" s="7">
        <f t="shared" si="12"/>
        <v>3.6597949988406805E-2</v>
      </c>
      <c r="T42" s="49">
        <f t="shared" si="4"/>
        <v>86</v>
      </c>
      <c r="U42" s="29">
        <f t="shared" si="63"/>
        <v>-1697</v>
      </c>
      <c r="V42" s="12">
        <f t="shared" si="13"/>
        <v>3.1275523312771945E-3</v>
      </c>
      <c r="W42" s="16">
        <f t="shared" si="58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92">
        <f t="shared" si="59"/>
        <v>58.449134736600833</v>
      </c>
      <c r="E43" s="8">
        <f t="shared" si="6"/>
        <v>130885000</v>
      </c>
      <c r="F43" s="14">
        <f t="shared" si="38"/>
        <v>29957000</v>
      </c>
      <c r="G43" s="15">
        <f t="shared" si="39"/>
        <v>100928000</v>
      </c>
      <c r="H43" s="14">
        <f t="shared" si="40"/>
        <v>634835</v>
      </c>
      <c r="I43" s="2">
        <v>1991562</v>
      </c>
      <c r="J43" s="2">
        <v>130885</v>
      </c>
      <c r="K43" s="21">
        <f t="shared" si="15"/>
        <v>87</v>
      </c>
      <c r="L43" s="2">
        <v>76647</v>
      </c>
      <c r="M43" s="37">
        <f t="shared" si="60"/>
        <v>83906.322000000393</v>
      </c>
      <c r="N43" s="2">
        <v>7875</v>
      </c>
      <c r="O43" s="37">
        <f t="shared" si="61"/>
        <v>2007715.2565499945</v>
      </c>
      <c r="P43" s="13">
        <f t="shared" si="9"/>
        <v>18.354824370171748</v>
      </c>
      <c r="Q43" s="7">
        <f t="shared" si="10"/>
        <v>6.5719771716873487E-2</v>
      </c>
      <c r="R43" s="7">
        <f t="shared" si="62"/>
        <v>0.10274374730909233</v>
      </c>
      <c r="S43" s="7">
        <f t="shared" si="12"/>
        <v>3.8485871893518757E-2</v>
      </c>
      <c r="T43" s="49">
        <f t="shared" si="4"/>
        <v>87</v>
      </c>
      <c r="U43" s="29">
        <f t="shared" si="63"/>
        <v>6565</v>
      </c>
      <c r="V43" s="12">
        <f t="shared" si="13"/>
        <v>3.9541826967977901E-3</v>
      </c>
      <c r="W43" s="16">
        <f t="shared" si="58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92">
        <f t="shared" si="59"/>
        <v>54.826601041771298</v>
      </c>
      <c r="E44" s="8">
        <f t="shared" si="6"/>
        <v>139378000</v>
      </c>
      <c r="F44" s="14">
        <f t="shared" si="38"/>
        <v>33106000</v>
      </c>
      <c r="G44" s="15">
        <f t="shared" si="39"/>
        <v>106272000</v>
      </c>
      <c r="H44" s="14">
        <f t="shared" si="40"/>
        <v>693282</v>
      </c>
      <c r="I44" s="2">
        <v>2074529</v>
      </c>
      <c r="J44" s="2">
        <v>139378</v>
      </c>
      <c r="K44" s="21">
        <f t="shared" si="15"/>
        <v>88</v>
      </c>
      <c r="L44" s="2">
        <v>82967</v>
      </c>
      <c r="M44" s="37">
        <f t="shared" si="60"/>
        <v>83632.509900000412</v>
      </c>
      <c r="N44" s="2">
        <v>8493</v>
      </c>
      <c r="O44" s="37">
        <f t="shared" si="61"/>
        <v>2089968.5054000048</v>
      </c>
      <c r="P44" s="13">
        <f t="shared" si="9"/>
        <v>17.675945554553103</v>
      </c>
      <c r="Q44" s="7">
        <f t="shared" si="10"/>
        <v>6.7185370751626033E-2</v>
      </c>
      <c r="R44" s="7">
        <f t="shared" si="62"/>
        <v>0.10236600094013282</v>
      </c>
      <c r="S44" s="7">
        <f t="shared" si="12"/>
        <v>3.9993174354275116E-2</v>
      </c>
      <c r="T44" s="49">
        <f t="shared" si="4"/>
        <v>88</v>
      </c>
      <c r="U44" s="29">
        <f t="shared" si="63"/>
        <v>6320</v>
      </c>
      <c r="V44" s="12">
        <f t="shared" si="13"/>
        <v>4.0939413235486222E-3</v>
      </c>
      <c r="W44" s="16">
        <f t="shared" si="58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92">
        <f t="shared" si="59"/>
        <v>52.262417173210665</v>
      </c>
      <c r="E45" s="8">
        <f t="shared" si="6"/>
        <v>146088000</v>
      </c>
      <c r="F45" s="14">
        <f t="shared" si="38"/>
        <v>36405000</v>
      </c>
      <c r="G45" s="15">
        <f t="shared" si="39"/>
        <v>109683000</v>
      </c>
      <c r="H45" s="14">
        <f t="shared" si="40"/>
        <v>750890</v>
      </c>
      <c r="I45" s="2">
        <v>2160207</v>
      </c>
      <c r="J45" s="2">
        <v>146088</v>
      </c>
      <c r="K45" s="21">
        <f t="shared" si="15"/>
        <v>89</v>
      </c>
      <c r="L45" s="2">
        <v>85678</v>
      </c>
      <c r="M45" s="37">
        <f t="shared" si="60"/>
        <v>83077.972400000319</v>
      </c>
      <c r="N45" s="2">
        <v>6710</v>
      </c>
      <c r="O45" s="37">
        <f t="shared" si="61"/>
        <v>2171279.8688900014</v>
      </c>
      <c r="P45" s="13">
        <f t="shared" si="9"/>
        <v>17.820708184105083</v>
      </c>
      <c r="Q45" s="7">
        <f t="shared" ref="Q45:Q52" si="64">+J45/O45</f>
        <v>6.7281975987131912E-2</v>
      </c>
      <c r="R45" s="7">
        <f t="shared" si="62"/>
        <v>7.8316487312962493E-2</v>
      </c>
      <c r="S45" s="7">
        <f t="shared" si="12"/>
        <v>3.9661939804842776E-2</v>
      </c>
      <c r="T45" s="49">
        <f t="shared" si="4"/>
        <v>89</v>
      </c>
      <c r="U45" s="29">
        <f t="shared" si="63"/>
        <v>2711</v>
      </c>
      <c r="V45" s="12">
        <f t="shared" si="13"/>
        <v>3.1061838055334513E-3</v>
      </c>
      <c r="W45" s="16">
        <f t="shared" si="58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92">
        <f t="shared" si="59"/>
        <v>50.005893111156269</v>
      </c>
      <c r="E46" s="8">
        <f t="shared" si="6"/>
        <v>152551000</v>
      </c>
      <c r="F46" s="14">
        <f t="shared" si="38"/>
        <v>40598000</v>
      </c>
      <c r="G46" s="15">
        <f t="shared" si="39"/>
        <v>111953000</v>
      </c>
      <c r="H46" s="14">
        <f t="shared" si="40"/>
        <v>823626</v>
      </c>
      <c r="I46" s="2">
        <v>2241778</v>
      </c>
      <c r="J46" s="2">
        <v>152551</v>
      </c>
      <c r="K46" s="21">
        <f t="shared" si="15"/>
        <v>90</v>
      </c>
      <c r="L46" s="2">
        <v>81572</v>
      </c>
      <c r="M46" s="37">
        <f t="shared" si="60"/>
        <v>82231.865100000286</v>
      </c>
      <c r="N46" s="2">
        <v>6463</v>
      </c>
      <c r="O46" s="37">
        <f t="shared" si="61"/>
        <v>2251346.35320001</v>
      </c>
      <c r="P46" s="13">
        <f t="shared" si="9"/>
        <v>19.393718453401192</v>
      </c>
      <c r="Q46" s="7">
        <f t="shared" si="64"/>
        <v>6.7759898330688947E-2</v>
      </c>
      <c r="R46" s="7">
        <f t="shared" si="62"/>
        <v>7.9230618349433624E-2</v>
      </c>
      <c r="S46" s="7">
        <f t="shared" si="12"/>
        <v>3.6387189097225506E-2</v>
      </c>
      <c r="T46" s="49">
        <f t="shared" si="4"/>
        <v>90</v>
      </c>
      <c r="U46" s="29">
        <f t="shared" si="63"/>
        <v>-4106</v>
      </c>
      <c r="V46" s="12">
        <f t="shared" si="13"/>
        <v>2.8829794921709463E-3</v>
      </c>
      <c r="W46" s="16">
        <f t="shared" si="58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92">
        <f t="shared" si="59"/>
        <v>48.294570058347638</v>
      </c>
      <c r="E47" s="8">
        <f t="shared" si="6"/>
        <v>157847000</v>
      </c>
      <c r="F47" s="14">
        <f t="shared" si="38"/>
        <v>45526000</v>
      </c>
      <c r="G47" s="15">
        <f t="shared" si="39"/>
        <v>112321000</v>
      </c>
      <c r="H47" s="14">
        <f t="shared" si="40"/>
        <v>896450</v>
      </c>
      <c r="I47" s="2">
        <v>2314621</v>
      </c>
      <c r="J47" s="2">
        <v>157847</v>
      </c>
      <c r="K47" s="21">
        <f t="shared" si="15"/>
        <v>91</v>
      </c>
      <c r="L47" s="2">
        <v>72846</v>
      </c>
      <c r="M47" s="37">
        <f t="shared" si="60"/>
        <v>81083.343600000488</v>
      </c>
      <c r="N47" s="2">
        <v>5296</v>
      </c>
      <c r="O47" s="37">
        <f t="shared" si="61"/>
        <v>2329853.6163500091</v>
      </c>
      <c r="P47" s="13">
        <f t="shared" si="9"/>
        <v>22.368958301899958</v>
      </c>
      <c r="Q47" s="7">
        <f t="shared" si="64"/>
        <v>6.7749749980982057E-2</v>
      </c>
      <c r="R47" s="7">
        <f t="shared" si="62"/>
        <v>7.2701315103094202E-2</v>
      </c>
      <c r="S47" s="7">
        <f t="shared" si="12"/>
        <v>3.1472107096582984E-2</v>
      </c>
      <c r="T47" s="49">
        <f t="shared" si="4"/>
        <v>91</v>
      </c>
      <c r="U47" s="29">
        <f t="shared" si="63"/>
        <v>-8726</v>
      </c>
      <c r="V47" s="12">
        <f t="shared" si="13"/>
        <v>2.2880635749870067E-3</v>
      </c>
      <c r="W47" s="16">
        <f t="shared" si="58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92">
        <f t="shared" si="59"/>
        <v>46.749085642750188</v>
      </c>
      <c r="E48" s="8">
        <f t="shared" si="6"/>
        <v>162956000</v>
      </c>
      <c r="F48" s="14">
        <f t="shared" si="38"/>
        <v>50322000</v>
      </c>
      <c r="G48" s="15">
        <f t="shared" si="39"/>
        <v>112634000</v>
      </c>
      <c r="H48" s="14">
        <f t="shared" si="40"/>
        <v>972303</v>
      </c>
      <c r="I48" s="2">
        <v>2397216</v>
      </c>
      <c r="J48" s="2">
        <v>162956</v>
      </c>
      <c r="K48" s="21">
        <f t="shared" si="15"/>
        <v>92</v>
      </c>
      <c r="L48" s="2">
        <v>83006</v>
      </c>
      <c r="M48" s="37">
        <f t="shared" si="60"/>
        <v>79621.563500000164</v>
      </c>
      <c r="N48" s="2">
        <v>5109</v>
      </c>
      <c r="O48" s="37">
        <f t="shared" si="61"/>
        <v>2406475.9682000047</v>
      </c>
      <c r="P48" s="13">
        <f t="shared" si="9"/>
        <v>20.362720688385103</v>
      </c>
      <c r="Q48" s="7">
        <f t="shared" si="64"/>
        <v>6.7715614929613366E-2</v>
      </c>
      <c r="R48" s="7">
        <f t="shared" si="62"/>
        <v>6.1549767486687709E-2</v>
      </c>
      <c r="S48" s="7">
        <f t="shared" si="12"/>
        <v>3.4625999492744919E-2</v>
      </c>
      <c r="T48" s="49">
        <f t="shared" si="4"/>
        <v>92</v>
      </c>
      <c r="U48" s="29">
        <f t="shared" si="63"/>
        <v>10160</v>
      </c>
      <c r="V48" s="12">
        <f t="shared" si="13"/>
        <v>2.1312222177726162E-3</v>
      </c>
      <c r="W48" s="16">
        <f t="shared" si="58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92">
        <f t="shared" si="59"/>
        <v>45.039785569743088</v>
      </c>
      <c r="E49" s="8">
        <f t="shared" si="6"/>
        <v>169006000</v>
      </c>
      <c r="F49" s="14">
        <f t="shared" si="38"/>
        <v>56986000</v>
      </c>
      <c r="G49" s="15">
        <f t="shared" si="39"/>
        <v>112020000</v>
      </c>
      <c r="H49" s="14">
        <f t="shared" si="40"/>
        <v>1051697</v>
      </c>
      <c r="I49" s="2">
        <v>2471136</v>
      </c>
      <c r="J49" s="2">
        <v>169006</v>
      </c>
      <c r="K49" s="21">
        <f t="shared" si="15"/>
        <v>93</v>
      </c>
      <c r="L49" s="2">
        <v>73920</v>
      </c>
      <c r="M49" s="37">
        <f t="shared" si="60"/>
        <v>77835.680400000419</v>
      </c>
      <c r="N49" s="2">
        <v>6058</v>
      </c>
      <c r="O49" s="37">
        <f t="shared" si="61"/>
        <v>2480876.3704500152</v>
      </c>
      <c r="P49" s="13">
        <f t="shared" si="9"/>
        <v>23.516691317093837</v>
      </c>
      <c r="Q49" s="7">
        <f t="shared" si="64"/>
        <v>6.8123507488341062E-2</v>
      </c>
      <c r="R49" s="7">
        <f t="shared" si="62"/>
        <v>8.1953463203463209E-2</v>
      </c>
      <c r="S49" s="7">
        <f t="shared" si="12"/>
        <v>2.9913367779029563E-2</v>
      </c>
      <c r="T49" s="49">
        <f t="shared" si="4"/>
        <v>93</v>
      </c>
      <c r="U49" s="29">
        <f t="shared" si="63"/>
        <v>-9086</v>
      </c>
      <c r="V49" s="12">
        <f t="shared" si="13"/>
        <v>2.4515040855703613E-3</v>
      </c>
      <c r="W49" s="16">
        <f t="shared" si="58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92">
        <f t="shared" si="59"/>
        <v>43.28722665543502</v>
      </c>
      <c r="E50" s="8">
        <f t="shared" si="6"/>
        <v>175694000</v>
      </c>
      <c r="F50" s="14">
        <f t="shared" si="38"/>
        <v>62784000</v>
      </c>
      <c r="G50" s="15">
        <f t="shared" si="39"/>
        <v>112910000</v>
      </c>
      <c r="H50" s="14">
        <f t="shared" si="40"/>
        <v>1133758</v>
      </c>
      <c r="I50" s="2">
        <v>2544792</v>
      </c>
      <c r="J50" s="2">
        <v>175694</v>
      </c>
      <c r="K50" s="21">
        <f t="shared" si="15"/>
        <v>94</v>
      </c>
      <c r="L50" s="2">
        <v>73657</v>
      </c>
      <c r="M50" s="37">
        <f t="shared" si="60"/>
        <v>75714.849900000496</v>
      </c>
      <c r="N50" s="2">
        <v>6689</v>
      </c>
      <c r="O50" s="37">
        <f t="shared" si="61"/>
        <v>2552706.4366400046</v>
      </c>
      <c r="P50" s="13">
        <f t="shared" si="9"/>
        <v>24.29262086581614</v>
      </c>
      <c r="Q50" s="7">
        <f t="shared" si="64"/>
        <v>6.8826558932979745E-2</v>
      </c>
      <c r="R50" s="7">
        <f t="shared" si="62"/>
        <v>9.0812821591973611E-2</v>
      </c>
      <c r="S50" s="7">
        <f t="shared" si="12"/>
        <v>2.8944212336410993E-2</v>
      </c>
      <c r="T50" s="49">
        <f t="shared" si="4"/>
        <v>94</v>
      </c>
      <c r="U50" s="29">
        <f t="shared" si="63"/>
        <v>-263</v>
      </c>
      <c r="V50" s="12">
        <f t="shared" si="13"/>
        <v>2.628505591026693E-3</v>
      </c>
      <c r="W50" s="16">
        <f t="shared" si="58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92">
        <f t="shared" si="59"/>
        <v>41.767316338532908</v>
      </c>
      <c r="E51" s="8">
        <f t="shared" si="6"/>
        <v>181938000</v>
      </c>
      <c r="F51" s="14">
        <f t="shared" si="38"/>
        <v>67594000</v>
      </c>
      <c r="G51" s="15">
        <f t="shared" si="39"/>
        <v>114344000</v>
      </c>
      <c r="H51" s="14">
        <f t="shared" si="40"/>
        <v>1210956</v>
      </c>
      <c r="I51" s="2">
        <v>2626321</v>
      </c>
      <c r="J51" s="2">
        <v>181938</v>
      </c>
      <c r="K51" s="21">
        <f t="shared" si="15"/>
        <v>95</v>
      </c>
      <c r="L51" s="2">
        <v>81529</v>
      </c>
      <c r="M51" s="37">
        <f t="shared" si="60"/>
        <v>73248.227600000333</v>
      </c>
      <c r="N51" s="2">
        <v>6260</v>
      </c>
      <c r="O51" s="37">
        <f t="shared" si="61"/>
        <v>2621606.4321500016</v>
      </c>
      <c r="P51" s="13">
        <f t="shared" si="9"/>
        <v>22.673390193582218</v>
      </c>
      <c r="Q51" s="7">
        <f t="shared" si="64"/>
        <v>6.939943302274823E-2</v>
      </c>
      <c r="R51" s="7">
        <f t="shared" si="62"/>
        <v>7.6782494572483415E-2</v>
      </c>
      <c r="S51" s="7">
        <f t="shared" si="12"/>
        <v>3.1043044624019685E-2</v>
      </c>
      <c r="T51" s="49">
        <f t="shared" si="4"/>
        <v>95</v>
      </c>
      <c r="U51" s="29">
        <f t="shared" si="63"/>
        <v>7872</v>
      </c>
      <c r="V51" s="12">
        <f t="shared" si="13"/>
        <v>2.3835624053571516E-3</v>
      </c>
      <c r="W51" s="16">
        <f t="shared" si="58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92">
        <f t="shared" si="59"/>
        <v>40.453344343517756</v>
      </c>
      <c r="E52" s="8">
        <f t="shared" si="6"/>
        <v>187705000</v>
      </c>
      <c r="F52" s="14">
        <f t="shared" si="38"/>
        <v>72614000</v>
      </c>
      <c r="G52" s="15">
        <f t="shared" si="39"/>
        <v>115091000</v>
      </c>
      <c r="H52" s="14">
        <f t="shared" si="40"/>
        <v>1279722</v>
      </c>
      <c r="I52" s="2">
        <v>2719897</v>
      </c>
      <c r="J52" s="2">
        <v>187705</v>
      </c>
      <c r="K52" s="21">
        <f t="shared" si="15"/>
        <v>96</v>
      </c>
      <c r="L52" s="2">
        <v>93716</v>
      </c>
      <c r="M52" s="37">
        <f t="shared" si="60"/>
        <v>70424.969100000337</v>
      </c>
      <c r="N52" s="2">
        <v>5767</v>
      </c>
      <c r="O52" s="37">
        <f t="shared" si="61"/>
        <v>2687205.2742000138</v>
      </c>
      <c r="P52" s="13">
        <f t="shared" si="9"/>
        <v>20.461661349649351</v>
      </c>
      <c r="Q52" s="7">
        <f t="shared" si="64"/>
        <v>6.9851381210867911E-2</v>
      </c>
      <c r="R52" s="7">
        <f t="shared" si="62"/>
        <v>6.1536984079559522E-2</v>
      </c>
      <c r="S52" s="7">
        <f t="shared" si="12"/>
        <v>3.4455716521618281E-2</v>
      </c>
      <c r="T52" s="49">
        <f t="shared" si="4"/>
        <v>96</v>
      </c>
      <c r="U52" s="29">
        <f t="shared" si="63"/>
        <v>12187</v>
      </c>
      <c r="V52" s="12">
        <f t="shared" si="13"/>
        <v>2.1203008790406401E-3</v>
      </c>
      <c r="W52" s="16">
        <f t="shared" si="58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92">
        <f t="shared" si="59"/>
        <v>39.168292808837954</v>
      </c>
      <c r="E53" s="8">
        <f t="shared" si="6"/>
        <v>193710000</v>
      </c>
      <c r="F53" s="14">
        <f t="shared" si="38"/>
        <v>79235000</v>
      </c>
      <c r="G53" s="15">
        <f t="shared" si="39"/>
        <v>114475000</v>
      </c>
      <c r="H53" s="14">
        <f t="shared" si="40"/>
        <v>1353361</v>
      </c>
      <c r="I53" s="2">
        <v>2804796</v>
      </c>
      <c r="J53" s="2">
        <v>193710</v>
      </c>
      <c r="K53" s="21">
        <f t="shared" si="15"/>
        <v>97</v>
      </c>
      <c r="L53" s="2">
        <v>84900</v>
      </c>
      <c r="M53" s="37">
        <f t="shared" si="60"/>
        <v>67234.230000000214</v>
      </c>
      <c r="N53" s="2">
        <v>6006</v>
      </c>
      <c r="O53" s="37">
        <f t="shared" si="61"/>
        <v>2749120.5318500167</v>
      </c>
      <c r="P53" s="13">
        <f t="shared" si="9"/>
        <v>23.243984678721372</v>
      </c>
      <c r="Q53" s="7">
        <f t="shared" ref="Q53:Q116" si="65">+J53/I53</f>
        <v>6.9063846354601194E-2</v>
      </c>
      <c r="R53" s="7">
        <f t="shared" si="62"/>
        <v>7.0742049469964666E-2</v>
      </c>
      <c r="S53" s="7">
        <f t="shared" si="12"/>
        <v>3.026958110322462E-2</v>
      </c>
      <c r="T53" s="49">
        <f t="shared" si="4"/>
        <v>97</v>
      </c>
      <c r="U53" s="29">
        <f t="shared" si="63"/>
        <v>-8816</v>
      </c>
      <c r="V53" s="12">
        <f t="shared" si="13"/>
        <v>2.1413322038394238E-3</v>
      </c>
      <c r="W53" s="16">
        <f t="shared" si="58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92">
        <f t="shared" si="59"/>
        <v>38.165844524533391</v>
      </c>
      <c r="E54" s="8">
        <f t="shared" si="6"/>
        <v>198668000</v>
      </c>
      <c r="F54" s="14">
        <f t="shared" si="38"/>
        <v>85522000</v>
      </c>
      <c r="G54" s="15">
        <f t="shared" si="39"/>
        <v>113146000</v>
      </c>
      <c r="H54" s="14">
        <f t="shared" si="40"/>
        <v>1436198</v>
      </c>
      <c r="I54" s="2">
        <v>2878196</v>
      </c>
      <c r="J54" s="2">
        <v>198668</v>
      </c>
      <c r="K54" s="21">
        <f t="shared" si="15"/>
        <v>98</v>
      </c>
      <c r="L54" s="2">
        <v>85530</v>
      </c>
      <c r="M54" s="37">
        <f t="shared" si="60"/>
        <v>63665.165900000371</v>
      </c>
      <c r="N54" s="2">
        <v>4982</v>
      </c>
      <c r="O54" s="37">
        <f t="shared" si="61"/>
        <v>2806958.4259999981</v>
      </c>
      <c r="P54" s="13">
        <f t="shared" si="9"/>
        <v>23.670188367754594</v>
      </c>
      <c r="Q54" s="7">
        <f t="shared" si="65"/>
        <v>6.9025181050908282E-2</v>
      </c>
      <c r="R54" s="7">
        <f t="shared" si="62"/>
        <v>5.8248567754004443E-2</v>
      </c>
      <c r="S54" s="7">
        <f t="shared" si="12"/>
        <v>2.971653077135817E-2</v>
      </c>
      <c r="T54" s="49">
        <f t="shared" si="4"/>
        <v>98</v>
      </c>
      <c r="U54" s="29">
        <f t="shared" si="63"/>
        <v>630</v>
      </c>
      <c r="V54" s="12">
        <f t="shared" si="13"/>
        <v>1.7309453560494144E-3</v>
      </c>
      <c r="W54" s="16">
        <f t="shared" si="58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92">
        <f t="shared" si="59"/>
        <v>37.406294268918096</v>
      </c>
      <c r="E55" s="8">
        <f t="shared" si="6"/>
        <v>202597000</v>
      </c>
      <c r="F55" s="14">
        <f t="shared" si="38"/>
        <v>92798000</v>
      </c>
      <c r="G55" s="15">
        <f t="shared" si="39"/>
        <v>109799000</v>
      </c>
      <c r="H55" s="14">
        <f t="shared" si="40"/>
        <v>1521252</v>
      </c>
      <c r="I55" s="2">
        <v>2954222</v>
      </c>
      <c r="J55" s="2">
        <v>202597</v>
      </c>
      <c r="K55" s="21">
        <f t="shared" si="15"/>
        <v>99</v>
      </c>
      <c r="L55" s="2">
        <v>76026</v>
      </c>
      <c r="M55" s="37">
        <f t="shared" si="60"/>
        <v>59706.932400000514</v>
      </c>
      <c r="N55" s="2">
        <v>3932</v>
      </c>
      <c r="O55" s="37">
        <f t="shared" si="61"/>
        <v>2860313.8293900108</v>
      </c>
      <c r="P55" s="13">
        <f t="shared" si="9"/>
        <v>27.279452720171694</v>
      </c>
      <c r="Q55" s="7">
        <f t="shared" si="65"/>
        <v>6.8578800103715976E-2</v>
      </c>
      <c r="R55" s="7">
        <f t="shared" si="62"/>
        <v>5.1719148712282642E-2</v>
      </c>
      <c r="S55" s="7">
        <f t="shared" si="12"/>
        <v>2.5734694278222829E-2</v>
      </c>
      <c r="T55" s="49">
        <f t="shared" si="4"/>
        <v>99</v>
      </c>
      <c r="U55" s="29">
        <f t="shared" si="63"/>
        <v>-9504</v>
      </c>
      <c r="V55" s="12">
        <f t="shared" si="13"/>
        <v>1.3309764804405357E-3</v>
      </c>
      <c r="W55" s="16">
        <f t="shared" si="58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92">
        <f t="shared" si="59"/>
        <v>36.413510407600988</v>
      </c>
      <c r="E56" s="8">
        <f t="shared" ref="E56:E106" si="66">+J56/$E$3</f>
        <v>207973000</v>
      </c>
      <c r="F56" s="14">
        <f t="shared" ref="F56:F87" si="67">+E38</f>
        <v>99690000</v>
      </c>
      <c r="G56" s="15">
        <f t="shared" si="39"/>
        <v>108283000</v>
      </c>
      <c r="H56" s="14">
        <f t="shared" ref="H56:H87" si="68">+I38</f>
        <v>1610909</v>
      </c>
      <c r="I56" s="2">
        <v>3018952</v>
      </c>
      <c r="J56" s="2">
        <v>207973</v>
      </c>
      <c r="K56" s="21">
        <f t="shared" si="15"/>
        <v>100</v>
      </c>
      <c r="L56" s="2">
        <v>66276</v>
      </c>
      <c r="M56" s="37">
        <f t="shared" si="60"/>
        <v>55348.685100000119</v>
      </c>
      <c r="N56" s="2">
        <v>5376</v>
      </c>
      <c r="O56" s="37">
        <f t="shared" si="61"/>
        <v>2908770.2666000081</v>
      </c>
      <c r="P56" s="13">
        <f t="shared" si="9"/>
        <v>31.919012091567854</v>
      </c>
      <c r="Q56" s="7">
        <f t="shared" si="65"/>
        <v>6.8889137687515409E-2</v>
      </c>
      <c r="R56" s="7">
        <f t="shared" si="62"/>
        <v>8.1115335868187574E-2</v>
      </c>
      <c r="S56" s="7">
        <f t="shared" si="12"/>
        <v>2.1953313600216233E-2</v>
      </c>
      <c r="T56" s="49">
        <f t="shared" si="4"/>
        <v>100</v>
      </c>
      <c r="U56" s="29">
        <f t="shared" si="63"/>
        <v>-9750</v>
      </c>
      <c r="V56" s="12">
        <f t="shared" si="13"/>
        <v>1.78075040610119E-3</v>
      </c>
      <c r="W56" s="16">
        <f t="shared" si="58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92">
        <f t="shared" si="59"/>
        <v>34.73052179143955</v>
      </c>
      <c r="E57" s="8">
        <f t="shared" si="66"/>
        <v>217769000</v>
      </c>
      <c r="F57" s="14">
        <f t="shared" si="67"/>
        <v>105952000</v>
      </c>
      <c r="G57" s="15">
        <f t="shared" si="39"/>
        <v>111817000</v>
      </c>
      <c r="H57" s="14">
        <f t="shared" si="68"/>
        <v>1696588</v>
      </c>
      <c r="I57" s="2">
        <v>3090445</v>
      </c>
      <c r="J57" s="2">
        <v>217769</v>
      </c>
      <c r="K57" s="21">
        <f t="shared" si="15"/>
        <v>101</v>
      </c>
      <c r="L57" s="2">
        <v>71839</v>
      </c>
      <c r="M57" s="37">
        <f t="shared" si="60"/>
        <v>50579.579600000288</v>
      </c>
      <c r="N57" s="2">
        <v>9797</v>
      </c>
      <c r="O57" s="37">
        <f t="shared" si="61"/>
        <v>2951899.9140500082</v>
      </c>
      <c r="P57" s="13">
        <f t="shared" si="9"/>
        <v>30.163774332062797</v>
      </c>
      <c r="Q57" s="7">
        <f t="shared" si="65"/>
        <v>7.0465256621619218E-2</v>
      </c>
      <c r="R57" s="7">
        <f t="shared" si="62"/>
        <v>0.13637439273931987</v>
      </c>
      <c r="S57" s="7">
        <f t="shared" si="12"/>
        <v>2.3245519658172203E-2</v>
      </c>
      <c r="T57" s="49">
        <f t="shared" si="4"/>
        <v>101</v>
      </c>
      <c r="U57" s="29">
        <f t="shared" si="63"/>
        <v>5563</v>
      </c>
      <c r="V57" s="12">
        <f t="shared" si="13"/>
        <v>3.1700936272931568E-3</v>
      </c>
      <c r="W57" s="16">
        <f t="shared" si="58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92">
        <f t="shared" si="59"/>
        <v>33.709954856092644</v>
      </c>
      <c r="E58" s="8">
        <f t="shared" si="66"/>
        <v>224172000</v>
      </c>
      <c r="F58" s="14">
        <f t="shared" si="67"/>
        <v>111652000</v>
      </c>
      <c r="G58" s="15">
        <f t="shared" si="39"/>
        <v>112520000</v>
      </c>
      <c r="H58" s="14">
        <f t="shared" si="68"/>
        <v>1773084</v>
      </c>
      <c r="I58" s="2">
        <v>3175207</v>
      </c>
      <c r="J58" s="2">
        <v>224172</v>
      </c>
      <c r="K58" s="21">
        <f t="shared" si="15"/>
        <v>102</v>
      </c>
      <c r="L58" s="2">
        <v>84771</v>
      </c>
      <c r="M58" s="37">
        <f t="shared" si="60"/>
        <v>45388.77150000073</v>
      </c>
      <c r="N58" s="2">
        <v>6403</v>
      </c>
      <c r="O58" s="37">
        <f t="shared" si="61"/>
        <v>2989263.6000000043</v>
      </c>
      <c r="P58" s="13">
        <f t="shared" si="9"/>
        <v>26.307772212504467</v>
      </c>
      <c r="Q58" s="7">
        <f t="shared" si="65"/>
        <v>7.0600751384082991E-2</v>
      </c>
      <c r="R58" s="7">
        <f t="shared" si="62"/>
        <v>7.5532906300503716E-2</v>
      </c>
      <c r="S58" s="7">
        <f t="shared" si="12"/>
        <v>2.6697786947433664E-2</v>
      </c>
      <c r="T58" s="49">
        <f t="shared" si="4"/>
        <v>102</v>
      </c>
      <c r="U58" s="29">
        <f t="shared" si="63"/>
        <v>12932</v>
      </c>
      <c r="V58" s="12">
        <f t="shared" si="13"/>
        <v>2.016561439931318E-3</v>
      </c>
      <c r="W58" s="16">
        <f t="shared" si="58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92">
        <f t="shared" si="59"/>
        <v>32.834700897069631</v>
      </c>
      <c r="E59" s="8">
        <f t="shared" si="66"/>
        <v>229971000</v>
      </c>
      <c r="F59" s="14">
        <f t="shared" si="67"/>
        <v>117021000</v>
      </c>
      <c r="G59" s="15">
        <f t="shared" si="39"/>
        <v>112950000</v>
      </c>
      <c r="H59" s="14">
        <f t="shared" si="68"/>
        <v>1844863</v>
      </c>
      <c r="I59" s="2">
        <v>3267184</v>
      </c>
      <c r="J59" s="2">
        <v>229971</v>
      </c>
      <c r="K59" s="21">
        <f t="shared" si="15"/>
        <v>103</v>
      </c>
      <c r="L59" s="2">
        <v>91977</v>
      </c>
      <c r="M59" s="37">
        <f t="shared" si="60"/>
        <v>39765.416400000453</v>
      </c>
      <c r="N59" s="2">
        <v>5799</v>
      </c>
      <c r="O59" s="37">
        <f t="shared" si="61"/>
        <v>3020410.8045500172</v>
      </c>
      <c r="P59" s="13">
        <f t="shared" si="9"/>
        <v>24.966770832266196</v>
      </c>
      <c r="Q59" s="7">
        <f t="shared" si="65"/>
        <v>7.0388138531530517E-2</v>
      </c>
      <c r="R59" s="7">
        <f t="shared" si="62"/>
        <v>6.3048370788349267E-2</v>
      </c>
      <c r="S59" s="7">
        <f t="shared" si="12"/>
        <v>2.815176616927605E-2</v>
      </c>
      <c r="T59" s="49">
        <f t="shared" si="4"/>
        <v>103</v>
      </c>
      <c r="U59" s="29">
        <f t="shared" si="63"/>
        <v>7206</v>
      </c>
      <c r="V59" s="18">
        <f t="shared" ref="V59:V66" si="69">+$V$3</f>
        <v>3.7691454782786122E-3</v>
      </c>
      <c r="W59" s="16">
        <f t="shared" si="58"/>
        <v>0.56466455516432501</v>
      </c>
    </row>
    <row r="60" spans="1:23" x14ac:dyDescent="0.3">
      <c r="A60" s="21">
        <v>104</v>
      </c>
      <c r="B60" s="23">
        <v>43954</v>
      </c>
      <c r="C60" s="22" t="s">
        <v>4</v>
      </c>
      <c r="D60" s="92">
        <f t="shared" si="59"/>
        <v>31.607238044152403</v>
      </c>
      <c r="E60" s="8">
        <f t="shared" si="66"/>
        <v>238628000</v>
      </c>
      <c r="F60" s="14">
        <f t="shared" si="67"/>
        <v>123010000</v>
      </c>
      <c r="G60" s="15">
        <f t="shared" si="39"/>
        <v>115618000</v>
      </c>
      <c r="H60" s="14">
        <f t="shared" si="68"/>
        <v>1914916</v>
      </c>
      <c r="I60" s="2">
        <v>3349786</v>
      </c>
      <c r="J60" s="2">
        <v>238628</v>
      </c>
      <c r="K60" s="21">
        <f t="shared" si="15"/>
        <v>104</v>
      </c>
      <c r="L60" s="2">
        <v>82763</v>
      </c>
      <c r="M60" s="37">
        <f t="shared" si="60"/>
        <v>33698.669900000328</v>
      </c>
      <c r="N60" s="2">
        <v>8657</v>
      </c>
      <c r="O60" s="37">
        <f t="shared" si="61"/>
        <v>3044879.6596400281</v>
      </c>
      <c r="P60" s="13">
        <f t="shared" si="9"/>
        <v>28.39990713952729</v>
      </c>
      <c r="Q60" s="7">
        <f t="shared" si="65"/>
        <v>7.1236789454609942E-2</v>
      </c>
      <c r="R60" s="7">
        <f t="shared" si="62"/>
        <v>0.10459988158959922</v>
      </c>
      <c r="S60" s="7">
        <f t="shared" si="12"/>
        <v>2.4706951429136072E-2</v>
      </c>
      <c r="T60" s="49">
        <f t="shared" si="4"/>
        <v>104</v>
      </c>
      <c r="U60" s="29">
        <f t="shared" si="63"/>
        <v>-9214</v>
      </c>
      <c r="V60" s="18">
        <f t="shared" si="69"/>
        <v>3.7691454782786122E-3</v>
      </c>
      <c r="W60" s="16">
        <f t="shared" si="58"/>
        <v>0.57165323396778178</v>
      </c>
    </row>
    <row r="61" spans="1:23" x14ac:dyDescent="0.3">
      <c r="A61" s="21">
        <v>105</v>
      </c>
      <c r="B61" s="23">
        <v>43955</v>
      </c>
      <c r="C61" s="22" t="s">
        <v>5</v>
      </c>
      <c r="D61" s="92">
        <f>(WorldPop-E61)/E61</f>
        <v>31.47441611993122</v>
      </c>
      <c r="E61" s="8">
        <f t="shared" si="66"/>
        <v>239604000</v>
      </c>
      <c r="F61" s="14">
        <f t="shared" si="67"/>
        <v>130885000</v>
      </c>
      <c r="G61" s="15">
        <f t="shared" si="39"/>
        <v>108719000</v>
      </c>
      <c r="H61" s="14">
        <f t="shared" si="68"/>
        <v>1991562</v>
      </c>
      <c r="I61" s="2">
        <v>3435894</v>
      </c>
      <c r="J61" s="2">
        <v>239604</v>
      </c>
      <c r="K61" s="21">
        <f t="shared" si="15"/>
        <v>105</v>
      </c>
      <c r="L61" s="2">
        <v>86108</v>
      </c>
      <c r="M61" s="37">
        <f t="shared" si="60"/>
        <v>27177.687600000529</v>
      </c>
      <c r="N61" s="2">
        <v>976</v>
      </c>
      <c r="O61" s="37">
        <f t="shared" si="61"/>
        <v>3062196.9490499934</v>
      </c>
      <c r="P61" s="13">
        <f t="shared" si="9"/>
        <v>28.003203945453187</v>
      </c>
      <c r="Q61" s="7">
        <f t="shared" si="65"/>
        <v>6.9735562272875709E-2</v>
      </c>
      <c r="R61" s="7">
        <f t="shared" si="62"/>
        <v>1.1334603056626561E-2</v>
      </c>
      <c r="S61" s="7">
        <f t="shared" si="12"/>
        <v>2.5061308643398197E-2</v>
      </c>
      <c r="T61" s="49">
        <f t="shared" si="4"/>
        <v>105</v>
      </c>
      <c r="U61" s="29">
        <f t="shared" si="63"/>
        <v>3345</v>
      </c>
      <c r="V61" s="18">
        <f t="shared" si="69"/>
        <v>3.7691454782786122E-3</v>
      </c>
      <c r="W61" s="16">
        <f t="shared" si="58"/>
        <v>0.57963429605220651</v>
      </c>
    </row>
    <row r="62" spans="1:23" x14ac:dyDescent="0.3">
      <c r="A62" s="21">
        <v>106</v>
      </c>
      <c r="B62" s="23">
        <v>43956</v>
      </c>
      <c r="C62" s="22" t="s">
        <v>6</v>
      </c>
      <c r="D62" s="92">
        <f>(WorldPop-E62)/E62</f>
        <v>30.967822646579101</v>
      </c>
      <c r="E62" s="8">
        <f t="shared" si="66"/>
        <v>243401000</v>
      </c>
      <c r="F62" s="14">
        <f t="shared" si="67"/>
        <v>139378000</v>
      </c>
      <c r="G62" s="15">
        <f t="shared" si="39"/>
        <v>104023000</v>
      </c>
      <c r="H62" s="14">
        <f t="shared" si="68"/>
        <v>2074529</v>
      </c>
      <c r="I62" s="2">
        <v>3517345</v>
      </c>
      <c r="J62" s="2">
        <v>243401</v>
      </c>
      <c r="K62" s="21">
        <f t="shared" si="15"/>
        <v>106</v>
      </c>
      <c r="L62" s="2">
        <v>81454</v>
      </c>
      <c r="M62" s="37">
        <f t="shared" si="60"/>
        <v>20191.625100000761</v>
      </c>
      <c r="N62" s="2">
        <v>3797</v>
      </c>
      <c r="O62" s="37">
        <f t="shared" si="61"/>
        <v>3071878.108400031</v>
      </c>
      <c r="P62" s="13">
        <f t="shared" si="9"/>
        <v>30.276718905026499</v>
      </c>
      <c r="Q62" s="7">
        <f t="shared" si="65"/>
        <v>6.9200206405683834E-2</v>
      </c>
      <c r="R62" s="7">
        <f t="shared" si="62"/>
        <v>4.6615267512952092E-2</v>
      </c>
      <c r="S62" s="7">
        <f t="shared" si="12"/>
        <v>2.3157807948893272E-2</v>
      </c>
      <c r="T62" s="49">
        <f t="shared" si="4"/>
        <v>106</v>
      </c>
      <c r="U62" s="29">
        <f t="shared" si="63"/>
        <v>-4654</v>
      </c>
      <c r="V62" s="18">
        <f t="shared" si="69"/>
        <v>3.7691454782786122E-3</v>
      </c>
      <c r="W62" s="16">
        <f t="shared" si="58"/>
        <v>0.58979969266591703</v>
      </c>
    </row>
    <row r="63" spans="1:23" x14ac:dyDescent="0.3">
      <c r="A63" s="21">
        <v>107</v>
      </c>
      <c r="B63" s="23">
        <v>43957</v>
      </c>
      <c r="C63" s="22" t="s">
        <v>0</v>
      </c>
      <c r="D63" s="92">
        <f>(WorldPop-E63)/E63</f>
        <v>30.438002771683575</v>
      </c>
      <c r="E63" s="8">
        <f t="shared" si="66"/>
        <v>247503000</v>
      </c>
      <c r="F63" s="14">
        <f t="shared" si="67"/>
        <v>146088000</v>
      </c>
      <c r="G63" s="15">
        <f t="shared" si="39"/>
        <v>101415000</v>
      </c>
      <c r="H63" s="14">
        <f t="shared" si="68"/>
        <v>2160207</v>
      </c>
      <c r="I63" s="2">
        <v>3588773</v>
      </c>
      <c r="J63" s="2">
        <v>247503</v>
      </c>
      <c r="K63" s="21">
        <f t="shared" si="15"/>
        <v>107</v>
      </c>
      <c r="L63" s="2">
        <v>71463</v>
      </c>
      <c r="M63" s="37">
        <f t="shared" si="60"/>
        <v>12729.638000000501</v>
      </c>
      <c r="N63" s="2">
        <v>4102</v>
      </c>
      <c r="O63" s="37">
        <f t="shared" si="61"/>
        <v>3073427.2251500031</v>
      </c>
      <c r="P63" s="13">
        <f t="shared" si="9"/>
        <v>35.154327210258266</v>
      </c>
      <c r="Q63" s="7">
        <f t="shared" si="65"/>
        <v>6.8965911190259174E-2</v>
      </c>
      <c r="R63" s="7">
        <f t="shared" si="62"/>
        <v>5.740033303947497E-2</v>
      </c>
      <c r="S63" s="7">
        <f t="shared" si="12"/>
        <v>1.9912934030656162E-2</v>
      </c>
      <c r="T63" s="49">
        <f t="shared" si="4"/>
        <v>107</v>
      </c>
      <c r="U63" s="29">
        <f t="shared" si="63"/>
        <v>-9991</v>
      </c>
      <c r="V63" s="18">
        <f t="shared" si="69"/>
        <v>3.7691454782786122E-3</v>
      </c>
      <c r="W63" s="16">
        <f t="shared" si="58"/>
        <v>0.60193470024434537</v>
      </c>
    </row>
    <row r="64" spans="1:23" x14ac:dyDescent="0.3">
      <c r="A64" s="21">
        <v>108</v>
      </c>
      <c r="B64" s="23">
        <v>43958</v>
      </c>
      <c r="C64" s="22" t="s">
        <v>1</v>
      </c>
      <c r="D64" s="92">
        <f>(WorldPop-E64)/E64</f>
        <v>29.628431970713851</v>
      </c>
      <c r="E64" s="8">
        <f t="shared" si="66"/>
        <v>254045000</v>
      </c>
      <c r="F64" s="14">
        <f t="shared" si="67"/>
        <v>152551000</v>
      </c>
      <c r="G64" s="15">
        <f t="shared" si="39"/>
        <v>101494000</v>
      </c>
      <c r="H64" s="14">
        <f t="shared" si="68"/>
        <v>2241778</v>
      </c>
      <c r="I64" s="2">
        <v>3672238</v>
      </c>
      <c r="J64" s="2">
        <v>254045</v>
      </c>
      <c r="K64" s="21">
        <f t="shared" si="15"/>
        <v>108</v>
      </c>
      <c r="L64" s="2">
        <v>83465</v>
      </c>
      <c r="M64" s="37">
        <f t="shared" si="60"/>
        <v>4780.8819000006188</v>
      </c>
      <c r="N64" s="2">
        <v>6539</v>
      </c>
      <c r="O64" s="37">
        <f t="shared" si="61"/>
        <v>3066337.0386000155</v>
      </c>
      <c r="P64" s="13">
        <f t="shared" si="9"/>
        <v>30.841907754039063</v>
      </c>
      <c r="Q64" s="7">
        <f t="shared" si="65"/>
        <v>6.9179884310330647E-2</v>
      </c>
      <c r="R64" s="7">
        <f t="shared" si="62"/>
        <v>7.8344216138501163E-2</v>
      </c>
      <c r="S64" s="7">
        <f t="shared" si="12"/>
        <v>2.272864667268298E-2</v>
      </c>
      <c r="T64" s="49">
        <f t="shared" si="4"/>
        <v>108</v>
      </c>
      <c r="U64" s="29">
        <f t="shared" si="63"/>
        <v>12002</v>
      </c>
      <c r="V64" s="18">
        <f t="shared" si="69"/>
        <v>3.7691454782786122E-3</v>
      </c>
      <c r="W64" s="16">
        <f t="shared" si="58"/>
        <v>0.61046642401717977</v>
      </c>
    </row>
    <row r="65" spans="1:23" x14ac:dyDescent="0.3">
      <c r="A65" s="21">
        <v>109</v>
      </c>
      <c r="B65" s="23">
        <v>43959</v>
      </c>
      <c r="C65" s="22" t="s">
        <v>2</v>
      </c>
      <c r="D65" s="92">
        <f>(WorldPop-E65)/E65</f>
        <v>28.987590278794791</v>
      </c>
      <c r="E65" s="8">
        <f t="shared" si="66"/>
        <v>259474000</v>
      </c>
      <c r="F65" s="14">
        <f t="shared" si="67"/>
        <v>157847000</v>
      </c>
      <c r="G65" s="15">
        <f t="shared" si="39"/>
        <v>101627000</v>
      </c>
      <c r="H65" s="14">
        <f t="shared" si="68"/>
        <v>2314621</v>
      </c>
      <c r="I65" s="2">
        <v>3759967</v>
      </c>
      <c r="J65" s="2">
        <v>259474</v>
      </c>
      <c r="K65" s="21">
        <f t="shared" si="15"/>
        <v>109</v>
      </c>
      <c r="L65" s="2">
        <v>87729</v>
      </c>
      <c r="M65" s="37">
        <f t="shared" si="60"/>
        <v>-3665.487599999411</v>
      </c>
      <c r="N65" s="2">
        <v>5429</v>
      </c>
      <c r="O65" s="37">
        <f t="shared" si="61"/>
        <v>3050088.93989</v>
      </c>
      <c r="P65" s="13">
        <f t="shared" si="9"/>
        <v>30.052755687643284</v>
      </c>
      <c r="Q65" s="7">
        <f t="shared" si="65"/>
        <v>6.9009648222976422E-2</v>
      </c>
      <c r="R65" s="7">
        <f t="shared" si="62"/>
        <v>6.1883755656624378E-2</v>
      </c>
      <c r="S65" s="7">
        <f t="shared" si="12"/>
        <v>2.3332385629980263E-2</v>
      </c>
      <c r="T65" s="49">
        <f t="shared" si="4"/>
        <v>109</v>
      </c>
      <c r="U65" s="29">
        <f t="shared" si="63"/>
        <v>4264</v>
      </c>
      <c r="V65" s="18">
        <f t="shared" si="69"/>
        <v>3.7691454782786122E-3</v>
      </c>
      <c r="W65" s="16">
        <f t="shared" si="58"/>
        <v>0.61559609432742357</v>
      </c>
    </row>
    <row r="66" spans="1:23" x14ac:dyDescent="0.3">
      <c r="A66" s="21">
        <v>110</v>
      </c>
      <c r="B66" s="23">
        <v>43960</v>
      </c>
      <c r="C66" s="20" t="s">
        <v>3</v>
      </c>
      <c r="D66" s="92">
        <f>(WorldPop-E66)/E66</f>
        <v>28.267063363699965</v>
      </c>
      <c r="E66" s="8">
        <f t="shared" si="66"/>
        <v>265862000</v>
      </c>
      <c r="F66" s="14">
        <f t="shared" si="67"/>
        <v>162956000</v>
      </c>
      <c r="G66" s="15">
        <f t="shared" si="39"/>
        <v>102906000</v>
      </c>
      <c r="H66" s="14">
        <f t="shared" si="68"/>
        <v>2397216</v>
      </c>
      <c r="I66" s="2">
        <v>3855788</v>
      </c>
      <c r="J66" s="2">
        <v>265862</v>
      </c>
      <c r="K66" s="21">
        <f t="shared" si="15"/>
        <v>110</v>
      </c>
      <c r="L66" s="2">
        <v>95845</v>
      </c>
      <c r="M66" s="37">
        <f t="shared" si="60"/>
        <v>-12620.314899999648</v>
      </c>
      <c r="N66" s="2">
        <v>6388</v>
      </c>
      <c r="O66" s="37">
        <f t="shared" si="61"/>
        <v>3024152.9720000206</v>
      </c>
      <c r="P66" s="13">
        <f t="shared" si="9"/>
        <v>28.230058890872147</v>
      </c>
      <c r="Q66" s="7">
        <f t="shared" si="65"/>
        <v>6.8951405004631997E-2</v>
      </c>
      <c r="R66" s="7">
        <f t="shared" si="62"/>
        <v>6.66492774792634E-2</v>
      </c>
      <c r="S66" s="7">
        <f t="shared" si="12"/>
        <v>2.4857435107946805E-2</v>
      </c>
      <c r="T66" s="49">
        <f t="shared" si="4"/>
        <v>110</v>
      </c>
      <c r="U66" s="29">
        <f t="shared" si="63"/>
        <v>8116</v>
      </c>
      <c r="V66" s="18">
        <f t="shared" si="69"/>
        <v>3.7691454782786122E-3</v>
      </c>
      <c r="W66" s="16">
        <f t="shared" si="58"/>
        <v>0.62171882893976538</v>
      </c>
    </row>
    <row r="67" spans="1:23" x14ac:dyDescent="0.3">
      <c r="A67" s="21">
        <v>111</v>
      </c>
      <c r="B67" s="23">
        <v>43961</v>
      </c>
      <c r="C67" s="22" t="s">
        <v>4</v>
      </c>
      <c r="D67" s="22"/>
      <c r="E67" s="8">
        <f t="shared" si="66"/>
        <v>203885034.21156296</v>
      </c>
      <c r="F67" s="14">
        <f t="shared" si="67"/>
        <v>169006000</v>
      </c>
      <c r="G67" s="15">
        <f t="shared" si="39"/>
        <v>34879034.211562961</v>
      </c>
      <c r="H67" s="14">
        <f t="shared" si="68"/>
        <v>2471136</v>
      </c>
      <c r="I67" s="38">
        <f t="shared" ref="I63:I88" si="70">+O67</f>
        <v>2987987.8297500079</v>
      </c>
      <c r="J67" s="14">
        <f t="shared" ref="J63:J88" si="71">+$Q$3*O67</f>
        <v>203885.03421156298</v>
      </c>
      <c r="K67" s="21">
        <f t="shared" si="15"/>
        <v>111</v>
      </c>
      <c r="L67" s="14">
        <f t="shared" ref="L63:L88" si="72">+O67-O66</f>
        <v>-36165.142250012606</v>
      </c>
      <c r="M67" s="37">
        <f t="shared" si="60"/>
        <v>-22094.444399999222</v>
      </c>
      <c r="N67" s="14">
        <f t="shared" ref="N63:N88" si="73">+L67*$R$3</f>
        <v>-2800.1733753448561</v>
      </c>
      <c r="O67" s="37">
        <f t="shared" si="61"/>
        <v>2987987.8297500079</v>
      </c>
      <c r="P67" s="1">
        <f t="shared" si="9"/>
        <v>-56.920998792746396</v>
      </c>
      <c r="Q67" s="7">
        <f t="shared" si="65"/>
        <v>6.8234894460269993E-2</v>
      </c>
      <c r="R67" s="7"/>
      <c r="S67" s="7">
        <f t="shared" si="12"/>
        <v>-1.2103510559826607E-2</v>
      </c>
      <c r="T67" s="49">
        <f t="shared" si="4"/>
        <v>111</v>
      </c>
      <c r="U67" s="29"/>
    </row>
    <row r="68" spans="1:23" x14ac:dyDescent="0.3">
      <c r="A68" s="21">
        <v>112</v>
      </c>
      <c r="B68" s="23">
        <v>43962</v>
      </c>
      <c r="C68" s="22" t="s">
        <v>5</v>
      </c>
      <c r="D68" s="22"/>
      <c r="E68" s="8">
        <f t="shared" si="66"/>
        <v>200681612.6717959</v>
      </c>
      <c r="F68" s="14">
        <f t="shared" si="67"/>
        <v>175694000</v>
      </c>
      <c r="G68" s="15">
        <f t="shared" si="39"/>
        <v>24987612.671795905</v>
      </c>
      <c r="H68" s="14">
        <f t="shared" si="68"/>
        <v>2544792</v>
      </c>
      <c r="I68" s="38">
        <f t="shared" si="70"/>
        <v>2941040.8598000174</v>
      </c>
      <c r="J68" s="14">
        <f t="shared" si="71"/>
        <v>200681.61267179591</v>
      </c>
      <c r="K68" s="21">
        <f t="shared" si="15"/>
        <v>112</v>
      </c>
      <c r="L68" s="14">
        <f t="shared" si="72"/>
        <v>-46946.969949990511</v>
      </c>
      <c r="M68" s="37">
        <f t="shared" si="60"/>
        <v>-32098.720499999123</v>
      </c>
      <c r="N68" s="14">
        <f t="shared" si="73"/>
        <v>-3634.9823926665917</v>
      </c>
      <c r="O68" s="37">
        <f t="shared" si="61"/>
        <v>2941040.8598000174</v>
      </c>
      <c r="P68" s="1">
        <f t="shared" si="9"/>
        <v>-43.075409680441545</v>
      </c>
      <c r="Q68" s="7">
        <f t="shared" si="65"/>
        <v>6.8234894460269993E-2</v>
      </c>
      <c r="R68" s="7"/>
      <c r="S68" s="7">
        <f t="shared" si="12"/>
        <v>-1.5962705786135449E-2</v>
      </c>
      <c r="T68" s="49">
        <f t="shared" si="4"/>
        <v>112</v>
      </c>
      <c r="U68" s="29"/>
    </row>
    <row r="69" spans="1:23" x14ac:dyDescent="0.3">
      <c r="A69" s="21">
        <v>113</v>
      </c>
      <c r="B69" s="23">
        <v>43963</v>
      </c>
      <c r="C69" s="22" t="s">
        <v>6</v>
      </c>
      <c r="D69" s="22"/>
      <c r="E69" s="8">
        <f t="shared" si="66"/>
        <v>196704009.67400262</v>
      </c>
      <c r="F69" s="14">
        <f t="shared" si="67"/>
        <v>181938000</v>
      </c>
      <c r="G69" s="15">
        <f t="shared" si="39"/>
        <v>14766009.674002618</v>
      </c>
      <c r="H69" s="14">
        <f t="shared" si="68"/>
        <v>2626321</v>
      </c>
      <c r="I69" s="38">
        <f t="shared" si="70"/>
        <v>2882748.0606500274</v>
      </c>
      <c r="J69" s="14">
        <f t="shared" si="71"/>
        <v>196704.00967400262</v>
      </c>
      <c r="K69" s="21">
        <f t="shared" si="15"/>
        <v>113</v>
      </c>
      <c r="L69" s="14">
        <f t="shared" si="72"/>
        <v>-58292.799149990082</v>
      </c>
      <c r="M69" s="37">
        <f t="shared" si="60"/>
        <v>-42643.987599999877</v>
      </c>
      <c r="N69" s="14">
        <f t="shared" si="73"/>
        <v>-4513.4605865975991</v>
      </c>
      <c r="O69" s="37">
        <f t="shared" si="61"/>
        <v>2882748.0606500274</v>
      </c>
      <c r="P69" s="1">
        <f t="shared" si="9"/>
        <v>-33.930385739072797</v>
      </c>
      <c r="Q69" s="7">
        <f t="shared" si="65"/>
        <v>6.8234894460269993E-2</v>
      </c>
      <c r="R69" s="7"/>
      <c r="S69" s="7">
        <f t="shared" si="12"/>
        <v>-2.0221260381958494E-2</v>
      </c>
      <c r="T69" s="49">
        <f t="shared" ref="T69:T132" si="74">+A69</f>
        <v>113</v>
      </c>
      <c r="U69" s="8"/>
    </row>
    <row r="70" spans="1:23" x14ac:dyDescent="0.3">
      <c r="A70" s="21">
        <v>114</v>
      </c>
      <c r="B70" s="23">
        <v>43964</v>
      </c>
      <c r="C70" s="22" t="s">
        <v>0</v>
      </c>
      <c r="D70" s="22"/>
      <c r="E70" s="8">
        <f t="shared" si="66"/>
        <v>191912966.29485461</v>
      </c>
      <c r="F70" s="14">
        <f t="shared" si="67"/>
        <v>187705000</v>
      </c>
      <c r="G70" s="15">
        <f t="shared" si="39"/>
        <v>4207966.2948546112</v>
      </c>
      <c r="H70" s="14">
        <f t="shared" si="68"/>
        <v>2719897</v>
      </c>
      <c r="I70" s="38">
        <f t="shared" si="70"/>
        <v>2812534.0826400286</v>
      </c>
      <c r="J70" s="14">
        <f t="shared" si="71"/>
        <v>191912.96629485462</v>
      </c>
      <c r="K70" s="21">
        <f t="shared" si="15"/>
        <v>114</v>
      </c>
      <c r="L70" s="14">
        <f t="shared" si="72"/>
        <v>-70213.978009998798</v>
      </c>
      <c r="M70" s="39"/>
      <c r="N70" s="14">
        <f t="shared" si="73"/>
        <v>-5436.4866157986517</v>
      </c>
      <c r="O70" s="37">
        <f t="shared" ref="O70:O102" si="75">$AL$26*($K70^4)+$AM$26*($K70^3)+$AN$26*($K70^2)+$AO$26*$K70+$AP$26</f>
        <v>2812534.0826400286</v>
      </c>
      <c r="P70" s="1">
        <f t="shared" ref="P70:P133" si="76">LOG(2)/LOG(1+S70)</f>
        <v>-27.417093859185314</v>
      </c>
      <c r="Q70" s="7">
        <f t="shared" si="65"/>
        <v>6.8234894460269993E-2</v>
      </c>
      <c r="R70" s="7"/>
      <c r="S70" s="7">
        <f t="shared" ref="S70:S133" si="77">+L70/I70</f>
        <v>-2.496466743048012E-2</v>
      </c>
      <c r="T70" s="49">
        <f t="shared" si="74"/>
        <v>114</v>
      </c>
      <c r="U70" s="8"/>
    </row>
    <row r="71" spans="1:23" x14ac:dyDescent="0.3">
      <c r="A71" s="21">
        <v>115</v>
      </c>
      <c r="B71" s="23">
        <v>43965</v>
      </c>
      <c r="C71" s="22" t="s">
        <v>1</v>
      </c>
      <c r="D71" s="22"/>
      <c r="E71" s="8">
        <f t="shared" si="66"/>
        <v>186268449.27052465</v>
      </c>
      <c r="F71" s="14">
        <f t="shared" si="67"/>
        <v>193710000</v>
      </c>
      <c r="G71" s="15">
        <f t="shared" si="39"/>
        <v>-7441550.7294753492</v>
      </c>
      <c r="H71" s="14">
        <f t="shared" si="68"/>
        <v>2804796</v>
      </c>
      <c r="I71" s="38">
        <f t="shared" si="70"/>
        <v>2729812.2279500281</v>
      </c>
      <c r="J71" s="14">
        <f t="shared" si="71"/>
        <v>186268.44927052467</v>
      </c>
      <c r="K71" s="21">
        <f t="shared" si="15"/>
        <v>115</v>
      </c>
      <c r="L71" s="14">
        <f t="shared" si="72"/>
        <v>-82721.854690000415</v>
      </c>
      <c r="M71" s="39"/>
      <c r="N71" s="14">
        <f t="shared" si="73"/>
        <v>-6404.9391389302345</v>
      </c>
      <c r="O71" s="37">
        <f t="shared" si="75"/>
        <v>2729812.2279500281</v>
      </c>
      <c r="P71" s="1">
        <f t="shared" si="76"/>
        <v>-22.52543073058148</v>
      </c>
      <c r="Q71" s="7">
        <f t="shared" si="65"/>
        <v>6.8234894460269993E-2</v>
      </c>
      <c r="R71" s="7"/>
      <c r="S71" s="7">
        <f t="shared" si="77"/>
        <v>-3.0303129952685786E-2</v>
      </c>
      <c r="T71" s="49">
        <f t="shared" si="74"/>
        <v>115</v>
      </c>
      <c r="U71" s="8"/>
    </row>
    <row r="72" spans="1:23" x14ac:dyDescent="0.3">
      <c r="A72" s="21">
        <v>116</v>
      </c>
      <c r="B72" s="23">
        <v>43966</v>
      </c>
      <c r="C72" s="22" t="s">
        <v>2</v>
      </c>
      <c r="D72" s="22"/>
      <c r="E72" s="8">
        <f t="shared" si="66"/>
        <v>179729650.99668559</v>
      </c>
      <c r="F72" s="14">
        <f t="shared" si="67"/>
        <v>198668000</v>
      </c>
      <c r="G72" s="15">
        <f t="shared" si="39"/>
        <v>-18938349.003314406</v>
      </c>
      <c r="H72" s="14">
        <f t="shared" si="68"/>
        <v>2878196</v>
      </c>
      <c r="I72" s="38">
        <f t="shared" si="70"/>
        <v>2633984.4506000346</v>
      </c>
      <c r="J72" s="14">
        <f t="shared" si="71"/>
        <v>179729.65099668561</v>
      </c>
      <c r="K72" s="21">
        <f t="shared" ref="K72:K135" si="78">+K71+1</f>
        <v>116</v>
      </c>
      <c r="L72" s="14">
        <f t="shared" si="72"/>
        <v>-95827.777349993587</v>
      </c>
      <c r="M72" s="39"/>
      <c r="N72" s="14">
        <f t="shared" si="73"/>
        <v>-7419.6968146539884</v>
      </c>
      <c r="O72" s="37">
        <f t="shared" si="75"/>
        <v>2633984.4506000346</v>
      </c>
      <c r="P72" s="1">
        <f t="shared" si="76"/>
        <v>-18.703578853526729</v>
      </c>
      <c r="Q72" s="7">
        <f t="shared" si="65"/>
        <v>6.8234894460269993E-2</v>
      </c>
      <c r="R72" s="7"/>
      <c r="S72" s="7">
        <f t="shared" si="77"/>
        <v>-3.6381299566200384E-2</v>
      </c>
      <c r="T72" s="49">
        <f t="shared" si="74"/>
        <v>116</v>
      </c>
      <c r="U72" s="8"/>
    </row>
    <row r="73" spans="1:23" x14ac:dyDescent="0.3">
      <c r="A73" s="21">
        <v>117</v>
      </c>
      <c r="B73" s="23">
        <v>43967</v>
      </c>
      <c r="C73" s="20" t="s">
        <v>3</v>
      </c>
      <c r="D73" s="22"/>
      <c r="E73" s="8">
        <f t="shared" si="66"/>
        <v>172254989.52850795</v>
      </c>
      <c r="F73" s="14">
        <f t="shared" si="67"/>
        <v>202597000</v>
      </c>
      <c r="G73" s="15">
        <f t="shared" si="39"/>
        <v>-30342010.471492052</v>
      </c>
      <c r="H73" s="14">
        <f t="shared" si="68"/>
        <v>2954222</v>
      </c>
      <c r="I73" s="38">
        <f t="shared" si="70"/>
        <v>2524441.3564500203</v>
      </c>
      <c r="J73" s="14">
        <f t="shared" si="71"/>
        <v>172254.98952850795</v>
      </c>
      <c r="K73" s="21">
        <f t="shared" si="78"/>
        <v>117</v>
      </c>
      <c r="L73" s="14">
        <f t="shared" si="72"/>
        <v>-109543.09415001422</v>
      </c>
      <c r="M73" s="39"/>
      <c r="N73" s="14">
        <f t="shared" si="73"/>
        <v>-8481.6383016344353</v>
      </c>
      <c r="O73" s="37">
        <f t="shared" si="75"/>
        <v>2524441.3564500203</v>
      </c>
      <c r="P73" s="1">
        <f t="shared" si="76"/>
        <v>-15.624572092811329</v>
      </c>
      <c r="Q73" s="7">
        <f t="shared" si="65"/>
        <v>6.8234894460269993E-2</v>
      </c>
      <c r="R73" s="7"/>
      <c r="S73" s="7">
        <f t="shared" si="77"/>
        <v>-4.3393004107672557E-2</v>
      </c>
      <c r="T73" s="49">
        <f t="shared" si="74"/>
        <v>117</v>
      </c>
      <c r="U73" s="8"/>
    </row>
    <row r="74" spans="1:23" x14ac:dyDescent="0.3">
      <c r="A74" s="21">
        <v>118</v>
      </c>
      <c r="B74" s="23">
        <v>43968</v>
      </c>
      <c r="C74" s="22" t="s">
        <v>4</v>
      </c>
      <c r="D74" s="22"/>
      <c r="E74" s="8">
        <f t="shared" si="66"/>
        <v>163802108.58066598</v>
      </c>
      <c r="F74" s="14">
        <f t="shared" si="67"/>
        <v>207973000</v>
      </c>
      <c r="G74" s="15">
        <f t="shared" si="39"/>
        <v>-44170891.419334024</v>
      </c>
      <c r="H74" s="14">
        <f t="shared" si="68"/>
        <v>3018952</v>
      </c>
      <c r="I74" s="38">
        <f t="shared" si="70"/>
        <v>2400562.2032000115</v>
      </c>
      <c r="J74" s="14">
        <f t="shared" si="71"/>
        <v>163802.10858066598</v>
      </c>
      <c r="K74" s="21">
        <f t="shared" si="78"/>
        <v>118</v>
      </c>
      <c r="L74" s="14">
        <f t="shared" si="72"/>
        <v>-123879.15325000882</v>
      </c>
      <c r="M74" s="39"/>
      <c r="N74" s="14">
        <f t="shared" si="73"/>
        <v>-9591.6422585291784</v>
      </c>
      <c r="O74" s="37">
        <f t="shared" si="75"/>
        <v>2400562.2032000115</v>
      </c>
      <c r="P74" s="1">
        <f t="shared" si="76"/>
        <v>-13.082351069582685</v>
      </c>
      <c r="Q74" s="7">
        <f t="shared" si="65"/>
        <v>6.8234894460269993E-2</v>
      </c>
      <c r="R74" s="7"/>
      <c r="S74" s="7">
        <f t="shared" si="77"/>
        <v>-5.1604225495542132E-2</v>
      </c>
      <c r="T74" s="49">
        <f t="shared" si="74"/>
        <v>118</v>
      </c>
      <c r="U74" s="8"/>
    </row>
    <row r="75" spans="1:23" x14ac:dyDescent="0.3">
      <c r="A75" s="21">
        <v>119</v>
      </c>
      <c r="B75" s="23">
        <v>43969</v>
      </c>
      <c r="C75" s="22" t="s">
        <v>5</v>
      </c>
      <c r="D75" s="22"/>
      <c r="E75" s="8">
        <f t="shared" si="66"/>
        <v>154327877.5273326</v>
      </c>
      <c r="F75" s="14">
        <f t="shared" si="67"/>
        <v>217769000</v>
      </c>
      <c r="G75" s="15">
        <f t="shared" si="39"/>
        <v>-63441122.472667396</v>
      </c>
      <c r="H75" s="14">
        <f t="shared" si="68"/>
        <v>3090445</v>
      </c>
      <c r="I75" s="38">
        <f t="shared" si="70"/>
        <v>2261714.9003900131</v>
      </c>
      <c r="J75" s="14">
        <f t="shared" si="71"/>
        <v>154327.8775273326</v>
      </c>
      <c r="K75" s="21">
        <f t="shared" si="78"/>
        <v>119</v>
      </c>
      <c r="L75" s="14">
        <f t="shared" si="72"/>
        <v>-138847.30280999839</v>
      </c>
      <c r="M75" s="39"/>
      <c r="N75" s="14">
        <f t="shared" si="73"/>
        <v>-10750.587344001586</v>
      </c>
      <c r="O75" s="37">
        <f t="shared" si="75"/>
        <v>2261714.9003900131</v>
      </c>
      <c r="P75" s="1">
        <f t="shared" si="76"/>
        <v>-10.94059720047902</v>
      </c>
      <c r="Q75" s="7">
        <f t="shared" si="65"/>
        <v>6.8234894460269993E-2</v>
      </c>
      <c r="R75" s="7"/>
      <c r="S75" s="7">
        <f t="shared" si="77"/>
        <v>-6.139027637217024E-2</v>
      </c>
      <c r="T75" s="49">
        <f t="shared" si="74"/>
        <v>119</v>
      </c>
      <c r="U75" s="8"/>
    </row>
    <row r="76" spans="1:23" x14ac:dyDescent="0.3">
      <c r="A76" s="21">
        <v>120</v>
      </c>
      <c r="B76" s="23">
        <v>43970</v>
      </c>
      <c r="C76" s="22" t="s">
        <v>6</v>
      </c>
      <c r="D76" s="22"/>
      <c r="E76" s="8">
        <f t="shared" si="66"/>
        <v>143788391.40218037</v>
      </c>
      <c r="F76" s="14">
        <f t="shared" si="67"/>
        <v>224172000</v>
      </c>
      <c r="G76" s="15">
        <f t="shared" si="39"/>
        <v>-80383608.597819626</v>
      </c>
      <c r="H76" s="14">
        <f t="shared" si="68"/>
        <v>3175207</v>
      </c>
      <c r="I76" s="38">
        <f t="shared" si="70"/>
        <v>2107256.0094000241</v>
      </c>
      <c r="J76" s="14">
        <f t="shared" si="71"/>
        <v>143788.39140218036</v>
      </c>
      <c r="K76" s="21">
        <f t="shared" si="78"/>
        <v>120</v>
      </c>
      <c r="L76" s="14">
        <f t="shared" si="72"/>
        <v>-154458.89098998904</v>
      </c>
      <c r="M76" s="39"/>
      <c r="N76" s="14">
        <f t="shared" si="73"/>
        <v>-11959.352216713874</v>
      </c>
      <c r="O76" s="37">
        <f t="shared" si="75"/>
        <v>2107256.0094000241</v>
      </c>
      <c r="P76" s="1">
        <f t="shared" si="76"/>
        <v>-9.1055171808063804</v>
      </c>
      <c r="Q76" s="7">
        <f t="shared" si="65"/>
        <v>6.8234894460269993E-2</v>
      </c>
      <c r="R76" s="7"/>
      <c r="S76" s="7">
        <f t="shared" si="77"/>
        <v>-7.3298588449139807E-2</v>
      </c>
      <c r="T76" s="49">
        <f t="shared" si="74"/>
        <v>120</v>
      </c>
      <c r="U76" s="8"/>
    </row>
    <row r="77" spans="1:23" x14ac:dyDescent="0.3">
      <c r="A77" s="21">
        <v>121</v>
      </c>
      <c r="B77" s="23">
        <v>43971</v>
      </c>
      <c r="C77" s="22" t="s">
        <v>0</v>
      </c>
      <c r="D77" s="22"/>
      <c r="E77" s="8">
        <f t="shared" si="66"/>
        <v>132138970.89837892</v>
      </c>
      <c r="F77" s="14">
        <f t="shared" si="67"/>
        <v>229971000</v>
      </c>
      <c r="G77" s="15">
        <f t="shared" si="39"/>
        <v>-97832029.101621076</v>
      </c>
      <c r="H77" s="14">
        <f t="shared" si="68"/>
        <v>3267184</v>
      </c>
      <c r="I77" s="38">
        <f t="shared" si="70"/>
        <v>1936530.74345</v>
      </c>
      <c r="J77" s="14">
        <f t="shared" si="71"/>
        <v>132138.97089837893</v>
      </c>
      <c r="K77" s="21">
        <f t="shared" si="78"/>
        <v>121</v>
      </c>
      <c r="L77" s="14">
        <f t="shared" si="72"/>
        <v>-170725.26595002413</v>
      </c>
      <c r="M77" s="39"/>
      <c r="N77" s="14">
        <f t="shared" si="73"/>
        <v>-13218.815535331143</v>
      </c>
      <c r="O77" s="37">
        <f t="shared" si="75"/>
        <v>1936530.74345</v>
      </c>
      <c r="P77" s="1">
        <f t="shared" si="76"/>
        <v>-7.5104405398145886</v>
      </c>
      <c r="Q77" s="7">
        <f t="shared" si="65"/>
        <v>6.8234894460269993E-2</v>
      </c>
      <c r="R77" s="7"/>
      <c r="S77" s="7">
        <f t="shared" si="77"/>
        <v>-8.8160369530654009E-2</v>
      </c>
      <c r="T77" s="49">
        <f t="shared" si="74"/>
        <v>121</v>
      </c>
      <c r="U77" s="8"/>
    </row>
    <row r="78" spans="1:23" x14ac:dyDescent="0.3">
      <c r="A78" s="21">
        <v>122</v>
      </c>
      <c r="B78" s="23">
        <v>43972</v>
      </c>
      <c r="C78" s="22" t="s">
        <v>1</v>
      </c>
      <c r="D78" s="22"/>
      <c r="E78" s="8">
        <f t="shared" si="66"/>
        <v>119334162.36860634</v>
      </c>
      <c r="F78" s="14">
        <f t="shared" si="67"/>
        <v>238628000</v>
      </c>
      <c r="G78" s="15">
        <f t="shared" si="39"/>
        <v>-119293837.63139366</v>
      </c>
      <c r="H78" s="14">
        <f t="shared" si="68"/>
        <v>3349786</v>
      </c>
      <c r="I78" s="38">
        <f t="shared" si="70"/>
        <v>1748872.9676000169</v>
      </c>
      <c r="J78" s="14">
        <f t="shared" si="71"/>
        <v>119334.16236860634</v>
      </c>
      <c r="K78" s="21">
        <f t="shared" si="78"/>
        <v>122</v>
      </c>
      <c r="L78" s="14">
        <f t="shared" si="72"/>
        <v>-187657.7758499831</v>
      </c>
      <c r="M78" s="39"/>
      <c r="N78" s="14">
        <f t="shared" si="73"/>
        <v>-14529.855958505803</v>
      </c>
      <c r="O78" s="37">
        <f t="shared" si="75"/>
        <v>1748872.9676000169</v>
      </c>
      <c r="P78" s="1">
        <f t="shared" si="76"/>
        <v>-6.1066429684700418</v>
      </c>
      <c r="Q78" s="7">
        <f t="shared" si="65"/>
        <v>6.8234894460269993E-2</v>
      </c>
      <c r="R78" s="7"/>
      <c r="S78" s="7">
        <f t="shared" si="77"/>
        <v>-0.10730211932288392</v>
      </c>
      <c r="T78" s="49">
        <f t="shared" si="74"/>
        <v>122</v>
      </c>
      <c r="U78" s="8"/>
    </row>
    <row r="79" spans="1:23" x14ac:dyDescent="0.3">
      <c r="A79" s="21">
        <v>123</v>
      </c>
      <c r="B79" s="23">
        <v>43973</v>
      </c>
      <c r="C79" s="22" t="s">
        <v>2</v>
      </c>
      <c r="D79" s="22"/>
      <c r="E79" s="8">
        <f t="shared" si="66"/>
        <v>105327737.82503158</v>
      </c>
      <c r="F79" s="14">
        <f t="shared" si="67"/>
        <v>239604000</v>
      </c>
      <c r="G79" s="15">
        <f t="shared" si="39"/>
        <v>-134276262.17496842</v>
      </c>
      <c r="H79" s="14">
        <f t="shared" si="68"/>
        <v>3435894</v>
      </c>
      <c r="I79" s="38">
        <f t="shared" si="70"/>
        <v>1543605.1987500181</v>
      </c>
      <c r="J79" s="14">
        <f t="shared" si="71"/>
        <v>105327.73782503158</v>
      </c>
      <c r="K79" s="21">
        <f t="shared" si="78"/>
        <v>123</v>
      </c>
      <c r="L79" s="14">
        <f t="shared" si="72"/>
        <v>-205267.76884999871</v>
      </c>
      <c r="M79" s="39"/>
      <c r="N79" s="14">
        <f t="shared" si="73"/>
        <v>-15893.352144909877</v>
      </c>
      <c r="O79" s="37">
        <f t="shared" si="75"/>
        <v>1543605.1987500181</v>
      </c>
      <c r="P79" s="1">
        <f t="shared" si="76"/>
        <v>-4.8576253127352897</v>
      </c>
      <c r="Q79" s="7">
        <f t="shared" si="65"/>
        <v>6.8234894460269993E-2</v>
      </c>
      <c r="R79" s="7"/>
      <c r="S79" s="7">
        <f t="shared" si="77"/>
        <v>-0.13297944903024467</v>
      </c>
      <c r="T79" s="49">
        <f t="shared" si="74"/>
        <v>123</v>
      </c>
      <c r="U79" s="8"/>
    </row>
    <row r="80" spans="1:23" x14ac:dyDescent="0.3">
      <c r="A80" s="21">
        <v>124</v>
      </c>
      <c r="B80" s="23">
        <v>43974</v>
      </c>
      <c r="C80" s="20" t="s">
        <v>3</v>
      </c>
      <c r="D80" s="20"/>
      <c r="E80" s="8">
        <f t="shared" si="66"/>
        <v>90072694.939328939</v>
      </c>
      <c r="F80" s="14">
        <f t="shared" si="67"/>
        <v>243401000</v>
      </c>
      <c r="G80" s="15">
        <f t="shared" si="39"/>
        <v>-153328305.06067106</v>
      </c>
      <c r="H80" s="14">
        <f t="shared" si="68"/>
        <v>3517345</v>
      </c>
      <c r="I80" s="38">
        <f t="shared" si="70"/>
        <v>1320038.605640023</v>
      </c>
      <c r="J80" s="14">
        <f t="shared" si="71"/>
        <v>90072.69493932894</v>
      </c>
      <c r="K80" s="21">
        <f t="shared" si="78"/>
        <v>124</v>
      </c>
      <c r="L80" s="14">
        <f t="shared" si="72"/>
        <v>-223566.59310999513</v>
      </c>
      <c r="M80" s="39"/>
      <c r="N80" s="14">
        <f t="shared" si="73"/>
        <v>-17310.182753199235</v>
      </c>
      <c r="O80" s="37">
        <f t="shared" si="75"/>
        <v>1320038.605640023</v>
      </c>
      <c r="P80" s="1">
        <f t="shared" si="76"/>
        <v>-3.7353694631316698</v>
      </c>
      <c r="Q80" s="7">
        <f t="shared" si="65"/>
        <v>6.8234894460269993E-2</v>
      </c>
      <c r="R80" s="7"/>
      <c r="S80" s="7">
        <f t="shared" si="77"/>
        <v>-0.16936367781577</v>
      </c>
      <c r="T80" s="49">
        <f t="shared" si="74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8">
        <f t="shared" si="66"/>
        <v>73521257.042669296</v>
      </c>
      <c r="F81" s="14">
        <f t="shared" si="67"/>
        <v>247503000</v>
      </c>
      <c r="G81" s="15">
        <f t="shared" si="39"/>
        <v>-173981742.9573307</v>
      </c>
      <c r="H81" s="14">
        <f t="shared" si="68"/>
        <v>3588773</v>
      </c>
      <c r="I81" s="38">
        <f t="shared" si="70"/>
        <v>1077473.0088499999</v>
      </c>
      <c r="J81" s="14">
        <f t="shared" si="71"/>
        <v>73521.257042669298</v>
      </c>
      <c r="K81" s="21">
        <f t="shared" si="78"/>
        <v>125</v>
      </c>
      <c r="L81" s="14">
        <f t="shared" si="72"/>
        <v>-242565.59679002315</v>
      </c>
      <c r="M81" s="39"/>
      <c r="N81" s="14">
        <f t="shared" si="73"/>
        <v>-18781.226442039551</v>
      </c>
      <c r="O81" s="37">
        <f t="shared" si="75"/>
        <v>1077473.0088499999</v>
      </c>
      <c r="P81" s="1">
        <f t="shared" si="76"/>
        <v>-2.7176600626572602</v>
      </c>
      <c r="Q81" s="7">
        <f t="shared" si="65"/>
        <v>6.8234894460269993E-2</v>
      </c>
      <c r="R81" s="7"/>
      <c r="S81" s="7">
        <f t="shared" si="77"/>
        <v>-0.22512452265409078</v>
      </c>
      <c r="T81" s="49">
        <f t="shared" si="74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8">
        <f t="shared" si="66"/>
        <v>55624873.125730343</v>
      </c>
      <c r="F82" s="14">
        <f t="shared" si="67"/>
        <v>254045000</v>
      </c>
      <c r="G82" s="15">
        <f t="shared" si="39"/>
        <v>-198420126.87426966</v>
      </c>
      <c r="H82" s="14">
        <f t="shared" si="68"/>
        <v>3672238</v>
      </c>
      <c r="I82" s="38">
        <f t="shared" si="70"/>
        <v>815196.88080001529</v>
      </c>
      <c r="J82" s="14">
        <f t="shared" si="71"/>
        <v>55624.873125730344</v>
      </c>
      <c r="K82" s="21">
        <f t="shared" si="78"/>
        <v>126</v>
      </c>
      <c r="L82" s="14">
        <f t="shared" si="72"/>
        <v>-262276.12804998457</v>
      </c>
      <c r="M82" s="39"/>
      <c r="N82" s="14">
        <f t="shared" si="73"/>
        <v>-20307.361870084973</v>
      </c>
      <c r="O82" s="37">
        <f t="shared" si="75"/>
        <v>815196.88080001529</v>
      </c>
      <c r="P82" s="1">
        <f t="shared" si="76"/>
        <v>-1.7854725773835149</v>
      </c>
      <c r="Q82" s="7">
        <f t="shared" si="65"/>
        <v>6.8234894460269993E-2</v>
      </c>
      <c r="R82" s="7"/>
      <c r="S82" s="7">
        <f t="shared" si="77"/>
        <v>-0.32173347841148858</v>
      </c>
      <c r="T82" s="49">
        <f t="shared" si="74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8">
        <f t="shared" si="66"/>
        <v>36334217.838681266</v>
      </c>
      <c r="F83" s="14">
        <f t="shared" si="67"/>
        <v>259474000</v>
      </c>
      <c r="G83" s="15">
        <f t="shared" si="39"/>
        <v>-223139782.16131872</v>
      </c>
      <c r="H83" s="14">
        <f t="shared" si="68"/>
        <v>3759967</v>
      </c>
      <c r="I83" s="38">
        <f t="shared" si="70"/>
        <v>532487.34575001057</v>
      </c>
      <c r="J83" s="14">
        <f t="shared" si="71"/>
        <v>36334.217838681267</v>
      </c>
      <c r="K83" s="21">
        <f t="shared" si="78"/>
        <v>127</v>
      </c>
      <c r="L83" s="14">
        <f t="shared" si="72"/>
        <v>-282709.53505000472</v>
      </c>
      <c r="M83" s="39"/>
      <c r="N83" s="14">
        <f t="shared" si="73"/>
        <v>-21889.467696006941</v>
      </c>
      <c r="O83" s="37">
        <f t="shared" si="75"/>
        <v>532487.34575001057</v>
      </c>
      <c r="P83" s="1">
        <f t="shared" si="76"/>
        <v>-0.91566545214689377</v>
      </c>
      <c r="Q83" s="7">
        <f t="shared" si="65"/>
        <v>6.8234894460269993E-2</v>
      </c>
      <c r="R83" s="7"/>
      <c r="S83" s="7">
        <f t="shared" si="77"/>
        <v>-0.53092254174004305</v>
      </c>
      <c r="T83" s="49">
        <f t="shared" si="74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8">
        <f t="shared" si="66"/>
        <v>15599191.491198065</v>
      </c>
      <c r="F84" s="14">
        <f t="shared" si="67"/>
        <v>265862000</v>
      </c>
      <c r="G84" s="15">
        <f t="shared" si="39"/>
        <v>-250262808.50880194</v>
      </c>
      <c r="H84" s="14">
        <f t="shared" si="68"/>
        <v>3855788</v>
      </c>
      <c r="I84" s="38">
        <f t="shared" si="70"/>
        <v>228610.17980002519</v>
      </c>
      <c r="J84" s="14">
        <f t="shared" si="71"/>
        <v>15599.191491198066</v>
      </c>
      <c r="K84" s="21">
        <f t="shared" si="78"/>
        <v>128</v>
      </c>
      <c r="L84" s="14">
        <f t="shared" si="72"/>
        <v>-303877.16594998538</v>
      </c>
      <c r="M84" s="39"/>
      <c r="N84" s="14">
        <f t="shared" si="73"/>
        <v>-23528.422578459595</v>
      </c>
      <c r="O84" s="37">
        <f t="shared" si="75"/>
        <v>228610.17980002519</v>
      </c>
      <c r="P84" s="1" t="e">
        <f t="shared" si="76"/>
        <v>#NUM!</v>
      </c>
      <c r="Q84" s="7">
        <f t="shared" si="65"/>
        <v>6.8234894460269993E-2</v>
      </c>
      <c r="R84" s="7"/>
      <c r="S84" s="7">
        <f t="shared" si="77"/>
        <v>-1.3292372466344209</v>
      </c>
      <c r="T84" s="49">
        <f t="shared" si="74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8">
        <f t="shared" si="66"/>
        <v>-6631079.947548192</v>
      </c>
      <c r="F85" s="14">
        <f t="shared" si="67"/>
        <v>203885034.21156296</v>
      </c>
      <c r="G85" s="15">
        <f t="shared" si="39"/>
        <v>-210516114.15911114</v>
      </c>
      <c r="H85" s="14">
        <f t="shared" si="68"/>
        <v>2987987.8297500079</v>
      </c>
      <c r="I85" s="38">
        <f t="shared" si="70"/>
        <v>-97180.189109974541</v>
      </c>
      <c r="J85" s="14">
        <f t="shared" si="71"/>
        <v>-6631.0799475481917</v>
      </c>
      <c r="K85" s="21">
        <f t="shared" si="78"/>
        <v>129</v>
      </c>
      <c r="L85" s="14">
        <f t="shared" si="72"/>
        <v>-325790.36890999973</v>
      </c>
      <c r="M85" s="39"/>
      <c r="N85" s="14">
        <f t="shared" si="73"/>
        <v>-25225.105176110344</v>
      </c>
      <c r="O85" s="37">
        <f t="shared" si="75"/>
        <v>-97180.189109974541</v>
      </c>
      <c r="P85" s="1">
        <f t="shared" si="76"/>
        <v>0.4712928237798315</v>
      </c>
      <c r="Q85" s="7">
        <f t="shared" si="65"/>
        <v>6.8234894460269993E-2</v>
      </c>
      <c r="R85" s="7"/>
      <c r="S85" s="7">
        <f t="shared" si="77"/>
        <v>3.3524360458006219</v>
      </c>
      <c r="T85" s="49">
        <f t="shared" si="74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8">
        <f t="shared" si="66"/>
        <v>-30408244.848884221</v>
      </c>
      <c r="F86" s="14">
        <f t="shared" si="67"/>
        <v>200681612.6717959</v>
      </c>
      <c r="G86" s="15">
        <f t="shared" si="39"/>
        <v>-231089857.52068013</v>
      </c>
      <c r="H86" s="14">
        <f t="shared" si="68"/>
        <v>2941040.8598000174</v>
      </c>
      <c r="I86" s="38">
        <f t="shared" si="70"/>
        <v>-445640.68119999114</v>
      </c>
      <c r="J86" s="14">
        <f t="shared" si="71"/>
        <v>-30408.24484888422</v>
      </c>
      <c r="K86" s="21">
        <f t="shared" si="78"/>
        <v>130</v>
      </c>
      <c r="L86" s="14">
        <f t="shared" si="72"/>
        <v>-348460.4920900166</v>
      </c>
      <c r="M86" s="39"/>
      <c r="N86" s="14">
        <f t="shared" si="73"/>
        <v>-26980.394147618521</v>
      </c>
      <c r="O86" s="37">
        <f t="shared" si="75"/>
        <v>-445640.68119999114</v>
      </c>
      <c r="P86" s="1">
        <f t="shared" si="76"/>
        <v>1.1998436999716238</v>
      </c>
      <c r="Q86" s="7">
        <f t="shared" si="65"/>
        <v>6.8234894460269993E-2</v>
      </c>
      <c r="R86" s="7"/>
      <c r="S86" s="7">
        <f t="shared" si="77"/>
        <v>0.78193151296624386</v>
      </c>
      <c r="T86" s="49">
        <f t="shared" si="74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8">
        <f t="shared" si="66"/>
        <v>-55784725.924631484</v>
      </c>
      <c r="F87" s="14">
        <f t="shared" si="67"/>
        <v>196704009.67400262</v>
      </c>
      <c r="G87" s="15">
        <f t="shared" si="39"/>
        <v>-252488735.59863409</v>
      </c>
      <c r="H87" s="14">
        <f t="shared" si="68"/>
        <v>2882748.0606500274</v>
      </c>
      <c r="I87" s="38">
        <f t="shared" si="70"/>
        <v>-817539.5648499513</v>
      </c>
      <c r="J87" s="14">
        <f t="shared" si="71"/>
        <v>-55784.725924631486</v>
      </c>
      <c r="K87" s="21">
        <f t="shared" si="78"/>
        <v>131</v>
      </c>
      <c r="L87" s="14">
        <f t="shared" si="72"/>
        <v>-371898.88364996016</v>
      </c>
      <c r="M87" s="39"/>
      <c r="N87" s="14">
        <f t="shared" si="73"/>
        <v>-28795.168151639995</v>
      </c>
      <c r="O87" s="37">
        <f t="shared" si="75"/>
        <v>-817539.5648499513</v>
      </c>
      <c r="P87" s="1">
        <f t="shared" si="76"/>
        <v>1.8487016645596113</v>
      </c>
      <c r="Q87" s="7">
        <f t="shared" si="65"/>
        <v>6.8234894460269993E-2</v>
      </c>
      <c r="R87" s="7"/>
      <c r="S87" s="7">
        <f t="shared" si="77"/>
        <v>0.45490016586318649</v>
      </c>
      <c r="T87" s="49">
        <f t="shared" si="74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8">
        <f t="shared" si="66"/>
        <v>-82813720.227121934</v>
      </c>
      <c r="F88" s="14">
        <f t="shared" ref="F88" si="79">+E70</f>
        <v>191912966.29485461</v>
      </c>
      <c r="G88" s="15">
        <f t="shared" ref="G88:G151" si="80">+E88-F88</f>
        <v>-274726686.52197653</v>
      </c>
      <c r="H88" s="14">
        <f t="shared" ref="H88" si="81">+I70</f>
        <v>2812534.0826400286</v>
      </c>
      <c r="I88" s="38">
        <f t="shared" si="70"/>
        <v>-1213656.4565999368</v>
      </c>
      <c r="J88" s="14">
        <f t="shared" si="71"/>
        <v>-82813.720227121943</v>
      </c>
      <c r="K88" s="21">
        <f t="shared" si="78"/>
        <v>132</v>
      </c>
      <c r="L88" s="14">
        <f t="shared" si="72"/>
        <v>-396116.89174998552</v>
      </c>
      <c r="M88" s="39"/>
      <c r="N88" s="14">
        <f t="shared" si="73"/>
        <v>-30670.305846848518</v>
      </c>
      <c r="O88" s="37">
        <f t="shared" si="75"/>
        <v>-1213656.4565999368</v>
      </c>
      <c r="P88" s="1">
        <f t="shared" si="76"/>
        <v>2.4540029543385238</v>
      </c>
      <c r="Q88" s="7">
        <f t="shared" si="65"/>
        <v>6.8234894460269993E-2</v>
      </c>
      <c r="R88" s="7"/>
      <c r="S88" s="7">
        <f t="shared" si="77"/>
        <v>0.3263830465333728</v>
      </c>
      <c r="T88" s="49">
        <f t="shared" si="74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8">
        <f t="shared" si="66"/>
        <v>-299662895.74194306</v>
      </c>
      <c r="F89" s="8"/>
      <c r="G89" s="15">
        <f t="shared" si="80"/>
        <v>-299662895.74194306</v>
      </c>
      <c r="H89" s="8">
        <f t="shared" ref="H89:H152" si="82">+I89*$H$3</f>
        <v>-1097909.2812857756</v>
      </c>
      <c r="I89" s="15">
        <f t="shared" ref="I89:I152" si="83">+I88-H88-N88+L88</f>
        <v>-4391637.1251431024</v>
      </c>
      <c r="J89" s="10">
        <f t="shared" ref="J89:J120" si="84">+I89*$Q$3</f>
        <v>-299662.8957419431</v>
      </c>
      <c r="K89" s="21">
        <f t="shared" si="78"/>
        <v>133</v>
      </c>
      <c r="L89" s="10">
        <f t="shared" ref="L89:L120" si="85">+$S$3*I89</f>
        <v>-146290.72491907005</v>
      </c>
      <c r="M89" s="15"/>
      <c r="N89" s="8">
        <f t="shared" ref="N89:N120" si="86">+I89*$N$3</f>
        <v>-21958.185625715512</v>
      </c>
      <c r="O89" s="37">
        <f t="shared" si="75"/>
        <v>-1634782.321149976</v>
      </c>
      <c r="P89" s="1">
        <f t="shared" si="76"/>
        <v>21.15290975537307</v>
      </c>
      <c r="Q89" s="7">
        <f t="shared" si="65"/>
        <v>6.8234894460269993E-2</v>
      </c>
      <c r="R89" s="7"/>
      <c r="S89" s="7">
        <f t="shared" si="77"/>
        <v>3.3311205081477023E-2</v>
      </c>
      <c r="T89" s="49">
        <f t="shared" si="74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8">
        <f t="shared" si="66"/>
        <v>-233230989.50311673</v>
      </c>
      <c r="F90" s="8"/>
      <c r="G90" s="15">
        <f t="shared" si="80"/>
        <v>-233230989.50311673</v>
      </c>
      <c r="H90" s="8">
        <f t="shared" si="82"/>
        <v>-854515.09578767023</v>
      </c>
      <c r="I90" s="15">
        <f t="shared" si="83"/>
        <v>-3418060.3831506809</v>
      </c>
      <c r="J90" s="10">
        <f t="shared" si="84"/>
        <v>-233230.98950311673</v>
      </c>
      <c r="K90" s="21">
        <f t="shared" si="78"/>
        <v>134</v>
      </c>
      <c r="L90" s="10">
        <f t="shared" si="85"/>
        <v>-113859.71040400426</v>
      </c>
      <c r="M90" s="15"/>
      <c r="N90" s="8">
        <f t="shared" si="86"/>
        <v>-17090.301915753404</v>
      </c>
      <c r="O90" s="37">
        <f t="shared" si="75"/>
        <v>-2081719.4713599542</v>
      </c>
      <c r="P90" s="1">
        <f t="shared" si="76"/>
        <v>21.15290975537307</v>
      </c>
      <c r="Q90" s="7">
        <f t="shared" si="65"/>
        <v>6.8234894460269993E-2</v>
      </c>
      <c r="R90" s="7"/>
      <c r="S90" s="7">
        <f t="shared" si="77"/>
        <v>3.3311205081477023E-2</v>
      </c>
      <c r="T90" s="49">
        <f t="shared" si="74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8">
        <f t="shared" si="66"/>
        <v>-181526292.50251606</v>
      </c>
      <c r="F91" s="8"/>
      <c r="G91" s="15">
        <f t="shared" si="80"/>
        <v>-181526292.50251606</v>
      </c>
      <c r="H91" s="8">
        <f t="shared" si="82"/>
        <v>-665078.67396281532</v>
      </c>
      <c r="I91" s="15">
        <f t="shared" si="83"/>
        <v>-2660314.6958512613</v>
      </c>
      <c r="J91" s="10">
        <f t="shared" si="84"/>
        <v>-181526.29250251607</v>
      </c>
      <c r="K91" s="21">
        <f t="shared" si="78"/>
        <v>135</v>
      </c>
      <c r="L91" s="10">
        <f t="shared" si="85"/>
        <v>-88618.28841476854</v>
      </c>
      <c r="M91" s="15"/>
      <c r="N91" s="8">
        <f t="shared" si="86"/>
        <v>-13301.573479256307</v>
      </c>
      <c r="O91" s="37">
        <f t="shared" si="75"/>
        <v>-2555281.5682500014</v>
      </c>
      <c r="P91" s="1">
        <f t="shared" si="76"/>
        <v>21.15290975537307</v>
      </c>
      <c r="Q91" s="7">
        <f t="shared" si="65"/>
        <v>6.8234894460269993E-2</v>
      </c>
      <c r="R91" s="7"/>
      <c r="S91" s="7">
        <f t="shared" si="77"/>
        <v>3.3311205081477023E-2</v>
      </c>
      <c r="T91" s="49">
        <f t="shared" si="74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8">
        <f t="shared" si="66"/>
        <v>-141283947.47160599</v>
      </c>
      <c r="F92" s="8"/>
      <c r="G92" s="15">
        <f t="shared" si="80"/>
        <v>-141283947.47160599</v>
      </c>
      <c r="H92" s="8">
        <f t="shared" si="82"/>
        <v>-517638.18420598959</v>
      </c>
      <c r="I92" s="15">
        <f t="shared" si="83"/>
        <v>-2070552.7368239583</v>
      </c>
      <c r="J92" s="10">
        <f t="shared" si="84"/>
        <v>-141283.94747160599</v>
      </c>
      <c r="K92" s="21">
        <f t="shared" si="78"/>
        <v>136</v>
      </c>
      <c r="L92" s="10">
        <f t="shared" si="85"/>
        <v>-68972.606848356401</v>
      </c>
      <c r="M92" s="15"/>
      <c r="N92" s="8">
        <f t="shared" si="86"/>
        <v>-10352.763684119793</v>
      </c>
      <c r="O92" s="37">
        <f t="shared" si="75"/>
        <v>-3056293.6210000077</v>
      </c>
      <c r="P92" s="1">
        <f t="shared" si="76"/>
        <v>21.15290975537307</v>
      </c>
      <c r="Q92" s="7">
        <f t="shared" si="65"/>
        <v>6.8234894460269993E-2</v>
      </c>
      <c r="R92" s="7"/>
      <c r="S92" s="7">
        <f t="shared" si="77"/>
        <v>3.3311205081477023E-2</v>
      </c>
      <c r="T92" s="49">
        <f t="shared" si="74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8">
        <f t="shared" si="66"/>
        <v>-109962879.41529375</v>
      </c>
      <c r="F93" s="8"/>
      <c r="G93" s="15">
        <f t="shared" si="80"/>
        <v>-109962879.41529375</v>
      </c>
      <c r="H93" s="8">
        <f t="shared" si="82"/>
        <v>-402883.59894555132</v>
      </c>
      <c r="I93" s="15">
        <f t="shared" si="83"/>
        <v>-1611534.3957822053</v>
      </c>
      <c r="J93" s="10">
        <f t="shared" si="84"/>
        <v>-109962.87941529375</v>
      </c>
      <c r="K93" s="21">
        <f t="shared" si="78"/>
        <v>137</v>
      </c>
      <c r="L93" s="10">
        <f t="shared" si="85"/>
        <v>-53682.152753755203</v>
      </c>
      <c r="M93" s="15"/>
      <c r="N93" s="8">
        <f t="shared" si="86"/>
        <v>-8057.6719789110266</v>
      </c>
      <c r="O93" s="37">
        <f t="shared" si="75"/>
        <v>-3585591.9869499812</v>
      </c>
      <c r="P93" s="1">
        <f t="shared" si="76"/>
        <v>21.15290975537307</v>
      </c>
      <c r="Q93" s="7">
        <f t="shared" si="65"/>
        <v>6.8234894460269993E-2</v>
      </c>
      <c r="R93" s="7"/>
      <c r="S93" s="7">
        <f t="shared" si="77"/>
        <v>3.3311205081477023E-2</v>
      </c>
      <c r="T93" s="49">
        <f t="shared" si="74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8">
        <f t="shared" si="66"/>
        <v>-85585341.191946432</v>
      </c>
      <c r="F94" s="8"/>
      <c r="G94" s="15">
        <f t="shared" si="80"/>
        <v>-85585341.191946432</v>
      </c>
      <c r="H94" s="8">
        <f t="shared" si="82"/>
        <v>-313568.81940287456</v>
      </c>
      <c r="I94" s="15">
        <f t="shared" si="83"/>
        <v>-1254275.2776114983</v>
      </c>
      <c r="J94" s="10">
        <f t="shared" si="84"/>
        <v>-85585.341191946427</v>
      </c>
      <c r="K94" s="21">
        <f t="shared" si="78"/>
        <v>138</v>
      </c>
      <c r="L94" s="10">
        <f t="shared" si="85"/>
        <v>-41781.421001143142</v>
      </c>
      <c r="M94" s="15"/>
      <c r="N94" s="8">
        <f t="shared" si="86"/>
        <v>-6271.3763880574916</v>
      </c>
      <c r="O94" s="37">
        <f t="shared" si="75"/>
        <v>-4144024.3715999881</v>
      </c>
      <c r="P94" s="1">
        <f t="shared" si="76"/>
        <v>21.15290975537307</v>
      </c>
      <c r="Q94" s="7">
        <f t="shared" si="65"/>
        <v>6.8234894460269993E-2</v>
      </c>
      <c r="R94" s="7"/>
      <c r="S94" s="7">
        <f t="shared" si="77"/>
        <v>3.3311205081477023E-2</v>
      </c>
      <c r="T94" s="49">
        <f t="shared" si="74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8">
        <f t="shared" si="66"/>
        <v>-66612030.040413201</v>
      </c>
      <c r="F95" s="8"/>
      <c r="G95" s="15">
        <f t="shared" si="80"/>
        <v>-66612030.040413201</v>
      </c>
      <c r="H95" s="8">
        <f t="shared" si="82"/>
        <v>-244054.12570542734</v>
      </c>
      <c r="I95" s="15">
        <f t="shared" si="83"/>
        <v>-976216.50282170938</v>
      </c>
      <c r="J95" s="10">
        <f t="shared" si="84"/>
        <v>-66612.030040413199</v>
      </c>
      <c r="K95" s="21">
        <f t="shared" si="78"/>
        <v>139</v>
      </c>
      <c r="L95" s="10">
        <f t="shared" si="85"/>
        <v>-32518.948129416254</v>
      </c>
      <c r="M95" s="15"/>
      <c r="N95" s="8">
        <f t="shared" si="86"/>
        <v>-4881.082514108547</v>
      </c>
      <c r="O95" s="37">
        <f t="shared" si="75"/>
        <v>-4732449.8286099741</v>
      </c>
      <c r="P95" s="1">
        <f t="shared" si="76"/>
        <v>21.15290975537307</v>
      </c>
      <c r="Q95" s="7">
        <f t="shared" si="65"/>
        <v>6.8234894460269993E-2</v>
      </c>
      <c r="R95" s="7"/>
      <c r="S95" s="7">
        <f t="shared" si="77"/>
        <v>3.3311205081477023E-2</v>
      </c>
      <c r="T95" s="49">
        <f t="shared" si="74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8">
        <f t="shared" si="66"/>
        <v>-51844889.373677552</v>
      </c>
      <c r="F96" s="8"/>
      <c r="G96" s="15">
        <f t="shared" si="80"/>
        <v>-51844889.373677552</v>
      </c>
      <c r="H96" s="8">
        <f t="shared" si="82"/>
        <v>-189950.06068289743</v>
      </c>
      <c r="I96" s="15">
        <f t="shared" si="83"/>
        <v>-759800.24273158971</v>
      </c>
      <c r="J96" s="10">
        <f t="shared" si="84"/>
        <v>-51844.88937367755</v>
      </c>
      <c r="K96" s="21">
        <f t="shared" si="78"/>
        <v>140</v>
      </c>
      <c r="L96" s="10">
        <f t="shared" si="85"/>
        <v>-25309.861706588006</v>
      </c>
      <c r="M96" s="15"/>
      <c r="N96" s="8">
        <f t="shared" si="86"/>
        <v>-3799.0012136579485</v>
      </c>
      <c r="O96" s="37">
        <f t="shared" si="75"/>
        <v>-5351738.7597999657</v>
      </c>
      <c r="P96" s="1">
        <f t="shared" si="76"/>
        <v>21.15290975537307</v>
      </c>
      <c r="Q96" s="7">
        <f t="shared" si="65"/>
        <v>6.8234894460269993E-2</v>
      </c>
      <c r="R96" s="7"/>
      <c r="S96" s="7">
        <f t="shared" si="77"/>
        <v>3.3311205081477023E-2</v>
      </c>
      <c r="T96" s="49">
        <f t="shared" si="74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8">
        <f t="shared" si="66"/>
        <v>-40351458.325742833</v>
      </c>
      <c r="F97" s="8"/>
      <c r="G97" s="15">
        <f t="shared" si="80"/>
        <v>-40351458.325742833</v>
      </c>
      <c r="H97" s="8">
        <f t="shared" si="82"/>
        <v>-147840.26063540558</v>
      </c>
      <c r="I97" s="15">
        <f t="shared" si="83"/>
        <v>-591361.0425416223</v>
      </c>
      <c r="J97" s="10">
        <f t="shared" si="84"/>
        <v>-40351.458325742831</v>
      </c>
      <c r="K97" s="21">
        <f t="shared" si="78"/>
        <v>141</v>
      </c>
      <c r="L97" s="10">
        <f t="shared" si="85"/>
        <v>-19698.948965300038</v>
      </c>
      <c r="M97" s="15"/>
      <c r="N97" s="8">
        <f t="shared" si="86"/>
        <v>-2956.8052127081114</v>
      </c>
      <c r="O97" s="37">
        <f t="shared" si="75"/>
        <v>-6002772.9151499802</v>
      </c>
      <c r="P97" s="1">
        <f t="shared" si="76"/>
        <v>21.15290975537307</v>
      </c>
      <c r="Q97" s="7">
        <f t="shared" si="65"/>
        <v>6.8234894460269993E-2</v>
      </c>
      <c r="R97" s="7"/>
      <c r="S97" s="7">
        <f t="shared" si="77"/>
        <v>3.3311205081477023E-2</v>
      </c>
      <c r="T97" s="49">
        <f t="shared" si="74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8">
        <f t="shared" si="66"/>
        <v>-31405992.156303901</v>
      </c>
      <c r="F98" s="8"/>
      <c r="G98" s="15">
        <f t="shared" si="80"/>
        <v>-31405992.156303901</v>
      </c>
      <c r="H98" s="8">
        <f t="shared" si="82"/>
        <v>-115065.73141470217</v>
      </c>
      <c r="I98" s="15">
        <f t="shared" si="83"/>
        <v>-460262.92565880867</v>
      </c>
      <c r="J98" s="10">
        <f t="shared" si="84"/>
        <v>-31405.992156303902</v>
      </c>
      <c r="K98" s="21">
        <f t="shared" si="78"/>
        <v>142</v>
      </c>
      <c r="L98" s="10">
        <f t="shared" si="85"/>
        <v>-15331.912708021189</v>
      </c>
      <c r="M98" s="15"/>
      <c r="N98" s="8">
        <f t="shared" si="86"/>
        <v>-2301.3146282940434</v>
      </c>
      <c r="O98" s="37">
        <f t="shared" si="75"/>
        <v>-6686445.3927999223</v>
      </c>
      <c r="P98" s="1">
        <f t="shared" si="76"/>
        <v>21.15290975537307</v>
      </c>
      <c r="Q98" s="7">
        <f t="shared" si="65"/>
        <v>6.8234894460269993E-2</v>
      </c>
      <c r="R98" s="7"/>
      <c r="S98" s="7">
        <f t="shared" si="77"/>
        <v>3.3311205081477023E-2</v>
      </c>
      <c r="T98" s="49">
        <f t="shared" si="74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8">
        <f t="shared" si="66"/>
        <v>-24443635.601952307</v>
      </c>
      <c r="F99" s="8"/>
      <c r="G99" s="15">
        <f t="shared" si="80"/>
        <v>-24443635.601952307</v>
      </c>
      <c r="H99" s="8">
        <f t="shared" si="82"/>
        <v>-89556.94808095842</v>
      </c>
      <c r="I99" s="15">
        <f t="shared" si="83"/>
        <v>-358227.79232383368</v>
      </c>
      <c r="J99" s="10">
        <f t="shared" si="84"/>
        <v>-24443.635601952308</v>
      </c>
      <c r="K99" s="21">
        <f t="shared" si="78"/>
        <v>143</v>
      </c>
      <c r="L99" s="10">
        <f t="shared" si="85"/>
        <v>-11932.999455983983</v>
      </c>
      <c r="M99" s="15"/>
      <c r="N99" s="8">
        <f t="shared" si="86"/>
        <v>-1791.1389616191684</v>
      </c>
      <c r="O99" s="37">
        <f t="shared" si="75"/>
        <v>-7403660.6390499407</v>
      </c>
      <c r="P99" s="1">
        <f t="shared" si="76"/>
        <v>21.15290975537307</v>
      </c>
      <c r="Q99" s="7">
        <f t="shared" si="65"/>
        <v>6.8234894460269993E-2</v>
      </c>
      <c r="R99" s="7"/>
      <c r="S99" s="7">
        <f t="shared" si="77"/>
        <v>3.3311205081477023E-2</v>
      </c>
      <c r="T99" s="49">
        <f t="shared" si="74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8">
        <f t="shared" si="66"/>
        <v>-19024755.481927995</v>
      </c>
      <c r="F100" s="8"/>
      <c r="G100" s="15">
        <f t="shared" si="80"/>
        <v>-19024755.481927995</v>
      </c>
      <c r="H100" s="8">
        <f t="shared" si="82"/>
        <v>-69703.17618431001</v>
      </c>
      <c r="I100" s="15">
        <f t="shared" si="83"/>
        <v>-278812.70473724004</v>
      </c>
      <c r="J100" s="10">
        <f t="shared" si="84"/>
        <v>-19024.755481927994</v>
      </c>
      <c r="K100" s="21">
        <f t="shared" si="78"/>
        <v>144</v>
      </c>
      <c r="L100" s="10">
        <f t="shared" si="85"/>
        <v>-9287.5871868235026</v>
      </c>
      <c r="M100" s="15"/>
      <c r="N100" s="8">
        <f t="shared" si="86"/>
        <v>-1394.0635236862001</v>
      </c>
      <c r="O100" s="37">
        <f t="shared" si="75"/>
        <v>-8155334.4483599747</v>
      </c>
      <c r="P100" s="1">
        <f t="shared" si="76"/>
        <v>21.15290975537307</v>
      </c>
      <c r="Q100" s="7">
        <f t="shared" si="65"/>
        <v>6.8234894460269993E-2</v>
      </c>
      <c r="R100" s="7"/>
      <c r="S100" s="7">
        <f t="shared" si="77"/>
        <v>3.3311205081477023E-2</v>
      </c>
      <c r="T100" s="49">
        <f t="shared" si="74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8">
        <f t="shared" si="66"/>
        <v>-14807180.365519814</v>
      </c>
      <c r="F101" s="8"/>
      <c r="G101" s="15">
        <f t="shared" si="80"/>
        <v>-14807180.365519814</v>
      </c>
      <c r="H101" s="8">
        <f t="shared" si="82"/>
        <v>-54250.763054016839</v>
      </c>
      <c r="I101" s="15">
        <f t="shared" si="83"/>
        <v>-217003.05221606736</v>
      </c>
      <c r="J101" s="10">
        <f t="shared" si="84"/>
        <v>-14807.180365519815</v>
      </c>
      <c r="K101" s="21">
        <f t="shared" si="78"/>
        <v>145</v>
      </c>
      <c r="L101" s="10">
        <f t="shared" si="85"/>
        <v>-7228.6331756758864</v>
      </c>
      <c r="M101" s="15"/>
      <c r="N101" s="8">
        <f t="shared" si="86"/>
        <v>-1085.0152610803368</v>
      </c>
      <c r="O101" s="37">
        <f t="shared" si="75"/>
        <v>-8942393.9633499905</v>
      </c>
      <c r="P101" s="1">
        <f t="shared" si="76"/>
        <v>21.15290975537307</v>
      </c>
      <c r="Q101" s="7">
        <f t="shared" si="65"/>
        <v>6.8234894460269993E-2</v>
      </c>
      <c r="R101" s="7"/>
      <c r="S101" s="7">
        <f t="shared" si="77"/>
        <v>3.3311205081477023E-2</v>
      </c>
      <c r="T101" s="49">
        <f t="shared" si="74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8">
        <f t="shared" si="66"/>
        <v>-11524594.394146509</v>
      </c>
      <c r="F102" s="8"/>
      <c r="G102" s="15">
        <f t="shared" si="80"/>
        <v>-11524594.394146509</v>
      </c>
      <c r="H102" s="8">
        <f t="shared" si="82"/>
        <v>-42223.976769161512</v>
      </c>
      <c r="I102" s="15">
        <f t="shared" si="83"/>
        <v>-168895.90707664605</v>
      </c>
      <c r="J102" s="10">
        <f t="shared" si="84"/>
        <v>-11524.59439414651</v>
      </c>
      <c r="K102" s="21">
        <f t="shared" si="78"/>
        <v>146</v>
      </c>
      <c r="L102" s="10">
        <f t="shared" si="85"/>
        <v>-5626.1261980522431</v>
      </c>
      <c r="M102" s="15"/>
      <c r="N102" s="8">
        <f t="shared" si="86"/>
        <v>-844.47953538323031</v>
      </c>
      <c r="O102" s="37">
        <f t="shared" si="75"/>
        <v>-9765777.6747999564</v>
      </c>
      <c r="P102" s="1">
        <f t="shared" si="76"/>
        <v>21.15290975537307</v>
      </c>
      <c r="Q102" s="7">
        <f t="shared" si="65"/>
        <v>6.8234894460269993E-2</v>
      </c>
      <c r="R102" s="7"/>
      <c r="S102" s="7">
        <f t="shared" si="77"/>
        <v>3.3311205081477023E-2</v>
      </c>
      <c r="T102" s="49">
        <f t="shared" si="74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8">
        <f t="shared" si="66"/>
        <v>-8969720.9509834051</v>
      </c>
      <c r="F103" s="8"/>
      <c r="G103" s="15">
        <f t="shared" si="80"/>
        <v>-8969720.9509834051</v>
      </c>
      <c r="H103" s="8">
        <f t="shared" si="82"/>
        <v>-32863.394242538387</v>
      </c>
      <c r="I103" s="15">
        <f t="shared" si="83"/>
        <v>-131453.57697015355</v>
      </c>
      <c r="J103" s="10">
        <f t="shared" si="84"/>
        <v>-8969.7209509834047</v>
      </c>
      <c r="K103" s="21">
        <f t="shared" si="78"/>
        <v>147</v>
      </c>
      <c r="L103" s="10">
        <f t="shared" si="85"/>
        <v>-4378.8770611465097</v>
      </c>
      <c r="M103" s="15"/>
      <c r="N103" s="8">
        <f t="shared" si="86"/>
        <v>-657.2678848507677</v>
      </c>
      <c r="O103" s="15"/>
      <c r="P103" s="1">
        <f t="shared" si="76"/>
        <v>21.15290975537307</v>
      </c>
      <c r="Q103" s="7">
        <f t="shared" si="65"/>
        <v>6.8234894460269993E-2</v>
      </c>
      <c r="R103" s="7"/>
      <c r="S103" s="7">
        <f t="shared" si="77"/>
        <v>3.3311205081477023E-2</v>
      </c>
      <c r="T103" s="49">
        <f t="shared" si="74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8">
        <f t="shared" si="66"/>
        <v>-6981234.3226044662</v>
      </c>
      <c r="F104" s="8"/>
      <c r="G104" s="15">
        <f t="shared" si="80"/>
        <v>-6981234.3226044662</v>
      </c>
      <c r="H104" s="8">
        <f t="shared" si="82"/>
        <v>-25577.947975977728</v>
      </c>
      <c r="I104" s="15">
        <f t="shared" si="83"/>
        <v>-102311.79190391091</v>
      </c>
      <c r="J104" s="10">
        <f t="shared" si="84"/>
        <v>-6981.2343226044668</v>
      </c>
      <c r="K104" s="21">
        <f t="shared" si="78"/>
        <v>148</v>
      </c>
      <c r="L104" s="10">
        <f t="shared" si="85"/>
        <v>-3408.1290823645768</v>
      </c>
      <c r="M104" s="15"/>
      <c r="N104" s="8">
        <f t="shared" si="86"/>
        <v>-511.55895951955455</v>
      </c>
      <c r="O104" s="15"/>
      <c r="P104" s="1">
        <f t="shared" si="76"/>
        <v>21.15290975537307</v>
      </c>
      <c r="Q104" s="7">
        <f t="shared" si="65"/>
        <v>6.8234894460269993E-2</v>
      </c>
      <c r="R104" s="7"/>
      <c r="S104" s="7">
        <f t="shared" si="77"/>
        <v>3.3311205081477023E-2</v>
      </c>
      <c r="T104" s="49">
        <f t="shared" si="74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8">
        <f t="shared" si="66"/>
        <v>-5433572.8985824529</v>
      </c>
      <c r="F105" s="8"/>
      <c r="G105" s="15">
        <f t="shared" si="80"/>
        <v>-5433572.8985824529</v>
      </c>
      <c r="H105" s="8">
        <f t="shared" si="82"/>
        <v>-19907.603512694554</v>
      </c>
      <c r="I105" s="15">
        <f t="shared" si="83"/>
        <v>-79630.414050778214</v>
      </c>
      <c r="J105" s="10">
        <f t="shared" si="84"/>
        <v>-5433.5728985824526</v>
      </c>
      <c r="K105" s="21">
        <f t="shared" si="78"/>
        <v>149</v>
      </c>
      <c r="L105" s="10">
        <f t="shared" si="85"/>
        <v>-2652.5850531684027</v>
      </c>
      <c r="M105" s="15"/>
      <c r="N105" s="8">
        <f t="shared" si="86"/>
        <v>-398.15207025389105</v>
      </c>
      <c r="O105" s="15"/>
      <c r="P105" s="1">
        <f t="shared" si="76"/>
        <v>21.15290975537307</v>
      </c>
      <c r="Q105" s="7">
        <f t="shared" si="65"/>
        <v>6.8234894460269993E-2</v>
      </c>
      <c r="R105" s="7"/>
      <c r="S105" s="7">
        <f t="shared" si="77"/>
        <v>3.3311205081477023E-2</v>
      </c>
      <c r="T105" s="49">
        <f t="shared" si="74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8">
        <f t="shared" si="66"/>
        <v>-4229010.6705937628</v>
      </c>
      <c r="F106" s="8"/>
      <c r="G106" s="15">
        <f t="shared" si="80"/>
        <v>-4229010.6705937628</v>
      </c>
      <c r="H106" s="8">
        <f t="shared" si="82"/>
        <v>-15494.310880249544</v>
      </c>
      <c r="I106" s="15">
        <f t="shared" si="83"/>
        <v>-61977.243520998178</v>
      </c>
      <c r="J106" s="10">
        <f t="shared" si="84"/>
        <v>-4229.0106705937633</v>
      </c>
      <c r="K106" s="21">
        <f t="shared" si="78"/>
        <v>150</v>
      </c>
      <c r="L106" s="10">
        <f t="shared" si="85"/>
        <v>-2064.5366693126134</v>
      </c>
      <c r="M106" s="15"/>
      <c r="N106" s="8">
        <f t="shared" si="86"/>
        <v>-309.88621760499092</v>
      </c>
      <c r="O106" s="15"/>
      <c r="P106" s="1">
        <f t="shared" si="76"/>
        <v>21.15290975537307</v>
      </c>
      <c r="Q106" s="7">
        <f t="shared" si="65"/>
        <v>6.8234894460269993E-2</v>
      </c>
      <c r="R106" s="7"/>
      <c r="S106" s="7">
        <f t="shared" si="77"/>
        <v>3.3311205081477023E-2</v>
      </c>
      <c r="T106" s="49">
        <f t="shared" si="74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8">
        <f t="shared" ref="E107:E170" si="87">+J107/$E$3</f>
        <v>-3291486.3913322575</v>
      </c>
      <c r="F107" s="8"/>
      <c r="G107" s="15">
        <f t="shared" si="80"/>
        <v>-3291486.3913322575</v>
      </c>
      <c r="H107" s="8">
        <f t="shared" si="82"/>
        <v>-12059.395773114065</v>
      </c>
      <c r="I107" s="15">
        <f t="shared" si="83"/>
        <v>-48237.583092456262</v>
      </c>
      <c r="J107" s="10">
        <f t="shared" si="84"/>
        <v>-3291.4863913322574</v>
      </c>
      <c r="K107" s="21">
        <f t="shared" si="78"/>
        <v>151</v>
      </c>
      <c r="L107" s="10">
        <f t="shared" si="85"/>
        <v>-1606.8520230275992</v>
      </c>
      <c r="M107" s="15"/>
      <c r="N107" s="8">
        <f t="shared" si="86"/>
        <v>-241.18791546228132</v>
      </c>
      <c r="O107" s="15"/>
      <c r="P107" s="1">
        <f t="shared" si="76"/>
        <v>21.15290975537307</v>
      </c>
      <c r="Q107" s="7">
        <f t="shared" si="65"/>
        <v>6.8234894460269993E-2</v>
      </c>
      <c r="R107" s="7"/>
      <c r="S107" s="7">
        <f t="shared" si="77"/>
        <v>3.3311205081477023E-2</v>
      </c>
      <c r="T107" s="49">
        <f t="shared" si="74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8">
        <f t="shared" si="87"/>
        <v>-2561800.7397470912</v>
      </c>
      <c r="F108" s="8"/>
      <c r="G108" s="15">
        <f t="shared" si="80"/>
        <v>-2561800.7397470912</v>
      </c>
      <c r="H108" s="8">
        <f t="shared" si="82"/>
        <v>-9385.9628567268774</v>
      </c>
      <c r="I108" s="15">
        <f t="shared" si="83"/>
        <v>-37543.851426907509</v>
      </c>
      <c r="J108" s="10">
        <f t="shared" si="84"/>
        <v>-2561.800739747091</v>
      </c>
      <c r="K108" s="21">
        <f t="shared" si="78"/>
        <v>152</v>
      </c>
      <c r="L108" s="10">
        <f t="shared" si="85"/>
        <v>-1250.6309344302199</v>
      </c>
      <c r="M108" s="15"/>
      <c r="N108" s="8">
        <f t="shared" si="86"/>
        <v>-187.71925713453754</v>
      </c>
      <c r="O108" s="15"/>
      <c r="P108" s="1">
        <f t="shared" si="76"/>
        <v>21.15290975537307</v>
      </c>
      <c r="Q108" s="7">
        <f t="shared" si="65"/>
        <v>6.8234894460269993E-2</v>
      </c>
      <c r="R108" s="7"/>
      <c r="S108" s="7">
        <f t="shared" si="77"/>
        <v>3.3311205081477023E-2</v>
      </c>
      <c r="T108" s="49">
        <f t="shared" si="74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8">
        <f t="shared" si="87"/>
        <v>-1993878.2209311777</v>
      </c>
      <c r="F109" s="8"/>
      <c r="G109" s="15">
        <f t="shared" si="80"/>
        <v>-1993878.2209311777</v>
      </c>
      <c r="H109" s="8">
        <f t="shared" si="82"/>
        <v>-7305.200061869079</v>
      </c>
      <c r="I109" s="15">
        <f t="shared" si="83"/>
        <v>-29220.800247476316</v>
      </c>
      <c r="J109" s="10">
        <f t="shared" si="84"/>
        <v>-1993.8782209311778</v>
      </c>
      <c r="K109" s="21">
        <f t="shared" si="78"/>
        <v>153</v>
      </c>
      <c r="L109" s="10">
        <f t="shared" si="85"/>
        <v>-973.38006968855814</v>
      </c>
      <c r="M109" s="15"/>
      <c r="N109" s="8">
        <f t="shared" si="86"/>
        <v>-146.1040012373816</v>
      </c>
      <c r="O109" s="15"/>
      <c r="P109" s="1">
        <f t="shared" si="76"/>
        <v>21.15290975537307</v>
      </c>
      <c r="Q109" s="7">
        <f t="shared" si="65"/>
        <v>6.8234894460269993E-2</v>
      </c>
      <c r="R109" s="7"/>
      <c r="S109" s="7">
        <f t="shared" si="77"/>
        <v>3.3311205081477023E-2</v>
      </c>
      <c r="T109" s="49">
        <f t="shared" si="74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8">
        <f t="shared" si="87"/>
        <v>-1551857.7609186564</v>
      </c>
      <c r="F110" s="8"/>
      <c r="G110" s="15">
        <f t="shared" si="80"/>
        <v>-1551857.7609186564</v>
      </c>
      <c r="H110" s="8">
        <f t="shared" si="82"/>
        <v>-5685.7190635146035</v>
      </c>
      <c r="I110" s="15">
        <f t="shared" si="83"/>
        <v>-22742.876254058414</v>
      </c>
      <c r="J110" s="10">
        <f t="shared" si="84"/>
        <v>-1551.8577609186564</v>
      </c>
      <c r="K110" s="21">
        <f t="shared" si="78"/>
        <v>154</v>
      </c>
      <c r="L110" s="10">
        <f t="shared" si="85"/>
        <v>-757.59261504159372</v>
      </c>
      <c r="M110" s="15"/>
      <c r="N110" s="8">
        <f t="shared" si="86"/>
        <v>-113.71438127029207</v>
      </c>
      <c r="O110" s="15"/>
      <c r="P110" s="1">
        <f t="shared" si="76"/>
        <v>21.15290975537307</v>
      </c>
      <c r="Q110" s="7">
        <f t="shared" si="65"/>
        <v>6.8234894460269993E-2</v>
      </c>
      <c r="R110" s="7"/>
      <c r="S110" s="7">
        <f t="shared" si="77"/>
        <v>3.3311205081477023E-2</v>
      </c>
      <c r="T110" s="49">
        <f t="shared" si="74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8">
        <f t="shared" si="87"/>
        <v>-1207828.284015642</v>
      </c>
      <c r="F111" s="8"/>
      <c r="G111" s="15">
        <f t="shared" si="80"/>
        <v>-1207828.284015642</v>
      </c>
      <c r="H111" s="8">
        <f t="shared" si="82"/>
        <v>-4425.2588560787781</v>
      </c>
      <c r="I111" s="15">
        <f t="shared" si="83"/>
        <v>-17701.035424315112</v>
      </c>
      <c r="J111" s="10">
        <f t="shared" si="84"/>
        <v>-1207.8282840156421</v>
      </c>
      <c r="K111" s="21">
        <f t="shared" si="78"/>
        <v>155</v>
      </c>
      <c r="L111" s="10">
        <f t="shared" si="85"/>
        <v>-589.64282117385039</v>
      </c>
      <c r="M111" s="15"/>
      <c r="N111" s="8">
        <f t="shared" si="86"/>
        <v>-88.505177121575556</v>
      </c>
      <c r="O111" s="15"/>
      <c r="P111" s="1">
        <f t="shared" si="76"/>
        <v>21.15290975537307</v>
      </c>
      <c r="Q111" s="7">
        <f t="shared" si="65"/>
        <v>6.8234894460269993E-2</v>
      </c>
      <c r="R111" s="7"/>
      <c r="S111" s="7">
        <f t="shared" si="77"/>
        <v>3.3311205081477023E-2</v>
      </c>
      <c r="T111" s="49">
        <f t="shared" si="74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8">
        <f t="shared" si="87"/>
        <v>-940066.28726370702</v>
      </c>
      <c r="F112" s="8"/>
      <c r="G112" s="15">
        <f t="shared" si="80"/>
        <v>-940066.28726370702</v>
      </c>
      <c r="H112" s="8">
        <f t="shared" si="82"/>
        <v>-3444.2285530721529</v>
      </c>
      <c r="I112" s="15">
        <f t="shared" si="83"/>
        <v>-13776.914212288611</v>
      </c>
      <c r="J112" s="10">
        <f t="shared" si="84"/>
        <v>-940.06628726370707</v>
      </c>
      <c r="K112" s="21">
        <f t="shared" si="78"/>
        <v>156</v>
      </c>
      <c r="L112" s="10">
        <f t="shared" si="85"/>
        <v>-458.92561471546139</v>
      </c>
      <c r="M112" s="15"/>
      <c r="N112" s="8">
        <f t="shared" si="86"/>
        <v>-68.884571061443054</v>
      </c>
      <c r="O112" s="15"/>
      <c r="P112" s="1">
        <f t="shared" si="76"/>
        <v>21.15290975537307</v>
      </c>
      <c r="Q112" s="7">
        <f t="shared" si="65"/>
        <v>6.8234894460269993E-2</v>
      </c>
      <c r="R112" s="7"/>
      <c r="S112" s="7">
        <f t="shared" si="77"/>
        <v>3.3311205081477023E-2</v>
      </c>
      <c r="T112" s="49">
        <f t="shared" si="74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8">
        <f t="shared" si="87"/>
        <v>-731664.12489668583</v>
      </c>
      <c r="F113" s="8"/>
      <c r="G113" s="15">
        <f t="shared" si="80"/>
        <v>-731664.12489668583</v>
      </c>
      <c r="H113" s="8">
        <f t="shared" si="82"/>
        <v>-2680.6816757176193</v>
      </c>
      <c r="I113" s="15">
        <f t="shared" si="83"/>
        <v>-10722.726702870477</v>
      </c>
      <c r="J113" s="10">
        <f t="shared" si="84"/>
        <v>-731.66412489668585</v>
      </c>
      <c r="K113" s="21">
        <f t="shared" si="78"/>
        <v>157</v>
      </c>
      <c r="L113" s="10">
        <f t="shared" si="85"/>
        <v>-357.18694823194841</v>
      </c>
      <c r="M113" s="15"/>
      <c r="N113" s="8">
        <f t="shared" si="86"/>
        <v>-53.613633514352387</v>
      </c>
      <c r="O113" s="15"/>
      <c r="P113" s="1">
        <f t="shared" si="76"/>
        <v>21.15290975537307</v>
      </c>
      <c r="Q113" s="7">
        <f t="shared" si="65"/>
        <v>6.8234894460269993E-2</v>
      </c>
      <c r="R113" s="7"/>
      <c r="S113" s="7">
        <f t="shared" si="77"/>
        <v>3.3311205081477023E-2</v>
      </c>
      <c r="T113" s="49">
        <f t="shared" si="74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8">
        <f t="shared" si="87"/>
        <v>-569462.38676322403</v>
      </c>
      <c r="F114" s="8"/>
      <c r="G114" s="15">
        <f t="shared" si="80"/>
        <v>-569462.38676322403</v>
      </c>
      <c r="H114" s="8">
        <f t="shared" si="82"/>
        <v>-2086.4045854676137</v>
      </c>
      <c r="I114" s="15">
        <f t="shared" si="83"/>
        <v>-8345.618341870455</v>
      </c>
      <c r="J114" s="10">
        <f t="shared" si="84"/>
        <v>-569.462386763224</v>
      </c>
      <c r="K114" s="21">
        <f t="shared" si="78"/>
        <v>158</v>
      </c>
      <c r="L114" s="10">
        <f t="shared" si="85"/>
        <v>-278.00260411778294</v>
      </c>
      <c r="M114" s="15"/>
      <c r="N114" s="8">
        <f t="shared" si="86"/>
        <v>-41.728091709352277</v>
      </c>
      <c r="O114" s="15"/>
      <c r="P114" s="1">
        <f t="shared" si="76"/>
        <v>21.15290975537307</v>
      </c>
      <c r="Q114" s="7">
        <f t="shared" si="65"/>
        <v>6.8234894460269993E-2</v>
      </c>
      <c r="R114" s="7"/>
      <c r="S114" s="7">
        <f t="shared" si="77"/>
        <v>3.3311205081477023E-2</v>
      </c>
      <c r="T114" s="49">
        <f t="shared" si="74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8">
        <f t="shared" si="87"/>
        <v>-443218.95649025904</v>
      </c>
      <c r="F115" s="8"/>
      <c r="G115" s="15">
        <f t="shared" si="80"/>
        <v>-443218.95649025904</v>
      </c>
      <c r="H115" s="8">
        <f t="shared" si="82"/>
        <v>-1623.872067202818</v>
      </c>
      <c r="I115" s="15">
        <f t="shared" si="83"/>
        <v>-6495.4882688112721</v>
      </c>
      <c r="J115" s="10">
        <f t="shared" si="84"/>
        <v>-443.21895649025902</v>
      </c>
      <c r="K115" s="21">
        <f t="shared" si="78"/>
        <v>159</v>
      </c>
      <c r="L115" s="10">
        <f t="shared" si="85"/>
        <v>-216.37254182670043</v>
      </c>
      <c r="M115" s="15"/>
      <c r="N115" s="8">
        <f t="shared" si="86"/>
        <v>-32.477441344056359</v>
      </c>
      <c r="O115" s="15"/>
      <c r="P115" s="1">
        <f t="shared" si="76"/>
        <v>21.15290975537307</v>
      </c>
      <c r="Q115" s="7">
        <f t="shared" si="65"/>
        <v>6.8234894460269993E-2</v>
      </c>
      <c r="R115" s="7"/>
      <c r="S115" s="7">
        <f t="shared" si="77"/>
        <v>3.3311205081477023E-2</v>
      </c>
      <c r="T115" s="49">
        <f t="shared" si="74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8">
        <f t="shared" si="87"/>
        <v>-344962.28014088824</v>
      </c>
      <c r="F116" s="8"/>
      <c r="G116" s="15">
        <f t="shared" si="80"/>
        <v>-344962.28014088824</v>
      </c>
      <c r="H116" s="8">
        <f t="shared" si="82"/>
        <v>-1263.8778255227746</v>
      </c>
      <c r="I116" s="15">
        <f t="shared" si="83"/>
        <v>-5055.5113020910985</v>
      </c>
      <c r="J116" s="10">
        <f t="shared" si="84"/>
        <v>-344.96228014088825</v>
      </c>
      <c r="K116" s="21">
        <f t="shared" si="78"/>
        <v>160</v>
      </c>
      <c r="L116" s="10">
        <f t="shared" si="85"/>
        <v>-168.40517377568153</v>
      </c>
      <c r="M116" s="15"/>
      <c r="N116" s="8">
        <f t="shared" si="86"/>
        <v>-25.277556510455494</v>
      </c>
      <c r="O116" s="15"/>
      <c r="P116" s="1">
        <f t="shared" si="76"/>
        <v>21.15290975537307</v>
      </c>
      <c r="Q116" s="7">
        <f t="shared" si="65"/>
        <v>6.8234894460269993E-2</v>
      </c>
      <c r="R116" s="7"/>
      <c r="S116" s="7">
        <f t="shared" si="77"/>
        <v>3.3311205081477023E-2</v>
      </c>
      <c r="T116" s="49">
        <f t="shared" si="74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8">
        <f t="shared" si="87"/>
        <v>-268488.00796410884</v>
      </c>
      <c r="F117" s="8"/>
      <c r="G117" s="15">
        <f t="shared" si="80"/>
        <v>-268488.00796410884</v>
      </c>
      <c r="H117" s="8">
        <f t="shared" si="82"/>
        <v>-983.69027345838754</v>
      </c>
      <c r="I117" s="15">
        <f t="shared" si="83"/>
        <v>-3934.7610938335501</v>
      </c>
      <c r="J117" s="10">
        <f t="shared" si="84"/>
        <v>-268.48800796410882</v>
      </c>
      <c r="K117" s="21">
        <f t="shared" si="78"/>
        <v>161</v>
      </c>
      <c r="L117" s="10">
        <f t="shared" si="85"/>
        <v>-131.07163374330625</v>
      </c>
      <c r="M117" s="15"/>
      <c r="N117" s="8">
        <f t="shared" si="86"/>
        <v>-19.67380546916775</v>
      </c>
      <c r="O117" s="15"/>
      <c r="P117" s="1">
        <f t="shared" si="76"/>
        <v>21.15290975537307</v>
      </c>
      <c r="Q117" s="7">
        <f t="shared" ref="Q117:Q180" si="88">+J117/I117</f>
        <v>6.8234894460269993E-2</v>
      </c>
      <c r="R117" s="7"/>
      <c r="S117" s="7">
        <f t="shared" si="77"/>
        <v>3.3311205081477023E-2</v>
      </c>
      <c r="T117" s="49">
        <f t="shared" si="74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8">
        <f t="shared" si="87"/>
        <v>-208967.22502847074</v>
      </c>
      <c r="F118" s="8"/>
      <c r="G118" s="15">
        <f t="shared" si="80"/>
        <v>-208967.22502847074</v>
      </c>
      <c r="H118" s="8">
        <f t="shared" si="82"/>
        <v>-765.61716216232537</v>
      </c>
      <c r="I118" s="15">
        <f t="shared" si="83"/>
        <v>-3062.4686486493015</v>
      </c>
      <c r="J118" s="10">
        <f t="shared" si="84"/>
        <v>-208.96722502847075</v>
      </c>
      <c r="K118" s="21">
        <f t="shared" si="78"/>
        <v>162</v>
      </c>
      <c r="L118" s="10">
        <f t="shared" si="85"/>
        <v>-102.01452121075069</v>
      </c>
      <c r="M118" s="15"/>
      <c r="N118" s="8">
        <f t="shared" si="86"/>
        <v>-15.312343243246508</v>
      </c>
      <c r="O118" s="15"/>
      <c r="P118" s="1">
        <f t="shared" si="76"/>
        <v>21.15290975537307</v>
      </c>
      <c r="Q118" s="7">
        <f t="shared" si="88"/>
        <v>6.8234894460269993E-2</v>
      </c>
      <c r="R118" s="7"/>
      <c r="S118" s="7">
        <f t="shared" si="77"/>
        <v>3.3311205081477023E-2</v>
      </c>
      <c r="T118" s="49">
        <f t="shared" si="74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8">
        <f t="shared" si="87"/>
        <v>-162641.53273444125</v>
      </c>
      <c r="F119" s="8"/>
      <c r="G119" s="15">
        <f t="shared" si="80"/>
        <v>-162641.53273444125</v>
      </c>
      <c r="H119" s="8">
        <f t="shared" si="82"/>
        <v>-595.88841611362011</v>
      </c>
      <c r="I119" s="15">
        <f t="shared" si="83"/>
        <v>-2383.5536644544804</v>
      </c>
      <c r="J119" s="10">
        <f t="shared" si="84"/>
        <v>-162.64153273444126</v>
      </c>
      <c r="K119" s="21">
        <f t="shared" si="78"/>
        <v>163</v>
      </c>
      <c r="L119" s="10">
        <f t="shared" si="85"/>
        <v>-79.399044939349267</v>
      </c>
      <c r="M119" s="15"/>
      <c r="N119" s="8">
        <f t="shared" si="86"/>
        <v>-11.917768322272403</v>
      </c>
      <c r="O119" s="15"/>
      <c r="P119" s="1">
        <f t="shared" si="76"/>
        <v>21.15290975537307</v>
      </c>
      <c r="Q119" s="7">
        <f t="shared" si="88"/>
        <v>6.8234894460269993E-2</v>
      </c>
      <c r="R119" s="7"/>
      <c r="S119" s="7">
        <f t="shared" si="77"/>
        <v>3.3311205081477023E-2</v>
      </c>
      <c r="T119" s="49">
        <f t="shared" si="74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8">
        <f t="shared" si="87"/>
        <v>-126585.72733884146</v>
      </c>
      <c r="F120" s="8"/>
      <c r="G120" s="15">
        <f t="shared" si="80"/>
        <v>-126585.72733884146</v>
      </c>
      <c r="H120" s="8">
        <f t="shared" si="82"/>
        <v>-463.78663123948428</v>
      </c>
      <c r="I120" s="15">
        <f t="shared" si="83"/>
        <v>-1855.1465249579371</v>
      </c>
      <c r="J120" s="10">
        <f t="shared" si="84"/>
        <v>-126.58572733884147</v>
      </c>
      <c r="K120" s="21">
        <f t="shared" si="78"/>
        <v>164</v>
      </c>
      <c r="L120" s="10">
        <f t="shared" si="85"/>
        <v>-61.797166349063275</v>
      </c>
      <c r="M120" s="15"/>
      <c r="N120" s="8">
        <f t="shared" si="86"/>
        <v>-9.2757326247896863</v>
      </c>
      <c r="O120" s="15"/>
      <c r="P120" s="1">
        <f t="shared" si="76"/>
        <v>21.15290975537307</v>
      </c>
      <c r="Q120" s="7">
        <f t="shared" si="88"/>
        <v>6.8234894460269993E-2</v>
      </c>
      <c r="R120" s="7"/>
      <c r="S120" s="7">
        <f t="shared" si="77"/>
        <v>3.3311205081477023E-2</v>
      </c>
      <c r="T120" s="49">
        <f t="shared" si="74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8">
        <f t="shared" si="87"/>
        <v>-98523.089991208981</v>
      </c>
      <c r="F121" s="8"/>
      <c r="G121" s="15">
        <f t="shared" si="80"/>
        <v>-98523.089991208981</v>
      </c>
      <c r="H121" s="8">
        <f t="shared" si="82"/>
        <v>-360.9703318606816</v>
      </c>
      <c r="I121" s="15">
        <f t="shared" si="83"/>
        <v>-1443.8813274427264</v>
      </c>
      <c r="J121" s="10">
        <f t="shared" ref="J121:J152" si="89">+I121*$Q$3</f>
        <v>-98.523089991208977</v>
      </c>
      <c r="K121" s="21">
        <f t="shared" si="78"/>
        <v>165</v>
      </c>
      <c r="L121" s="10">
        <f t="shared" ref="L121:L152" si="90">+$S$3*I121</f>
        <v>-48.097427011759933</v>
      </c>
      <c r="M121" s="15"/>
      <c r="N121" s="8">
        <f t="shared" ref="N121:N152" si="91">+I121*$N$3</f>
        <v>-7.2194066372136323</v>
      </c>
      <c r="O121" s="15"/>
      <c r="P121" s="1">
        <f t="shared" si="76"/>
        <v>21.15290975537307</v>
      </c>
      <c r="Q121" s="7">
        <f t="shared" si="88"/>
        <v>6.8234894460269993E-2</v>
      </c>
      <c r="R121" s="7"/>
      <c r="S121" s="7">
        <f t="shared" si="77"/>
        <v>3.3311205081477023E-2</v>
      </c>
      <c r="T121" s="49">
        <f t="shared" si="74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8">
        <f t="shared" si="87"/>
        <v>-76681.624899408664</v>
      </c>
      <c r="F122" s="8"/>
      <c r="G122" s="15">
        <f t="shared" si="80"/>
        <v>-76681.624899408664</v>
      </c>
      <c r="H122" s="8">
        <f t="shared" si="82"/>
        <v>-280.94725398914778</v>
      </c>
      <c r="I122" s="15">
        <f t="shared" si="83"/>
        <v>-1123.7890159565911</v>
      </c>
      <c r="J122" s="10">
        <f t="shared" si="89"/>
        <v>-76.681624899408661</v>
      </c>
      <c r="K122" s="21">
        <f t="shared" si="78"/>
        <v>166</v>
      </c>
      <c r="L122" s="10">
        <f t="shared" si="90"/>
        <v>-37.43476637884126</v>
      </c>
      <c r="M122" s="15"/>
      <c r="N122" s="8">
        <f t="shared" si="91"/>
        <v>-5.6189450797829554</v>
      </c>
      <c r="O122" s="15"/>
      <c r="P122" s="1">
        <f t="shared" si="76"/>
        <v>21.15290975537307</v>
      </c>
      <c r="Q122" s="7">
        <f t="shared" si="88"/>
        <v>6.8234894460269993E-2</v>
      </c>
      <c r="R122" s="7"/>
      <c r="S122" s="7">
        <f t="shared" si="77"/>
        <v>3.3311205081477023E-2</v>
      </c>
      <c r="T122" s="49">
        <f t="shared" si="74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8">
        <f t="shared" si="87"/>
        <v>-59682.16788306454</v>
      </c>
      <c r="F123" s="8"/>
      <c r="G123" s="15">
        <f t="shared" si="80"/>
        <v>-59682.16788306454</v>
      </c>
      <c r="H123" s="8">
        <f t="shared" si="82"/>
        <v>-218.66439581662539</v>
      </c>
      <c r="I123" s="15">
        <f t="shared" si="83"/>
        <v>-874.65758326650155</v>
      </c>
      <c r="J123" s="10">
        <f t="shared" si="89"/>
        <v>-59.682167883064544</v>
      </c>
      <c r="K123" s="21">
        <f t="shared" si="78"/>
        <v>167</v>
      </c>
      <c r="L123" s="10">
        <f t="shared" si="90"/>
        <v>-29.135898132259499</v>
      </c>
      <c r="M123" s="15"/>
      <c r="N123" s="8">
        <f t="shared" si="91"/>
        <v>-4.373287916332508</v>
      </c>
      <c r="O123" s="15"/>
      <c r="P123" s="1">
        <f t="shared" si="76"/>
        <v>21.15290975537307</v>
      </c>
      <c r="Q123" s="7">
        <f t="shared" si="88"/>
        <v>6.8234894460269993E-2</v>
      </c>
      <c r="R123" s="7"/>
      <c r="S123" s="7">
        <f t="shared" si="77"/>
        <v>3.3311205081477023E-2</v>
      </c>
      <c r="T123" s="49">
        <f t="shared" si="74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8">
        <f t="shared" si="87"/>
        <v>-46451.300006942991</v>
      </c>
      <c r="F124" s="8"/>
      <c r="G124" s="15">
        <f t="shared" si="80"/>
        <v>-46451.300006942991</v>
      </c>
      <c r="H124" s="8">
        <f t="shared" si="82"/>
        <v>-170.18894941645078</v>
      </c>
      <c r="I124" s="15">
        <f t="shared" si="83"/>
        <v>-680.75579766580313</v>
      </c>
      <c r="J124" s="10">
        <f t="shared" si="89"/>
        <v>-46.451300006942994</v>
      </c>
      <c r="K124" s="21">
        <f t="shared" si="78"/>
        <v>168</v>
      </c>
      <c r="L124" s="10">
        <f t="shared" si="90"/>
        <v>-22.676795986450045</v>
      </c>
      <c r="M124" s="15"/>
      <c r="N124" s="8">
        <f t="shared" si="91"/>
        <v>-3.4037789883290159</v>
      </c>
      <c r="O124" s="15"/>
      <c r="P124" s="1">
        <f t="shared" si="76"/>
        <v>21.15290975537307</v>
      </c>
      <c r="Q124" s="7">
        <f t="shared" si="88"/>
        <v>6.8234894460269993E-2</v>
      </c>
      <c r="R124" s="7"/>
      <c r="S124" s="7">
        <f t="shared" si="77"/>
        <v>3.3311205081477023E-2</v>
      </c>
      <c r="T124" s="49">
        <f t="shared" si="74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8">
        <f t="shared" si="87"/>
        <v>-36153.567286005018</v>
      </c>
      <c r="F125" s="8"/>
      <c r="G125" s="15">
        <f t="shared" si="80"/>
        <v>-36153.567286005018</v>
      </c>
      <c r="H125" s="8">
        <f t="shared" si="82"/>
        <v>-132.45996631186836</v>
      </c>
      <c r="I125" s="15">
        <f t="shared" si="83"/>
        <v>-529.83986524747343</v>
      </c>
      <c r="J125" s="10">
        <f t="shared" si="89"/>
        <v>-36.153567286005021</v>
      </c>
      <c r="K125" s="21">
        <f t="shared" si="78"/>
        <v>169</v>
      </c>
      <c r="L125" s="10">
        <f t="shared" si="90"/>
        <v>-17.649604411600738</v>
      </c>
      <c r="M125" s="15"/>
      <c r="N125" s="8">
        <f t="shared" si="91"/>
        <v>-2.6491993262373672</v>
      </c>
      <c r="O125" s="15"/>
      <c r="P125" s="1">
        <f t="shared" si="76"/>
        <v>21.15290975537307</v>
      </c>
      <c r="Q125" s="7">
        <f t="shared" si="88"/>
        <v>6.8234894460269993E-2</v>
      </c>
      <c r="R125" s="7"/>
      <c r="S125" s="7">
        <f t="shared" si="77"/>
        <v>3.3311205081477023E-2</v>
      </c>
      <c r="T125" s="49">
        <f t="shared" si="74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8">
        <f t="shared" si="87"/>
        <v>-28138.726522364836</v>
      </c>
      <c r="F126" s="8"/>
      <c r="G126" s="15">
        <f t="shared" si="80"/>
        <v>-28138.726522364836</v>
      </c>
      <c r="H126" s="8">
        <f t="shared" si="82"/>
        <v>-103.09507600524212</v>
      </c>
      <c r="I126" s="15">
        <f t="shared" si="83"/>
        <v>-412.38030402096848</v>
      </c>
      <c r="J126" s="10">
        <f t="shared" si="89"/>
        <v>-28.138726522364838</v>
      </c>
      <c r="K126" s="21">
        <f t="shared" si="78"/>
        <v>170</v>
      </c>
      <c r="L126" s="10">
        <f t="shared" si="90"/>
        <v>-13.736884878804325</v>
      </c>
      <c r="M126" s="15"/>
      <c r="N126" s="8">
        <f t="shared" si="91"/>
        <v>-2.0619015201048425</v>
      </c>
      <c r="O126" s="15"/>
      <c r="P126" s="1">
        <f t="shared" si="76"/>
        <v>21.15290975537307</v>
      </c>
      <c r="Q126" s="7">
        <f t="shared" si="88"/>
        <v>6.8234894460269993E-2</v>
      </c>
      <c r="R126" s="7"/>
      <c r="S126" s="7">
        <f t="shared" si="77"/>
        <v>3.3311205081477023E-2</v>
      </c>
      <c r="T126" s="49">
        <f t="shared" si="74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8">
        <f t="shared" si="87"/>
        <v>-21900.686149079895</v>
      </c>
      <c r="F127" s="8"/>
      <c r="G127" s="15">
        <f t="shared" si="80"/>
        <v>-21900.686149079895</v>
      </c>
      <c r="H127" s="8">
        <f t="shared" si="82"/>
        <v>-80.240052843606463</v>
      </c>
      <c r="I127" s="15">
        <f t="shared" si="83"/>
        <v>-320.96021137442585</v>
      </c>
      <c r="J127" s="10">
        <f t="shared" si="89"/>
        <v>-21.900686149079895</v>
      </c>
      <c r="K127" s="21">
        <f t="shared" si="78"/>
        <v>171</v>
      </c>
      <c r="L127" s="10">
        <f t="shared" si="90"/>
        <v>-10.691571424087714</v>
      </c>
      <c r="M127" s="15"/>
      <c r="N127" s="8">
        <f t="shared" si="91"/>
        <v>-1.6048010568721294</v>
      </c>
      <c r="O127" s="15"/>
      <c r="P127" s="1">
        <f t="shared" si="76"/>
        <v>21.15290975537307</v>
      </c>
      <c r="Q127" s="7">
        <f t="shared" si="88"/>
        <v>6.8234894460269993E-2</v>
      </c>
      <c r="R127" s="7"/>
      <c r="S127" s="7">
        <f t="shared" si="77"/>
        <v>3.3311205081477023E-2</v>
      </c>
      <c r="T127" s="49">
        <f t="shared" si="74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8">
        <f t="shared" si="87"/>
        <v>-17045.549428801587</v>
      </c>
      <c r="F128" s="8"/>
      <c r="G128" s="15">
        <f t="shared" si="80"/>
        <v>-17045.549428801587</v>
      </c>
      <c r="H128" s="8">
        <f t="shared" si="82"/>
        <v>-62.451732224508746</v>
      </c>
      <c r="I128" s="15">
        <f t="shared" si="83"/>
        <v>-249.80692889803498</v>
      </c>
      <c r="J128" s="10">
        <f t="shared" si="89"/>
        <v>-17.045549428801586</v>
      </c>
      <c r="K128" s="21">
        <f t="shared" si="78"/>
        <v>172</v>
      </c>
      <c r="L128" s="10">
        <f t="shared" si="90"/>
        <v>-8.3213698392963931</v>
      </c>
      <c r="M128" s="15"/>
      <c r="N128" s="8">
        <f t="shared" si="91"/>
        <v>-1.249034644490175</v>
      </c>
      <c r="O128" s="15"/>
      <c r="P128" s="1">
        <f t="shared" si="76"/>
        <v>21.15290975537307</v>
      </c>
      <c r="Q128" s="7">
        <f t="shared" si="88"/>
        <v>6.8234894460269993E-2</v>
      </c>
      <c r="R128" s="7"/>
      <c r="S128" s="7">
        <f t="shared" si="77"/>
        <v>3.3311205081477023E-2</v>
      </c>
      <c r="T128" s="49">
        <f t="shared" si="74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8">
        <f t="shared" si="87"/>
        <v>-13266.742117206444</v>
      </c>
      <c r="F129" s="8"/>
      <c r="G129" s="15">
        <f t="shared" si="80"/>
        <v>-13266.742117206444</v>
      </c>
      <c r="H129" s="8">
        <f t="shared" si="82"/>
        <v>-48.606882967083109</v>
      </c>
      <c r="I129" s="15">
        <f t="shared" si="83"/>
        <v>-194.42753186833244</v>
      </c>
      <c r="J129" s="10">
        <f t="shared" si="89"/>
        <v>-13.266742117206444</v>
      </c>
      <c r="K129" s="21">
        <f t="shared" si="78"/>
        <v>173</v>
      </c>
      <c r="L129" s="10">
        <f t="shared" si="90"/>
        <v>-6.4766153875514316</v>
      </c>
      <c r="M129" s="15"/>
      <c r="N129" s="8">
        <f t="shared" si="91"/>
        <v>-0.97213765934166219</v>
      </c>
      <c r="O129" s="15"/>
      <c r="P129" s="1">
        <f t="shared" si="76"/>
        <v>21.15290975537307</v>
      </c>
      <c r="Q129" s="7">
        <f t="shared" si="88"/>
        <v>6.8234894460269993E-2</v>
      </c>
      <c r="R129" s="7"/>
      <c r="S129" s="7">
        <f t="shared" si="77"/>
        <v>3.3311205081477023E-2</v>
      </c>
      <c r="T129" s="49">
        <f t="shared" si="74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8">
        <f t="shared" si="87"/>
        <v>-10325.654044748135</v>
      </c>
      <c r="F130" s="8"/>
      <c r="G130" s="15">
        <f t="shared" si="80"/>
        <v>-10325.654044748135</v>
      </c>
      <c r="H130" s="8">
        <f t="shared" si="82"/>
        <v>-37.831281657364777</v>
      </c>
      <c r="I130" s="15">
        <f t="shared" si="83"/>
        <v>-151.32512662945911</v>
      </c>
      <c r="J130" s="10">
        <f t="shared" si="89"/>
        <v>-10.325654044748134</v>
      </c>
      <c r="K130" s="21">
        <f t="shared" si="78"/>
        <v>174</v>
      </c>
      <c r="L130" s="10">
        <f t="shared" si="90"/>
        <v>-5.0408223271343919</v>
      </c>
      <c r="M130" s="15"/>
      <c r="N130" s="8">
        <f t="shared" si="91"/>
        <v>-0.75662563314729558</v>
      </c>
      <c r="O130" s="15"/>
      <c r="P130" s="1">
        <f t="shared" si="76"/>
        <v>21.15290975537307</v>
      </c>
      <c r="Q130" s="7">
        <f t="shared" si="88"/>
        <v>6.8234894460269993E-2</v>
      </c>
      <c r="R130" s="7"/>
      <c r="S130" s="7">
        <f t="shared" si="77"/>
        <v>3.3311205081477023E-2</v>
      </c>
      <c r="T130" s="49">
        <f t="shared" si="74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8">
        <f t="shared" si="87"/>
        <v>-8036.572242822348</v>
      </c>
      <c r="F131" s="8"/>
      <c r="G131" s="15">
        <f t="shared" si="80"/>
        <v>-8036.572242822348</v>
      </c>
      <c r="H131" s="8">
        <f t="shared" si="82"/>
        <v>-29.444510416520359</v>
      </c>
      <c r="I131" s="15">
        <f t="shared" si="83"/>
        <v>-117.77804166608144</v>
      </c>
      <c r="J131" s="10">
        <f t="shared" si="89"/>
        <v>-8.0365722428223485</v>
      </c>
      <c r="K131" s="21">
        <f t="shared" si="78"/>
        <v>175</v>
      </c>
      <c r="L131" s="10">
        <f t="shared" si="90"/>
        <v>-3.9233285000335845</v>
      </c>
      <c r="M131" s="15"/>
      <c r="N131" s="8">
        <f t="shared" si="91"/>
        <v>-0.58889020833040717</v>
      </c>
      <c r="O131" s="15"/>
      <c r="P131" s="1">
        <f t="shared" si="76"/>
        <v>21.15290975537307</v>
      </c>
      <c r="Q131" s="7">
        <f t="shared" si="88"/>
        <v>6.8234894460269993E-2</v>
      </c>
      <c r="R131" s="7"/>
      <c r="S131" s="7">
        <f t="shared" si="77"/>
        <v>3.3311205081477023E-2</v>
      </c>
      <c r="T131" s="49">
        <f t="shared" si="74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8">
        <f t="shared" si="87"/>
        <v>-6254.9542270354104</v>
      </c>
      <c r="F132" s="8"/>
      <c r="G132" s="15">
        <f t="shared" si="80"/>
        <v>-6254.9542270354104</v>
      </c>
      <c r="H132" s="8">
        <f t="shared" si="82"/>
        <v>-22.916992385316064</v>
      </c>
      <c r="I132" s="15">
        <f t="shared" si="83"/>
        <v>-91.667969541264256</v>
      </c>
      <c r="J132" s="10">
        <f t="shared" si="89"/>
        <v>-6.2549542270354106</v>
      </c>
      <c r="K132" s="21">
        <f t="shared" si="78"/>
        <v>176</v>
      </c>
      <c r="L132" s="10">
        <f t="shared" si="90"/>
        <v>-3.0535705327916429</v>
      </c>
      <c r="M132" s="15"/>
      <c r="N132" s="8">
        <f t="shared" si="91"/>
        <v>-0.4583398477063213</v>
      </c>
      <c r="O132" s="15"/>
      <c r="P132" s="1">
        <f t="shared" si="76"/>
        <v>21.15290975537307</v>
      </c>
      <c r="Q132" s="7">
        <f t="shared" si="88"/>
        <v>6.8234894460269993E-2</v>
      </c>
      <c r="R132" s="7"/>
      <c r="S132" s="7">
        <f t="shared" si="77"/>
        <v>3.3311205081477023E-2</v>
      </c>
      <c r="T132" s="49">
        <f t="shared" si="74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8">
        <f t="shared" si="87"/>
        <v>-4868.3009621734091</v>
      </c>
      <c r="F133" s="8"/>
      <c r="G133" s="15">
        <f t="shared" si="80"/>
        <v>-4868.3009621734091</v>
      </c>
      <c r="H133" s="8">
        <f t="shared" si="82"/>
        <v>-17.836551960258376</v>
      </c>
      <c r="I133" s="15">
        <f t="shared" si="83"/>
        <v>-71.346207841033504</v>
      </c>
      <c r="J133" s="10">
        <f t="shared" si="89"/>
        <v>-4.868300962173409</v>
      </c>
      <c r="K133" s="21">
        <f t="shared" si="78"/>
        <v>177</v>
      </c>
      <c r="L133" s="10">
        <f t="shared" si="90"/>
        <v>-2.3766281611783513</v>
      </c>
      <c r="M133" s="15"/>
      <c r="N133" s="8">
        <f t="shared" si="91"/>
        <v>-0.35673103920516752</v>
      </c>
      <c r="O133" s="15"/>
      <c r="P133" s="1">
        <f t="shared" si="76"/>
        <v>21.15290975537307</v>
      </c>
      <c r="Q133" s="7">
        <f t="shared" si="88"/>
        <v>6.8234894460269993E-2</v>
      </c>
      <c r="R133" s="7"/>
      <c r="S133" s="7">
        <f t="shared" si="77"/>
        <v>3.3311205081477023E-2</v>
      </c>
      <c r="T133" s="49">
        <f t="shared" ref="T133:T196" si="92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8">
        <f t="shared" si="87"/>
        <v>-3789.0531885685</v>
      </c>
      <c r="F134" s="8"/>
      <c r="G134" s="15">
        <f t="shared" si="80"/>
        <v>-3789.0531885685</v>
      </c>
      <c r="H134" s="8">
        <f t="shared" si="82"/>
        <v>-13.882388250687079</v>
      </c>
      <c r="I134" s="15">
        <f t="shared" si="83"/>
        <v>-55.529553002748315</v>
      </c>
      <c r="J134" s="10">
        <f t="shared" si="89"/>
        <v>-3.7890531885684999</v>
      </c>
      <c r="K134" s="21">
        <f t="shared" si="78"/>
        <v>178</v>
      </c>
      <c r="L134" s="10">
        <f t="shared" si="90"/>
        <v>-1.8497563281572973</v>
      </c>
      <c r="M134" s="15"/>
      <c r="N134" s="8">
        <f t="shared" si="91"/>
        <v>-0.27764776501374161</v>
      </c>
      <c r="O134" s="15"/>
      <c r="P134" s="1">
        <f t="shared" ref="P134:P197" si="93">LOG(2)/LOG(1+S134)</f>
        <v>21.15290975537307</v>
      </c>
      <c r="Q134" s="7">
        <f t="shared" si="88"/>
        <v>6.8234894460269993E-2</v>
      </c>
      <c r="R134" s="7"/>
      <c r="S134" s="7">
        <f t="shared" ref="S134:S197" si="94">+L134/I134</f>
        <v>3.3311205081477023E-2</v>
      </c>
      <c r="T134" s="49">
        <f t="shared" si="92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8">
        <f t="shared" si="87"/>
        <v>-2949.0625533125626</v>
      </c>
      <c r="F135" s="8"/>
      <c r="G135" s="15">
        <f t="shared" si="80"/>
        <v>-2949.0625533125626</v>
      </c>
      <c r="H135" s="8">
        <f t="shared" si="82"/>
        <v>-10.804818328801199</v>
      </c>
      <c r="I135" s="15">
        <f t="shared" si="83"/>
        <v>-43.219273315204795</v>
      </c>
      <c r="J135" s="10">
        <f t="shared" si="89"/>
        <v>-2.9490625533125625</v>
      </c>
      <c r="K135" s="21">
        <f t="shared" si="78"/>
        <v>179</v>
      </c>
      <c r="L135" s="10">
        <f t="shared" si="90"/>
        <v>-1.4396860768751942</v>
      </c>
      <c r="M135" s="15"/>
      <c r="N135" s="8">
        <f t="shared" si="91"/>
        <v>-0.21609636657602399</v>
      </c>
      <c r="O135" s="15"/>
      <c r="P135" s="1">
        <f t="shared" si="93"/>
        <v>21.15290975537307</v>
      </c>
      <c r="Q135" s="7">
        <f t="shared" si="88"/>
        <v>6.8234894460269993E-2</v>
      </c>
      <c r="R135" s="7"/>
      <c r="S135" s="7">
        <f t="shared" si="94"/>
        <v>3.3311205081477023E-2</v>
      </c>
      <c r="T135" s="49">
        <f t="shared" si="92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8">
        <f t="shared" si="87"/>
        <v>-2295.2884297293576</v>
      </c>
      <c r="F136" s="8"/>
      <c r="G136" s="15">
        <f t="shared" si="80"/>
        <v>-2295.2884297293576</v>
      </c>
      <c r="H136" s="8">
        <f t="shared" si="82"/>
        <v>-8.4095111741756909</v>
      </c>
      <c r="I136" s="15">
        <f t="shared" si="83"/>
        <v>-33.638044696702764</v>
      </c>
      <c r="J136" s="10">
        <f t="shared" si="89"/>
        <v>-2.2952884297293576</v>
      </c>
      <c r="K136" s="21">
        <f t="shared" ref="K136:K199" si="95">+K135+1</f>
        <v>180</v>
      </c>
      <c r="L136" s="10">
        <f t="shared" si="90"/>
        <v>-1.1205238054317563</v>
      </c>
      <c r="M136" s="15"/>
      <c r="N136" s="8">
        <f t="shared" si="91"/>
        <v>-0.16819022348351381</v>
      </c>
      <c r="O136" s="15"/>
      <c r="P136" s="1">
        <f t="shared" si="93"/>
        <v>21.15290975537307</v>
      </c>
      <c r="Q136" s="7">
        <f t="shared" si="88"/>
        <v>6.8234894460269993E-2</v>
      </c>
      <c r="R136" s="7"/>
      <c r="S136" s="7">
        <f t="shared" si="94"/>
        <v>3.3311205081477023E-2</v>
      </c>
      <c r="T136" s="49">
        <f t="shared" si="92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8">
        <f t="shared" si="87"/>
        <v>-1786.4487037522276</v>
      </c>
      <c r="F137" s="8"/>
      <c r="G137" s="15">
        <f t="shared" si="80"/>
        <v>-1786.4487037522276</v>
      </c>
      <c r="H137" s="8">
        <f t="shared" si="82"/>
        <v>-6.5452167761188287</v>
      </c>
      <c r="I137" s="15">
        <f t="shared" si="83"/>
        <v>-26.180867104475315</v>
      </c>
      <c r="J137" s="10">
        <f t="shared" si="89"/>
        <v>-1.7864487037522276</v>
      </c>
      <c r="K137" s="21">
        <f t="shared" si="95"/>
        <v>181</v>
      </c>
      <c r="L137" s="10">
        <f t="shared" si="90"/>
        <v>-0.87211623332807275</v>
      </c>
      <c r="M137" s="15"/>
      <c r="N137" s="8">
        <f t="shared" si="91"/>
        <v>-0.13090433552237657</v>
      </c>
      <c r="O137" s="15"/>
      <c r="P137" s="1">
        <f t="shared" si="93"/>
        <v>21.15290975537307</v>
      </c>
      <c r="Q137" s="7">
        <f t="shared" si="88"/>
        <v>6.8234894460269993E-2</v>
      </c>
      <c r="R137" s="7"/>
      <c r="S137" s="7">
        <f t="shared" si="94"/>
        <v>3.3311205081477023E-2</v>
      </c>
      <c r="T137" s="49">
        <f t="shared" si="92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8">
        <f t="shared" si="87"/>
        <v>-1390.4130434336387</v>
      </c>
      <c r="F138" s="8"/>
      <c r="G138" s="15">
        <f t="shared" si="80"/>
        <v>-1390.4130434336387</v>
      </c>
      <c r="H138" s="8">
        <f t="shared" si="82"/>
        <v>-5.0942155565405454</v>
      </c>
      <c r="I138" s="15">
        <f t="shared" si="83"/>
        <v>-20.376862226162181</v>
      </c>
      <c r="J138" s="10">
        <f t="shared" si="89"/>
        <v>-1.3904130434336388</v>
      </c>
      <c r="K138" s="21">
        <f t="shared" si="95"/>
        <v>182</v>
      </c>
      <c r="L138" s="10">
        <f t="shared" si="90"/>
        <v>-0.67877783653269086</v>
      </c>
      <c r="M138" s="15"/>
      <c r="N138" s="8">
        <f t="shared" si="91"/>
        <v>-0.10188431113081091</v>
      </c>
      <c r="O138" s="15"/>
      <c r="P138" s="1">
        <f t="shared" si="93"/>
        <v>21.15290975537307</v>
      </c>
      <c r="Q138" s="7">
        <f t="shared" si="88"/>
        <v>6.8234894460269993E-2</v>
      </c>
      <c r="R138" s="7"/>
      <c r="S138" s="7">
        <f t="shared" si="94"/>
        <v>3.3311205081477023E-2</v>
      </c>
      <c r="T138" s="49">
        <f t="shared" si="92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8">
        <f t="shared" si="87"/>
        <v>-1082.1740513958393</v>
      </c>
      <c r="F139" s="8"/>
      <c r="G139" s="15">
        <f t="shared" si="80"/>
        <v>-1082.1740513958393</v>
      </c>
      <c r="H139" s="8">
        <f t="shared" si="82"/>
        <v>-3.9648850487558791</v>
      </c>
      <c r="I139" s="15">
        <f t="shared" si="83"/>
        <v>-15.859540195023516</v>
      </c>
      <c r="J139" s="10">
        <f t="shared" si="89"/>
        <v>-1.0821740513958393</v>
      </c>
      <c r="K139" s="21">
        <f t="shared" si="95"/>
        <v>183</v>
      </c>
      <c r="L139" s="10">
        <f t="shared" si="90"/>
        <v>-0.5283003959343564</v>
      </c>
      <c r="M139" s="15"/>
      <c r="N139" s="8">
        <f t="shared" si="91"/>
        <v>-7.9297700975117583E-2</v>
      </c>
      <c r="O139" s="15"/>
      <c r="P139" s="1">
        <f t="shared" si="93"/>
        <v>21.15290975537307</v>
      </c>
      <c r="Q139" s="7">
        <f t="shared" si="88"/>
        <v>6.8234894460269993E-2</v>
      </c>
      <c r="R139" s="7"/>
      <c r="S139" s="7">
        <f t="shared" si="94"/>
        <v>3.3311205081477023E-2</v>
      </c>
      <c r="T139" s="49">
        <f t="shared" si="92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8">
        <f t="shared" si="87"/>
        <v>-842.26819004980007</v>
      </c>
      <c r="F140" s="8"/>
      <c r="G140" s="15">
        <f t="shared" si="80"/>
        <v>-842.26819004980007</v>
      </c>
      <c r="H140" s="8">
        <f t="shared" si="82"/>
        <v>-3.0859144603067192</v>
      </c>
      <c r="I140" s="15">
        <f t="shared" si="83"/>
        <v>-12.343657841226877</v>
      </c>
      <c r="J140" s="10">
        <f t="shared" si="89"/>
        <v>-0.84226819004980014</v>
      </c>
      <c r="K140" s="21">
        <f t="shared" si="95"/>
        <v>184</v>
      </c>
      <c r="L140" s="10">
        <f t="shared" si="90"/>
        <v>-0.41118211780469044</v>
      </c>
      <c r="M140" s="15"/>
      <c r="N140" s="8">
        <f t="shared" si="91"/>
        <v>-6.1718289206134383E-2</v>
      </c>
      <c r="O140" s="15"/>
      <c r="P140" s="1">
        <f t="shared" si="93"/>
        <v>21.15290975537307</v>
      </c>
      <c r="Q140" s="7">
        <f t="shared" si="88"/>
        <v>6.8234894460269993E-2</v>
      </c>
      <c r="R140" s="7"/>
      <c r="S140" s="7">
        <f t="shared" si="94"/>
        <v>3.3311205081477023E-2</v>
      </c>
      <c r="T140" s="49">
        <f t="shared" si="92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8">
        <f t="shared" si="87"/>
        <v>-655.54676999945445</v>
      </c>
      <c r="F141" s="8"/>
      <c r="G141" s="15">
        <f t="shared" si="80"/>
        <v>-655.54676999945445</v>
      </c>
      <c r="H141" s="8">
        <f t="shared" si="82"/>
        <v>-2.4018018023796786</v>
      </c>
      <c r="I141" s="15">
        <f t="shared" si="83"/>
        <v>-9.6072072095187142</v>
      </c>
      <c r="J141" s="10">
        <f t="shared" si="89"/>
        <v>-0.65554676999945449</v>
      </c>
      <c r="K141" s="21">
        <f t="shared" si="95"/>
        <v>185</v>
      </c>
      <c r="L141" s="10">
        <f t="shared" si="90"/>
        <v>-0.32002764961652247</v>
      </c>
      <c r="M141" s="15"/>
      <c r="N141" s="8">
        <f t="shared" si="91"/>
        <v>-4.8036036047593572E-2</v>
      </c>
      <c r="O141" s="15"/>
      <c r="P141" s="1">
        <f t="shared" si="93"/>
        <v>21.15290975537307</v>
      </c>
      <c r="Q141" s="7">
        <f t="shared" si="88"/>
        <v>6.8234894460269993E-2</v>
      </c>
      <c r="R141" s="7"/>
      <c r="S141" s="7">
        <f t="shared" si="94"/>
        <v>3.3311205081477023E-2</v>
      </c>
      <c r="T141" s="49">
        <f t="shared" si="92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8">
        <f t="shared" si="87"/>
        <v>-510.21939654554524</v>
      </c>
      <c r="F142" s="8"/>
      <c r="G142" s="15">
        <f t="shared" si="80"/>
        <v>-510.21939654554524</v>
      </c>
      <c r="H142" s="8">
        <f t="shared" si="82"/>
        <v>-1.8693492551769912</v>
      </c>
      <c r="I142" s="15">
        <f t="shared" si="83"/>
        <v>-7.477397020707965</v>
      </c>
      <c r="J142" s="10">
        <f t="shared" si="89"/>
        <v>-0.51021939654554527</v>
      </c>
      <c r="K142" s="21">
        <f t="shared" si="95"/>
        <v>186</v>
      </c>
      <c r="L142" s="10">
        <f t="shared" si="90"/>
        <v>-0.24908110563242833</v>
      </c>
      <c r="M142" s="15"/>
      <c r="N142" s="8">
        <f t="shared" si="91"/>
        <v>-3.7386985103539827E-2</v>
      </c>
      <c r="O142" s="15"/>
      <c r="P142" s="1">
        <f t="shared" si="93"/>
        <v>21.15290975537307</v>
      </c>
      <c r="Q142" s="7">
        <f t="shared" si="88"/>
        <v>6.8234894460269993E-2</v>
      </c>
      <c r="R142" s="7"/>
      <c r="S142" s="7">
        <f t="shared" si="94"/>
        <v>3.3311205081477023E-2</v>
      </c>
      <c r="T142" s="49">
        <f t="shared" si="92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8">
        <f t="shared" si="87"/>
        <v>-397.10947338130734</v>
      </c>
      <c r="F143" s="8"/>
      <c r="G143" s="15">
        <f t="shared" si="80"/>
        <v>-397.10947338130734</v>
      </c>
      <c r="H143" s="8">
        <f t="shared" si="82"/>
        <v>-1.4549354715149656</v>
      </c>
      <c r="I143" s="15">
        <f t="shared" si="83"/>
        <v>-5.8197418860598624</v>
      </c>
      <c r="J143" s="10">
        <f t="shared" si="89"/>
        <v>-0.39710947338130737</v>
      </c>
      <c r="K143" s="21">
        <f t="shared" si="95"/>
        <v>187</v>
      </c>
      <c r="L143" s="10">
        <f t="shared" si="90"/>
        <v>-0.19386261548780195</v>
      </c>
      <c r="M143" s="15"/>
      <c r="N143" s="8">
        <f t="shared" si="91"/>
        <v>-2.9098709430299314E-2</v>
      </c>
      <c r="O143" s="15"/>
      <c r="P143" s="1">
        <f t="shared" si="93"/>
        <v>21.15290975537307</v>
      </c>
      <c r="Q143" s="7">
        <f t="shared" si="88"/>
        <v>6.8234894460269993E-2</v>
      </c>
      <c r="R143" s="7"/>
      <c r="S143" s="7">
        <f t="shared" si="94"/>
        <v>3.3311205081477023E-2</v>
      </c>
      <c r="T143" s="49">
        <f t="shared" si="92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8">
        <f t="shared" si="87"/>
        <v>-309.07475277667606</v>
      </c>
      <c r="F144" s="8"/>
      <c r="G144" s="15">
        <f t="shared" si="80"/>
        <v>-309.07475277667606</v>
      </c>
      <c r="H144" s="8">
        <f t="shared" si="82"/>
        <v>-1.1323925801505998</v>
      </c>
      <c r="I144" s="15">
        <f t="shared" si="83"/>
        <v>-4.5295703206023994</v>
      </c>
      <c r="J144" s="10">
        <f t="shared" si="89"/>
        <v>-0.30907475277667606</v>
      </c>
      <c r="K144" s="21">
        <f t="shared" si="95"/>
        <v>188</v>
      </c>
      <c r="L144" s="10">
        <f t="shared" si="90"/>
        <v>-0.15088544588055816</v>
      </c>
      <c r="M144" s="15"/>
      <c r="N144" s="8">
        <f t="shared" si="91"/>
        <v>-2.2647851603011998E-2</v>
      </c>
      <c r="O144" s="15"/>
      <c r="P144" s="1">
        <f t="shared" si="93"/>
        <v>21.15290975537307</v>
      </c>
      <c r="Q144" s="7">
        <f t="shared" si="88"/>
        <v>6.8234894460269993E-2</v>
      </c>
      <c r="R144" s="7"/>
      <c r="S144" s="7">
        <f t="shared" si="94"/>
        <v>3.3311205081477023E-2</v>
      </c>
      <c r="T144" s="49">
        <f t="shared" si="92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8">
        <f t="shared" si="87"/>
        <v>-240.55634329387428</v>
      </c>
      <c r="F145" s="8"/>
      <c r="G145" s="15">
        <f t="shared" si="80"/>
        <v>-240.55634329387428</v>
      </c>
      <c r="H145" s="8">
        <f t="shared" si="82"/>
        <v>-0.88135383368233633</v>
      </c>
      <c r="I145" s="15">
        <f t="shared" si="83"/>
        <v>-3.5254153347293453</v>
      </c>
      <c r="J145" s="10">
        <f t="shared" si="89"/>
        <v>-0.24055634329387429</v>
      </c>
      <c r="K145" s="21">
        <f t="shared" si="95"/>
        <v>189</v>
      </c>
      <c r="L145" s="10">
        <f t="shared" si="90"/>
        <v>-0.11743583321255319</v>
      </c>
      <c r="M145" s="15"/>
      <c r="N145" s="8">
        <f t="shared" si="91"/>
        <v>-1.7627076673646727E-2</v>
      </c>
      <c r="O145" s="15"/>
      <c r="P145" s="1">
        <f t="shared" si="93"/>
        <v>21.15290975537307</v>
      </c>
      <c r="Q145" s="7">
        <f t="shared" si="88"/>
        <v>6.8234894460269993E-2</v>
      </c>
      <c r="R145" s="7"/>
      <c r="S145" s="7">
        <f t="shared" si="94"/>
        <v>3.3311205081477023E-2</v>
      </c>
      <c r="T145" s="49">
        <f t="shared" si="92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8">
        <f t="shared" si="87"/>
        <v>-187.2276974390488</v>
      </c>
      <c r="F146" s="8"/>
      <c r="G146" s="15">
        <f t="shared" si="80"/>
        <v>-187.2276974390488</v>
      </c>
      <c r="H146" s="8">
        <f t="shared" si="82"/>
        <v>-0.68596756439647888</v>
      </c>
      <c r="I146" s="15">
        <f t="shared" si="83"/>
        <v>-2.7438702575859155</v>
      </c>
      <c r="J146" s="10">
        <f t="shared" si="89"/>
        <v>-0.1872276974390488</v>
      </c>
      <c r="K146" s="21">
        <f t="shared" si="95"/>
        <v>190</v>
      </c>
      <c r="L146" s="10">
        <f t="shared" si="90"/>
        <v>-9.1401624867409617E-2</v>
      </c>
      <c r="M146" s="15"/>
      <c r="N146" s="8">
        <f t="shared" si="91"/>
        <v>-1.3719351287929577E-2</v>
      </c>
      <c r="O146" s="15"/>
      <c r="P146" s="1">
        <f t="shared" si="93"/>
        <v>21.15290975537307</v>
      </c>
      <c r="Q146" s="7">
        <f t="shared" si="88"/>
        <v>6.8234894460269993E-2</v>
      </c>
      <c r="R146" s="7"/>
      <c r="S146" s="7">
        <f t="shared" si="94"/>
        <v>3.3311205081477023E-2</v>
      </c>
      <c r="T146" s="49">
        <f t="shared" si="92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8">
        <f t="shared" si="87"/>
        <v>-145.72141481841624</v>
      </c>
      <c r="F147" s="8"/>
      <c r="G147" s="15">
        <f t="shared" si="80"/>
        <v>-145.72141481841624</v>
      </c>
      <c r="H147" s="8">
        <f t="shared" si="82"/>
        <v>-0.53389624169222927</v>
      </c>
      <c r="I147" s="15">
        <f t="shared" si="83"/>
        <v>-2.1355849667689171</v>
      </c>
      <c r="J147" s="10">
        <f t="shared" si="89"/>
        <v>-0.14572141481841624</v>
      </c>
      <c r="K147" s="21">
        <f t="shared" si="95"/>
        <v>191</v>
      </c>
      <c r="L147" s="10">
        <f t="shared" si="90"/>
        <v>-7.1138908796958694E-2</v>
      </c>
      <c r="M147" s="15"/>
      <c r="N147" s="8">
        <f t="shared" si="91"/>
        <v>-1.0677924833844585E-2</v>
      </c>
      <c r="O147" s="15"/>
      <c r="P147" s="1">
        <f t="shared" si="93"/>
        <v>21.15290975537307</v>
      </c>
      <c r="Q147" s="7">
        <f t="shared" si="88"/>
        <v>6.8234894460269993E-2</v>
      </c>
      <c r="R147" s="7"/>
      <c r="S147" s="7">
        <f t="shared" si="94"/>
        <v>3.3311205081477023E-2</v>
      </c>
      <c r="T147" s="49">
        <f t="shared" si="92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8">
        <f t="shared" si="87"/>
        <v>-113.41660997349935</v>
      </c>
      <c r="F148" s="8"/>
      <c r="G148" s="15">
        <f t="shared" si="80"/>
        <v>-113.41660997349935</v>
      </c>
      <c r="H148" s="8">
        <f t="shared" si="82"/>
        <v>-0.41553742725995046</v>
      </c>
      <c r="I148" s="15">
        <f t="shared" si="83"/>
        <v>-1.6621497090398019</v>
      </c>
      <c r="J148" s="10">
        <f t="shared" si="89"/>
        <v>-0.11341660997349935</v>
      </c>
      <c r="K148" s="21">
        <f t="shared" si="95"/>
        <v>192</v>
      </c>
      <c r="L148" s="10">
        <f t="shared" si="90"/>
        <v>-5.5368209833942202E-2</v>
      </c>
      <c r="M148" s="15"/>
      <c r="N148" s="8">
        <f t="shared" si="91"/>
        <v>-8.3107485451990089E-3</v>
      </c>
      <c r="O148" s="15"/>
      <c r="P148" s="1">
        <f t="shared" si="93"/>
        <v>21.15290975537307</v>
      </c>
      <c r="Q148" s="7">
        <f t="shared" si="88"/>
        <v>6.8234894460269993E-2</v>
      </c>
      <c r="R148" s="7"/>
      <c r="S148" s="7">
        <f t="shared" si="94"/>
        <v>3.3311205081477023E-2</v>
      </c>
      <c r="T148" s="49">
        <f t="shared" si="92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8">
        <f t="shared" si="87"/>
        <v>-88.273418384730149</v>
      </c>
      <c r="F149" s="8"/>
      <c r="G149" s="15">
        <f t="shared" si="80"/>
        <v>-88.273418384730149</v>
      </c>
      <c r="H149" s="8">
        <f t="shared" si="82"/>
        <v>-0.32341743576714865</v>
      </c>
      <c r="I149" s="15">
        <f t="shared" si="83"/>
        <v>-1.2936697430685946</v>
      </c>
      <c r="J149" s="10">
        <f t="shared" si="89"/>
        <v>-8.8273418384730157E-2</v>
      </c>
      <c r="K149" s="21">
        <f t="shared" si="95"/>
        <v>193</v>
      </c>
      <c r="L149" s="10">
        <f t="shared" si="90"/>
        <v>-4.3093698119059644E-2</v>
      </c>
      <c r="M149" s="15"/>
      <c r="N149" s="8">
        <f t="shared" si="91"/>
        <v>-6.4683487153429729E-3</v>
      </c>
      <c r="O149" s="15"/>
      <c r="P149" s="1">
        <f t="shared" si="93"/>
        <v>21.15290975537307</v>
      </c>
      <c r="Q149" s="7">
        <f t="shared" si="88"/>
        <v>6.8234894460269993E-2</v>
      </c>
      <c r="R149" s="7"/>
      <c r="S149" s="7">
        <f t="shared" si="94"/>
        <v>3.3311205081477023E-2</v>
      </c>
      <c r="T149" s="49">
        <f t="shared" si="92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8">
        <f t="shared" si="87"/>
        <v>-68.704190639680732</v>
      </c>
      <c r="F150" s="8"/>
      <c r="G150" s="15">
        <f t="shared" si="80"/>
        <v>-68.704190639680732</v>
      </c>
      <c r="H150" s="8">
        <f t="shared" si="82"/>
        <v>-0.25171941417629068</v>
      </c>
      <c r="I150" s="15">
        <f t="shared" si="83"/>
        <v>-1.0068776567051627</v>
      </c>
      <c r="J150" s="10">
        <f t="shared" si="89"/>
        <v>-6.8704190639680737E-2</v>
      </c>
      <c r="K150" s="21">
        <f t="shared" si="95"/>
        <v>194</v>
      </c>
      <c r="L150" s="10">
        <f t="shared" si="90"/>
        <v>-3.3540308114462694E-2</v>
      </c>
      <c r="M150" s="15"/>
      <c r="N150" s="8">
        <f t="shared" si="91"/>
        <v>-5.0343882835258138E-3</v>
      </c>
      <c r="O150" s="15"/>
      <c r="P150" s="1">
        <f t="shared" si="93"/>
        <v>21.15290975537307</v>
      </c>
      <c r="Q150" s="7">
        <f t="shared" si="88"/>
        <v>6.8234894460269993E-2</v>
      </c>
      <c r="R150" s="7"/>
      <c r="S150" s="7">
        <f t="shared" si="94"/>
        <v>3.3311205081477023E-2</v>
      </c>
      <c r="T150" s="49">
        <f t="shared" si="92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8">
        <f t="shared" si="87"/>
        <v>-53.47324141091746</v>
      </c>
      <c r="F151" s="8"/>
      <c r="G151" s="15">
        <f t="shared" si="80"/>
        <v>-53.47324141091746</v>
      </c>
      <c r="H151" s="8">
        <f t="shared" si="82"/>
        <v>-0.19591604058995227</v>
      </c>
      <c r="I151" s="15">
        <f t="shared" si="83"/>
        <v>-0.78366416235980907</v>
      </c>
      <c r="J151" s="10">
        <f t="shared" si="89"/>
        <v>-5.3473241410917458E-2</v>
      </c>
      <c r="K151" s="21">
        <f t="shared" si="95"/>
        <v>195</v>
      </c>
      <c r="L151" s="10">
        <f t="shared" si="90"/>
        <v>-2.6104797627371508E-2</v>
      </c>
      <c r="M151" s="15"/>
      <c r="N151" s="8">
        <f t="shared" si="91"/>
        <v>-3.9183208117990458E-3</v>
      </c>
      <c r="O151" s="15"/>
      <c r="P151" s="1">
        <f t="shared" si="93"/>
        <v>21.15290975537307</v>
      </c>
      <c r="Q151" s="7">
        <f t="shared" si="88"/>
        <v>6.8234894460269993E-2</v>
      </c>
      <c r="R151" s="7"/>
      <c r="S151" s="7">
        <f t="shared" si="94"/>
        <v>3.3311205081477023E-2</v>
      </c>
      <c r="T151" s="49">
        <f t="shared" si="92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8">
        <f t="shared" si="87"/>
        <v>-41.618822962143909</v>
      </c>
      <c r="F152" s="8"/>
      <c r="G152" s="15">
        <f t="shared" ref="G152:G215" si="96">+E152-F152</f>
        <v>-41.618822962143909</v>
      </c>
      <c r="H152" s="8">
        <f t="shared" si="82"/>
        <v>-0.15248364964635733</v>
      </c>
      <c r="I152" s="15">
        <f t="shared" si="83"/>
        <v>-0.60993459858542931</v>
      </c>
      <c r="J152" s="10">
        <f t="shared" si="89"/>
        <v>-4.1618822962143913E-2</v>
      </c>
      <c r="K152" s="21">
        <f t="shared" si="95"/>
        <v>196</v>
      </c>
      <c r="L152" s="10">
        <f t="shared" si="90"/>
        <v>-2.0317656499767602E-2</v>
      </c>
      <c r="M152" s="15"/>
      <c r="N152" s="8">
        <f t="shared" si="91"/>
        <v>-3.0496729929271466E-3</v>
      </c>
      <c r="O152" s="15"/>
      <c r="P152" s="1">
        <f t="shared" si="93"/>
        <v>21.15290975537307</v>
      </c>
      <c r="Q152" s="7">
        <f t="shared" si="88"/>
        <v>6.8234894460269993E-2</v>
      </c>
      <c r="R152" s="7"/>
      <c r="S152" s="7">
        <f t="shared" si="94"/>
        <v>3.3311205081477023E-2</v>
      </c>
      <c r="T152" s="49">
        <f t="shared" si="92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8">
        <f t="shared" si="87"/>
        <v>-32.392396253738873</v>
      </c>
      <c r="F153" s="8"/>
      <c r="G153" s="15">
        <f t="shared" si="96"/>
        <v>-32.392396253738873</v>
      </c>
      <c r="H153" s="8">
        <f t="shared" ref="H153:H216" si="97">+I153*$H$3</f>
        <v>-0.11867973311147811</v>
      </c>
      <c r="I153" s="15">
        <f t="shared" ref="I153:I216" si="98">+I152-H152-N152+L152</f>
        <v>-0.47471893244591246</v>
      </c>
      <c r="J153" s="10">
        <f t="shared" ref="J153:J184" si="99">+I153*$Q$3</f>
        <v>-3.2392396253738874E-2</v>
      </c>
      <c r="K153" s="21">
        <f t="shared" si="95"/>
        <v>197</v>
      </c>
      <c r="L153" s="10">
        <f t="shared" ref="L153:L184" si="100">+$S$3*I153</f>
        <v>-1.5813459714765627E-2</v>
      </c>
      <c r="M153" s="15"/>
      <c r="N153" s="8">
        <f t="shared" ref="N153:N184" si="101">+I153*$N$3</f>
        <v>-2.3735946622295621E-3</v>
      </c>
      <c r="O153" s="15"/>
      <c r="P153" s="1">
        <f t="shared" si="93"/>
        <v>21.15290975537307</v>
      </c>
      <c r="Q153" s="7">
        <f t="shared" si="88"/>
        <v>6.8234894460269993E-2</v>
      </c>
      <c r="R153" s="7"/>
      <c r="S153" s="7">
        <f t="shared" si="94"/>
        <v>3.3311205081477023E-2</v>
      </c>
      <c r="T153" s="49">
        <f t="shared" si="92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8">
        <f t="shared" si="87"/>
        <v>-25.211364963724225</v>
      </c>
      <c r="F154" s="8"/>
      <c r="G154" s="15">
        <f t="shared" si="96"/>
        <v>-25.211364963724225</v>
      </c>
      <c r="H154" s="8">
        <f t="shared" si="97"/>
        <v>-9.2369766096742592E-2</v>
      </c>
      <c r="I154" s="15">
        <f t="shared" si="98"/>
        <v>-0.36947906438697037</v>
      </c>
      <c r="J154" s="10">
        <f t="shared" si="99"/>
        <v>-2.5211364963724225E-2</v>
      </c>
      <c r="K154" s="21">
        <f t="shared" si="95"/>
        <v>198</v>
      </c>
      <c r="L154" s="10">
        <f t="shared" si="100"/>
        <v>-1.2307792887106624E-2</v>
      </c>
      <c r="M154" s="15"/>
      <c r="N154" s="8">
        <f t="shared" si="101"/>
        <v>-1.847395321934852E-3</v>
      </c>
      <c r="O154" s="15"/>
      <c r="P154" s="1">
        <f t="shared" si="93"/>
        <v>21.15290975537307</v>
      </c>
      <c r="Q154" s="7">
        <f t="shared" si="88"/>
        <v>6.8234894460269993E-2</v>
      </c>
      <c r="R154" s="7"/>
      <c r="S154" s="7">
        <f t="shared" si="94"/>
        <v>3.3311205081477023E-2</v>
      </c>
      <c r="T154" s="49">
        <f t="shared" si="92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8">
        <f t="shared" si="87"/>
        <v>-19.622287846665131</v>
      </c>
      <c r="F155" s="8"/>
      <c r="G155" s="15">
        <f t="shared" si="96"/>
        <v>-19.622287846665131</v>
      </c>
      <c r="H155" s="8">
        <f t="shared" si="97"/>
        <v>-7.18924239638499E-2</v>
      </c>
      <c r="I155" s="15">
        <f t="shared" si="98"/>
        <v>-0.2875696958553996</v>
      </c>
      <c r="J155" s="10">
        <f t="shared" si="99"/>
        <v>-1.9622287846665133E-2</v>
      </c>
      <c r="K155" s="21">
        <f t="shared" si="95"/>
        <v>199</v>
      </c>
      <c r="L155" s="10">
        <f t="shared" si="100"/>
        <v>-9.5792931138571884E-3</v>
      </c>
      <c r="M155" s="15"/>
      <c r="N155" s="8">
        <f t="shared" si="101"/>
        <v>-1.4378484792769981E-3</v>
      </c>
      <c r="O155" s="15"/>
      <c r="P155" s="1">
        <f t="shared" si="93"/>
        <v>21.15290975537307</v>
      </c>
      <c r="Q155" s="7">
        <f t="shared" si="88"/>
        <v>6.8234894460269993E-2</v>
      </c>
      <c r="R155" s="7"/>
      <c r="S155" s="7">
        <f t="shared" si="94"/>
        <v>3.3311205081477023E-2</v>
      </c>
      <c r="T155" s="49">
        <f t="shared" si="92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8">
        <f t="shared" si="87"/>
        <v>-15.272246500393559</v>
      </c>
      <c r="F156" s="8"/>
      <c r="G156" s="15">
        <f t="shared" si="96"/>
        <v>-15.272246500393559</v>
      </c>
      <c r="H156" s="8">
        <f t="shared" si="97"/>
        <v>-5.5954679131532473E-2</v>
      </c>
      <c r="I156" s="15">
        <f t="shared" si="98"/>
        <v>-0.22381871652612989</v>
      </c>
      <c r="J156" s="10">
        <f t="shared" si="99"/>
        <v>-1.527224650039356E-2</v>
      </c>
      <c r="K156" s="21">
        <f t="shared" si="95"/>
        <v>200</v>
      </c>
      <c r="L156" s="10">
        <f t="shared" si="100"/>
        <v>-7.4556711672748837E-3</v>
      </c>
      <c r="M156" s="15"/>
      <c r="N156" s="8">
        <f t="shared" si="101"/>
        <v>-1.1190935826306495E-3</v>
      </c>
      <c r="O156" s="15"/>
      <c r="P156" s="1">
        <f t="shared" si="93"/>
        <v>21.15290975537307</v>
      </c>
      <c r="Q156" s="7">
        <f t="shared" si="88"/>
        <v>6.8234894460269993E-2</v>
      </c>
      <c r="R156" s="7"/>
      <c r="S156" s="7">
        <f t="shared" si="94"/>
        <v>3.3311205081477023E-2</v>
      </c>
      <c r="T156" s="49">
        <f t="shared" si="92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8">
        <f t="shared" si="87"/>
        <v>-11.886560578022683</v>
      </c>
      <c r="F157" s="8"/>
      <c r="G157" s="15">
        <f t="shared" si="96"/>
        <v>-11.886560578022683</v>
      </c>
      <c r="H157" s="8">
        <f t="shared" si="97"/>
        <v>-4.3550153744810416E-2</v>
      </c>
      <c r="I157" s="15">
        <f t="shared" si="98"/>
        <v>-0.17420061497924166</v>
      </c>
      <c r="J157" s="10">
        <f t="shared" si="99"/>
        <v>-1.1886560578022683E-2</v>
      </c>
      <c r="K157" s="21">
        <f t="shared" si="95"/>
        <v>201</v>
      </c>
      <c r="L157" s="10">
        <f t="shared" si="100"/>
        <v>-5.8028324108929377E-3</v>
      </c>
      <c r="M157" s="15"/>
      <c r="N157" s="8">
        <f t="shared" si="101"/>
        <v>-8.7100307489620834E-4</v>
      </c>
      <c r="O157" s="15"/>
      <c r="P157" s="1">
        <f t="shared" si="93"/>
        <v>21.15290975537307</v>
      </c>
      <c r="Q157" s="7">
        <f t="shared" si="88"/>
        <v>6.8234894460269993E-2</v>
      </c>
      <c r="R157" s="7"/>
      <c r="S157" s="7">
        <f t="shared" si="94"/>
        <v>3.3311205081477023E-2</v>
      </c>
      <c r="T157" s="49">
        <f t="shared" si="92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8">
        <f t="shared" si="87"/>
        <v>-9.2514432877548121</v>
      </c>
      <c r="F158" s="8"/>
      <c r="G158" s="15">
        <f t="shared" si="96"/>
        <v>-9.2514432877548121</v>
      </c>
      <c r="H158" s="8">
        <f t="shared" si="97"/>
        <v>-3.3895572642606994E-2</v>
      </c>
      <c r="I158" s="15">
        <f t="shared" si="98"/>
        <v>-0.13558229057042798</v>
      </c>
      <c r="J158" s="10">
        <f t="shared" si="99"/>
        <v>-9.2514432877548129E-3</v>
      </c>
      <c r="K158" s="21">
        <f t="shared" si="95"/>
        <v>202</v>
      </c>
      <c r="L158" s="10">
        <f t="shared" si="100"/>
        <v>-4.5164094866079344E-3</v>
      </c>
      <c r="M158" s="15"/>
      <c r="N158" s="8">
        <f t="shared" si="101"/>
        <v>-6.7791145285213991E-4</v>
      </c>
      <c r="O158" s="15"/>
      <c r="P158" s="1">
        <f t="shared" si="93"/>
        <v>21.15290975537307</v>
      </c>
      <c r="Q158" s="7">
        <f t="shared" si="88"/>
        <v>6.8234894460269993E-2</v>
      </c>
      <c r="R158" s="7"/>
      <c r="S158" s="7">
        <f t="shared" si="94"/>
        <v>3.3311205081477023E-2</v>
      </c>
      <c r="T158" s="49">
        <f t="shared" si="92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8">
        <f t="shared" si="87"/>
        <v>-7.2005019740353902</v>
      </c>
      <c r="F159" s="8"/>
      <c r="G159" s="15">
        <f t="shared" si="96"/>
        <v>-7.2005019740353902</v>
      </c>
      <c r="H159" s="8">
        <f t="shared" si="97"/>
        <v>-2.6381303990394196E-2</v>
      </c>
      <c r="I159" s="15">
        <f t="shared" si="98"/>
        <v>-0.10552521596157678</v>
      </c>
      <c r="J159" s="10">
        <f t="shared" si="99"/>
        <v>-7.2005019740353903E-3</v>
      </c>
      <c r="K159" s="21">
        <f t="shared" si="95"/>
        <v>203</v>
      </c>
      <c r="L159" s="10">
        <f t="shared" si="100"/>
        <v>-3.5151721101632366E-3</v>
      </c>
      <c r="M159" s="15"/>
      <c r="N159" s="8">
        <f t="shared" si="101"/>
        <v>-5.2762607980788394E-4</v>
      </c>
      <c r="O159" s="15"/>
      <c r="P159" s="1">
        <f t="shared" si="93"/>
        <v>21.15290975537307</v>
      </c>
      <c r="Q159" s="7">
        <f t="shared" si="88"/>
        <v>6.8234894460269993E-2</v>
      </c>
      <c r="R159" s="7"/>
      <c r="S159" s="7">
        <f t="shared" si="94"/>
        <v>3.3311205081477023E-2</v>
      </c>
      <c r="T159" s="49">
        <f t="shared" si="92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8">
        <f t="shared" si="87"/>
        <v>-5.6042313686030392</v>
      </c>
      <c r="F160" s="8"/>
      <c r="G160" s="15">
        <f t="shared" si="96"/>
        <v>-5.6042313686030392</v>
      </c>
      <c r="H160" s="8">
        <f t="shared" si="97"/>
        <v>-2.0532864500384485E-2</v>
      </c>
      <c r="I160" s="15">
        <f t="shared" si="98"/>
        <v>-8.2131458001537941E-2</v>
      </c>
      <c r="J160" s="10">
        <f t="shared" si="99"/>
        <v>-5.604231368603039E-3</v>
      </c>
      <c r="K160" s="21">
        <f t="shared" si="95"/>
        <v>204</v>
      </c>
      <c r="L160" s="10">
        <f t="shared" si="100"/>
        <v>-2.7358978411299475E-3</v>
      </c>
      <c r="M160" s="15"/>
      <c r="N160" s="8">
        <f t="shared" si="101"/>
        <v>-4.1065729000768972E-4</v>
      </c>
      <c r="O160" s="15"/>
      <c r="P160" s="1">
        <f t="shared" si="93"/>
        <v>21.15290975537307</v>
      </c>
      <c r="Q160" s="7">
        <f t="shared" si="88"/>
        <v>6.8234894460269993E-2</v>
      </c>
      <c r="R160" s="7"/>
      <c r="S160" s="7">
        <f t="shared" si="94"/>
        <v>3.3311205081477023E-2</v>
      </c>
      <c r="T160" s="49">
        <f t="shared" si="92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8">
        <f t="shared" si="87"/>
        <v>-4.3618360700528473</v>
      </c>
      <c r="F161" s="8"/>
      <c r="G161" s="15">
        <f t="shared" si="96"/>
        <v>-4.3618360700528473</v>
      </c>
      <c r="H161" s="8">
        <f t="shared" si="97"/>
        <v>-1.5980958513068931E-2</v>
      </c>
      <c r="I161" s="15">
        <f t="shared" si="98"/>
        <v>-6.3923834052275724E-2</v>
      </c>
      <c r="J161" s="10">
        <f t="shared" si="99"/>
        <v>-4.3618360700528472E-3</v>
      </c>
      <c r="K161" s="21">
        <f t="shared" si="95"/>
        <v>205</v>
      </c>
      <c r="L161" s="10">
        <f t="shared" si="100"/>
        <v>-2.129379945709661E-3</v>
      </c>
      <c r="M161" s="15"/>
      <c r="N161" s="8">
        <f t="shared" si="101"/>
        <v>-3.1961917026137861E-4</v>
      </c>
      <c r="O161" s="15"/>
      <c r="P161" s="1">
        <f t="shared" si="93"/>
        <v>21.15290975537307</v>
      </c>
      <c r="Q161" s="7">
        <f t="shared" si="88"/>
        <v>6.8234894460269993E-2</v>
      </c>
      <c r="R161" s="7"/>
      <c r="S161" s="7">
        <f t="shared" si="94"/>
        <v>3.3311205081477023E-2</v>
      </c>
      <c r="T161" s="49">
        <f t="shared" si="92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8">
        <f t="shared" si="87"/>
        <v>-3.3948658880506852</v>
      </c>
      <c r="F162" s="8"/>
      <c r="G162" s="15">
        <f t="shared" si="96"/>
        <v>-3.3948658880506852</v>
      </c>
      <c r="H162" s="8">
        <f t="shared" si="97"/>
        <v>-1.2438159078663769E-2</v>
      </c>
      <c r="I162" s="15">
        <f t="shared" si="98"/>
        <v>-4.9752636314655076E-2</v>
      </c>
      <c r="J162" s="10">
        <f t="shared" si="99"/>
        <v>-3.3948658880506855E-3</v>
      </c>
      <c r="K162" s="21">
        <f t="shared" si="95"/>
        <v>206</v>
      </c>
      <c r="L162" s="10">
        <f t="shared" si="100"/>
        <v>-1.6573202716216164E-3</v>
      </c>
      <c r="M162" s="15"/>
      <c r="N162" s="8">
        <f t="shared" si="101"/>
        <v>-2.4876318157327539E-4</v>
      </c>
      <c r="O162" s="15"/>
      <c r="P162" s="1">
        <f t="shared" si="93"/>
        <v>21.15290975537307</v>
      </c>
      <c r="Q162" s="7">
        <f t="shared" si="88"/>
        <v>6.8234894460269993E-2</v>
      </c>
      <c r="R162" s="7"/>
      <c r="S162" s="7">
        <f t="shared" si="94"/>
        <v>3.3311205081477023E-2</v>
      </c>
      <c r="T162" s="49">
        <f t="shared" si="92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8">
        <f t="shared" si="87"/>
        <v>-2.6422621604187277</v>
      </c>
      <c r="F163" s="8"/>
      <c r="G163" s="15">
        <f t="shared" si="96"/>
        <v>-2.6422621604187277</v>
      </c>
      <c r="H163" s="8">
        <f t="shared" si="97"/>
        <v>-9.6807585815099125E-3</v>
      </c>
      <c r="I163" s="15">
        <f t="shared" si="98"/>
        <v>-3.872303432603965E-2</v>
      </c>
      <c r="J163" s="10">
        <f t="shared" si="99"/>
        <v>-2.6422621604187276E-3</v>
      </c>
      <c r="K163" s="21">
        <f t="shared" si="95"/>
        <v>207</v>
      </c>
      <c r="L163" s="10">
        <f t="shared" si="100"/>
        <v>-1.2899109378117812E-3</v>
      </c>
      <c r="M163" s="15"/>
      <c r="N163" s="8">
        <f t="shared" si="101"/>
        <v>-1.9361517163019826E-4</v>
      </c>
      <c r="O163" s="15"/>
      <c r="P163" s="1">
        <f t="shared" si="93"/>
        <v>21.15290975537307</v>
      </c>
      <c r="Q163" s="7">
        <f t="shared" si="88"/>
        <v>6.8234894460269993E-2</v>
      </c>
      <c r="R163" s="7"/>
      <c r="S163" s="7">
        <f t="shared" si="94"/>
        <v>3.3311205081477023E-2</v>
      </c>
      <c r="T163" s="49">
        <f t="shared" si="92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8">
        <f t="shared" si="87"/>
        <v>-2.0565022462166866</v>
      </c>
      <c r="F164" s="8"/>
      <c r="G164" s="15">
        <f t="shared" si="96"/>
        <v>-2.0565022462166866</v>
      </c>
      <c r="H164" s="8">
        <f t="shared" si="97"/>
        <v>-7.53464287767783E-3</v>
      </c>
      <c r="I164" s="15">
        <f t="shared" si="98"/>
        <v>-3.013857151071132E-2</v>
      </c>
      <c r="J164" s="10">
        <f t="shared" si="99"/>
        <v>-2.0565022462166868E-3</v>
      </c>
      <c r="K164" s="21">
        <f t="shared" si="95"/>
        <v>208</v>
      </c>
      <c r="L164" s="10">
        <f t="shared" si="100"/>
        <v>-1.0039521364560656E-3</v>
      </c>
      <c r="M164" s="15"/>
      <c r="N164" s="8">
        <f t="shared" si="101"/>
        <v>-1.5069285755355661E-4</v>
      </c>
      <c r="O164" s="15"/>
      <c r="P164" s="1">
        <f t="shared" si="93"/>
        <v>21.15290975537307</v>
      </c>
      <c r="Q164" s="7">
        <f t="shared" si="88"/>
        <v>6.8234894460269993E-2</v>
      </c>
      <c r="R164" s="7"/>
      <c r="S164" s="7">
        <f t="shared" si="94"/>
        <v>3.3311205081477023E-2</v>
      </c>
      <c r="T164" s="49">
        <f t="shared" si="92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8">
        <f t="shared" si="87"/>
        <v>-1.6005987415056737</v>
      </c>
      <c r="F165" s="8"/>
      <c r="G165" s="15">
        <f t="shared" si="96"/>
        <v>-1.6005987415056737</v>
      </c>
      <c r="H165" s="8">
        <f t="shared" si="97"/>
        <v>-5.8642969779839991E-3</v>
      </c>
      <c r="I165" s="15">
        <f t="shared" si="98"/>
        <v>-2.3457187911935996E-2</v>
      </c>
      <c r="J165" s="10">
        <f t="shared" si="99"/>
        <v>-1.6005987415056737E-3</v>
      </c>
      <c r="K165" s="21">
        <f t="shared" si="95"/>
        <v>209</v>
      </c>
      <c r="L165" s="10">
        <f t="shared" si="100"/>
        <v>-7.8138719716924375E-4</v>
      </c>
      <c r="M165" s="15"/>
      <c r="N165" s="8">
        <f t="shared" si="101"/>
        <v>-1.1728593955967999E-4</v>
      </c>
      <c r="O165" s="15"/>
      <c r="P165" s="1">
        <f t="shared" si="93"/>
        <v>21.15290975537307</v>
      </c>
      <c r="Q165" s="7">
        <f t="shared" si="88"/>
        <v>6.8234894460269993E-2</v>
      </c>
      <c r="R165" s="7"/>
      <c r="S165" s="7">
        <f t="shared" si="94"/>
        <v>3.3311205081477023E-2</v>
      </c>
      <c r="T165" s="49">
        <f t="shared" si="92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8">
        <f t="shared" si="87"/>
        <v>-1.2457639353531769</v>
      </c>
      <c r="F166" s="8"/>
      <c r="G166" s="15">
        <f t="shared" si="96"/>
        <v>-1.2457639353531769</v>
      </c>
      <c r="H166" s="8">
        <f t="shared" si="97"/>
        <v>-4.5642480478903912E-3</v>
      </c>
      <c r="I166" s="15">
        <f t="shared" si="98"/>
        <v>-1.8256992191561565E-2</v>
      </c>
      <c r="J166" s="10">
        <f t="shared" si="99"/>
        <v>-1.2457639353531768E-3</v>
      </c>
      <c r="K166" s="21">
        <f t="shared" si="95"/>
        <v>210</v>
      </c>
      <c r="L166" s="10">
        <f t="shared" si="100"/>
        <v>-6.0816241106403197E-4</v>
      </c>
      <c r="M166" s="15"/>
      <c r="N166" s="8">
        <f t="shared" si="101"/>
        <v>-9.1284960957807823E-5</v>
      </c>
      <c r="O166" s="15"/>
      <c r="P166" s="1">
        <f t="shared" si="93"/>
        <v>21.15290975537307</v>
      </c>
      <c r="Q166" s="7">
        <f t="shared" si="88"/>
        <v>6.8234894460269993E-2</v>
      </c>
      <c r="R166" s="7"/>
      <c r="S166" s="7">
        <f t="shared" si="94"/>
        <v>3.3311205081477023E-2</v>
      </c>
      <c r="T166" s="49">
        <f t="shared" si="92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8">
        <f t="shared" si="87"/>
        <v>-0.96959202977177417</v>
      </c>
      <c r="F167" s="8"/>
      <c r="G167" s="15">
        <f t="shared" si="96"/>
        <v>-0.96959202977177417</v>
      </c>
      <c r="H167" s="8">
        <f t="shared" si="97"/>
        <v>-3.5524053984443494E-3</v>
      </c>
      <c r="I167" s="15">
        <f t="shared" si="98"/>
        <v>-1.4209621593777397E-2</v>
      </c>
      <c r="J167" s="10">
        <f t="shared" si="99"/>
        <v>-9.6959202977177415E-4</v>
      </c>
      <c r="K167" s="21">
        <f t="shared" si="95"/>
        <v>211</v>
      </c>
      <c r="L167" s="10">
        <f t="shared" si="100"/>
        <v>-4.733396190405033E-4</v>
      </c>
      <c r="M167" s="15"/>
      <c r="N167" s="8">
        <f t="shared" si="101"/>
        <v>-7.1048107968886993E-5</v>
      </c>
      <c r="O167" s="15"/>
      <c r="P167" s="1">
        <f t="shared" si="93"/>
        <v>21.15290975537307</v>
      </c>
      <c r="Q167" s="7">
        <f t="shared" si="88"/>
        <v>6.8234894460269993E-2</v>
      </c>
      <c r="R167" s="7"/>
      <c r="S167" s="7">
        <f t="shared" si="94"/>
        <v>3.3311205081477023E-2</v>
      </c>
      <c r="T167" s="49">
        <f t="shared" si="92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8">
        <f t="shared" si="87"/>
        <v>-0.75464434112906498</v>
      </c>
      <c r="F168" s="8"/>
      <c r="G168" s="15">
        <f t="shared" si="96"/>
        <v>-0.75464434112906498</v>
      </c>
      <c r="H168" s="8">
        <f t="shared" si="97"/>
        <v>-2.7648769266011663E-3</v>
      </c>
      <c r="I168" s="15">
        <f t="shared" si="98"/>
        <v>-1.1059507706404665E-2</v>
      </c>
      <c r="J168" s="10">
        <f t="shared" si="99"/>
        <v>-7.5464434112906494E-4</v>
      </c>
      <c r="K168" s="21">
        <f t="shared" si="95"/>
        <v>212</v>
      </c>
      <c r="L168" s="10">
        <f t="shared" si="100"/>
        <v>-3.6840552930822137E-4</v>
      </c>
      <c r="M168" s="15"/>
      <c r="N168" s="8">
        <f t="shared" si="101"/>
        <v>-5.5297538532023326E-5</v>
      </c>
      <c r="O168" s="15"/>
      <c r="P168" s="1">
        <f t="shared" si="93"/>
        <v>21.15290975537307</v>
      </c>
      <c r="Q168" s="7">
        <f t="shared" si="88"/>
        <v>6.8234894460269993E-2</v>
      </c>
      <c r="R168" s="7"/>
      <c r="S168" s="7">
        <f t="shared" si="94"/>
        <v>3.3311205081477023E-2</v>
      </c>
      <c r="T168" s="49">
        <f t="shared" si="92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8">
        <f t="shared" si="87"/>
        <v>-0.58734814655207968</v>
      </c>
      <c r="F169" s="8"/>
      <c r="G169" s="15">
        <f t="shared" si="96"/>
        <v>-0.58734814655207968</v>
      </c>
      <c r="H169" s="8">
        <f t="shared" si="97"/>
        <v>-2.1519346926449239E-3</v>
      </c>
      <c r="I169" s="15">
        <f t="shared" si="98"/>
        <v>-8.6077387705796957E-3</v>
      </c>
      <c r="J169" s="10">
        <f t="shared" si="99"/>
        <v>-5.8734814655207973E-4</v>
      </c>
      <c r="K169" s="21">
        <f t="shared" si="95"/>
        <v>213</v>
      </c>
      <c r="L169" s="10">
        <f t="shared" si="100"/>
        <v>-2.8673415147456116E-4</v>
      </c>
      <c r="M169" s="15"/>
      <c r="N169" s="8">
        <f t="shared" si="101"/>
        <v>-4.303869385289848E-5</v>
      </c>
      <c r="O169" s="15"/>
      <c r="P169" s="1">
        <f t="shared" si="93"/>
        <v>21.15290975537307</v>
      </c>
      <c r="Q169" s="7">
        <f t="shared" si="88"/>
        <v>6.8234894460269993E-2</v>
      </c>
      <c r="R169" s="7"/>
      <c r="S169" s="7">
        <f t="shared" si="94"/>
        <v>3.3311205081477023E-2</v>
      </c>
      <c r="T169" s="49">
        <f t="shared" si="92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8">
        <f t="shared" si="87"/>
        <v>-0.45713964374532123</v>
      </c>
      <c r="F170" s="8"/>
      <c r="G170" s="15">
        <f t="shared" si="96"/>
        <v>-0.45713964374532123</v>
      </c>
      <c r="H170" s="8">
        <f t="shared" si="97"/>
        <v>-1.6748748838891088E-3</v>
      </c>
      <c r="I170" s="15">
        <f t="shared" si="98"/>
        <v>-6.6994995355564354E-3</v>
      </c>
      <c r="J170" s="10">
        <f t="shared" si="99"/>
        <v>-4.5713964374532122E-4</v>
      </c>
      <c r="K170" s="21">
        <f t="shared" si="95"/>
        <v>214</v>
      </c>
      <c r="L170" s="10">
        <f t="shared" si="100"/>
        <v>-2.2316840297218049E-4</v>
      </c>
      <c r="M170" s="15"/>
      <c r="N170" s="8">
        <f t="shared" si="101"/>
        <v>-3.3497497677782179E-5</v>
      </c>
      <c r="O170" s="15"/>
      <c r="P170" s="1">
        <f t="shared" si="93"/>
        <v>21.15290975537307</v>
      </c>
      <c r="Q170" s="7">
        <f t="shared" si="88"/>
        <v>6.8234894460269993E-2</v>
      </c>
      <c r="R170" s="7"/>
      <c r="S170" s="7">
        <f t="shared" si="94"/>
        <v>3.3311205081477023E-2</v>
      </c>
      <c r="T170" s="49">
        <f t="shared" si="92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8">
        <f t="shared" ref="E171:E234" si="102">+J171/$E$3</f>
        <v>-0.35579690701393796</v>
      </c>
      <c r="F171" s="8"/>
      <c r="G171" s="15">
        <f t="shared" si="96"/>
        <v>-0.35579690701393796</v>
      </c>
      <c r="H171" s="8">
        <f t="shared" si="97"/>
        <v>-1.303573889240431E-3</v>
      </c>
      <c r="I171" s="15">
        <f t="shared" si="98"/>
        <v>-5.214295556961724E-3</v>
      </c>
      <c r="J171" s="10">
        <f t="shared" si="99"/>
        <v>-3.5579690701393799E-4</v>
      </c>
      <c r="K171" s="21">
        <f t="shared" si="95"/>
        <v>215</v>
      </c>
      <c r="L171" s="10">
        <f t="shared" si="100"/>
        <v>-1.7369446865338645E-4</v>
      </c>
      <c r="M171" s="15"/>
      <c r="N171" s="8">
        <f t="shared" si="101"/>
        <v>-2.6071477784808619E-5</v>
      </c>
      <c r="O171" s="15"/>
      <c r="P171" s="1">
        <f t="shared" si="93"/>
        <v>21.15290975537307</v>
      </c>
      <c r="Q171" s="7">
        <f t="shared" si="88"/>
        <v>6.8234894460269993E-2</v>
      </c>
      <c r="R171" s="7"/>
      <c r="S171" s="7">
        <f t="shared" si="94"/>
        <v>3.3311205081477023E-2</v>
      </c>
      <c r="T171" s="49">
        <f t="shared" si="92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8">
        <f t="shared" si="102"/>
        <v>-0.27692071946228031</v>
      </c>
      <c r="F172" s="8"/>
      <c r="G172" s="15">
        <f t="shared" si="96"/>
        <v>-0.27692071946228031</v>
      </c>
      <c r="H172" s="8">
        <f t="shared" si="97"/>
        <v>-1.0145861646474678E-3</v>
      </c>
      <c r="I172" s="15">
        <f t="shared" si="98"/>
        <v>-4.0583446585898712E-3</v>
      </c>
      <c r="J172" s="10">
        <f t="shared" si="99"/>
        <v>-2.7692071946228033E-4</v>
      </c>
      <c r="K172" s="21">
        <f t="shared" si="95"/>
        <v>216</v>
      </c>
      <c r="L172" s="10">
        <f t="shared" si="100"/>
        <v>-1.3518835121360405E-4</v>
      </c>
      <c r="M172" s="15"/>
      <c r="N172" s="8">
        <f t="shared" si="101"/>
        <v>-2.0291723292949357E-5</v>
      </c>
      <c r="O172" s="15"/>
      <c r="P172" s="1">
        <f t="shared" si="93"/>
        <v>21.15290975537307</v>
      </c>
      <c r="Q172" s="7">
        <f t="shared" si="88"/>
        <v>6.8234894460269993E-2</v>
      </c>
      <c r="R172" s="7"/>
      <c r="S172" s="7">
        <f t="shared" si="94"/>
        <v>3.3311205081477023E-2</v>
      </c>
      <c r="T172" s="49">
        <f t="shared" si="92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8">
        <f t="shared" si="102"/>
        <v>-0.21553049887671699</v>
      </c>
      <c r="F173" s="8"/>
      <c r="G173" s="15">
        <f t="shared" si="96"/>
        <v>-0.21553049887671699</v>
      </c>
      <c r="H173" s="8">
        <f t="shared" si="97"/>
        <v>-7.8966378046576441E-4</v>
      </c>
      <c r="I173" s="15">
        <f t="shared" si="98"/>
        <v>-3.1586551218630576E-3</v>
      </c>
      <c r="J173" s="10">
        <f t="shared" si="99"/>
        <v>-2.15530498876717E-4</v>
      </c>
      <c r="K173" s="21">
        <f t="shared" si="95"/>
        <v>217</v>
      </c>
      <c r="L173" s="10">
        <f t="shared" si="100"/>
        <v>-1.0521860854603811E-4</v>
      </c>
      <c r="M173" s="15"/>
      <c r="N173" s="8">
        <f t="shared" si="101"/>
        <v>-1.5793275609315287E-5</v>
      </c>
      <c r="O173" s="15"/>
      <c r="P173" s="1">
        <f t="shared" si="93"/>
        <v>21.15290975537307</v>
      </c>
      <c r="Q173" s="7">
        <f t="shared" si="88"/>
        <v>6.8234894460269993E-2</v>
      </c>
      <c r="R173" s="7"/>
      <c r="S173" s="7">
        <f t="shared" si="94"/>
        <v>3.3311205081477023E-2</v>
      </c>
      <c r="T173" s="49">
        <f t="shared" si="92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8">
        <f t="shared" si="102"/>
        <v>-0.16774980231254952</v>
      </c>
      <c r="F174" s="8"/>
      <c r="G174" s="15">
        <f t="shared" si="96"/>
        <v>-0.16774980231254952</v>
      </c>
      <c r="H174" s="8">
        <f t="shared" si="97"/>
        <v>-6.1460416858350397E-4</v>
      </c>
      <c r="I174" s="15">
        <f t="shared" si="98"/>
        <v>-2.4584166743340159E-3</v>
      </c>
      <c r="J174" s="10">
        <f t="shared" si="99"/>
        <v>-1.6774980231254951E-4</v>
      </c>
      <c r="K174" s="21">
        <f t="shared" si="95"/>
        <v>218</v>
      </c>
      <c r="L174" s="10">
        <f t="shared" si="100"/>
        <v>-8.1892822014463111E-5</v>
      </c>
      <c r="M174" s="15"/>
      <c r="N174" s="8">
        <f t="shared" si="101"/>
        <v>-1.2292083371670079E-5</v>
      </c>
      <c r="O174" s="15"/>
      <c r="P174" s="1">
        <f t="shared" si="93"/>
        <v>21.15290975537307</v>
      </c>
      <c r="Q174" s="7">
        <f t="shared" si="88"/>
        <v>6.8234894460269993E-2</v>
      </c>
      <c r="R174" s="7"/>
      <c r="S174" s="7">
        <f t="shared" si="94"/>
        <v>3.3311205081477023E-2</v>
      </c>
      <c r="T174" s="49">
        <f t="shared" si="92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8">
        <f t="shared" si="102"/>
        <v>-0.13056155079005996</v>
      </c>
      <c r="F175" s="8"/>
      <c r="G175" s="15">
        <f t="shared" si="96"/>
        <v>-0.13056155079005996</v>
      </c>
      <c r="H175" s="8">
        <f t="shared" si="97"/>
        <v>-4.7835331109832624E-4</v>
      </c>
      <c r="I175" s="15">
        <f t="shared" si="98"/>
        <v>-1.9134132443933049E-3</v>
      </c>
      <c r="J175" s="10">
        <f t="shared" si="99"/>
        <v>-1.3056155079005995E-4</v>
      </c>
      <c r="K175" s="21">
        <f t="shared" si="95"/>
        <v>219</v>
      </c>
      <c r="L175" s="10">
        <f t="shared" si="100"/>
        <v>-6.3738100989599691E-5</v>
      </c>
      <c r="M175" s="15"/>
      <c r="N175" s="8">
        <f t="shared" si="101"/>
        <v>-9.5670662219665243E-6</v>
      </c>
      <c r="O175" s="15"/>
      <c r="P175" s="1">
        <f t="shared" si="93"/>
        <v>21.15290975537307</v>
      </c>
      <c r="Q175" s="7">
        <f t="shared" si="88"/>
        <v>6.8234894460269993E-2</v>
      </c>
      <c r="R175" s="7"/>
      <c r="S175" s="7">
        <f t="shared" si="94"/>
        <v>3.3311205081477023E-2</v>
      </c>
      <c r="T175" s="49">
        <f t="shared" si="92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8">
        <f t="shared" si="102"/>
        <v>-0.10161751793271803</v>
      </c>
      <c r="F176" s="8"/>
      <c r="G176" s="15">
        <f t="shared" si="96"/>
        <v>-0.10161751793271803</v>
      </c>
      <c r="H176" s="8">
        <f t="shared" si="97"/>
        <v>-3.7230774201565297E-4</v>
      </c>
      <c r="I176" s="15">
        <f t="shared" si="98"/>
        <v>-1.4892309680626119E-3</v>
      </c>
      <c r="J176" s="10">
        <f t="shared" si="99"/>
        <v>-1.0161751793271804E-4</v>
      </c>
      <c r="K176" s="21">
        <f t="shared" si="95"/>
        <v>220</v>
      </c>
      <c r="L176" s="10">
        <f t="shared" si="100"/>
        <v>-4.9608078190820223E-5</v>
      </c>
      <c r="M176" s="15"/>
      <c r="N176" s="8">
        <f t="shared" si="101"/>
        <v>-7.4461548403130596E-6</v>
      </c>
      <c r="O176" s="15"/>
      <c r="P176" s="1">
        <f t="shared" si="93"/>
        <v>21.15290975537307</v>
      </c>
      <c r="Q176" s="7">
        <f t="shared" si="88"/>
        <v>6.8234894460269993E-2</v>
      </c>
      <c r="R176" s="7"/>
      <c r="S176" s="7">
        <f t="shared" si="94"/>
        <v>3.3311205081477023E-2</v>
      </c>
      <c r="T176" s="49">
        <f t="shared" si="92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8">
        <f t="shared" si="102"/>
        <v>-7.9090052839602368E-2</v>
      </c>
      <c r="F177" s="8"/>
      <c r="G177" s="15">
        <f t="shared" si="96"/>
        <v>-7.9090052839602368E-2</v>
      </c>
      <c r="H177" s="8">
        <f t="shared" si="97"/>
        <v>-2.897712873493665E-4</v>
      </c>
      <c r="I177" s="15">
        <f t="shared" si="98"/>
        <v>-1.159085149397466E-3</v>
      </c>
      <c r="J177" s="10">
        <f t="shared" si="99"/>
        <v>-7.9090052839602367E-5</v>
      </c>
      <c r="K177" s="21">
        <f t="shared" si="95"/>
        <v>221</v>
      </c>
      <c r="L177" s="10">
        <f t="shared" si="100"/>
        <v>-3.8610523118473423E-5</v>
      </c>
      <c r="M177" s="15"/>
      <c r="N177" s="8">
        <f t="shared" si="101"/>
        <v>-5.79542574698733E-6</v>
      </c>
      <c r="O177" s="15"/>
      <c r="P177" s="1">
        <f t="shared" si="93"/>
        <v>21.15290975537307</v>
      </c>
      <c r="Q177" s="7">
        <f t="shared" si="88"/>
        <v>6.8234894460269993E-2</v>
      </c>
      <c r="R177" s="7"/>
      <c r="S177" s="7">
        <f t="shared" si="94"/>
        <v>3.3311205081477023E-2</v>
      </c>
      <c r="T177" s="49">
        <f t="shared" si="92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8">
        <f t="shared" si="102"/>
        <v>-6.1556674335548615E-2</v>
      </c>
      <c r="F178" s="8"/>
      <c r="G178" s="15">
        <f t="shared" si="96"/>
        <v>-6.1556674335548615E-2</v>
      </c>
      <c r="H178" s="8">
        <f t="shared" si="97"/>
        <v>-2.2553223985489641E-4</v>
      </c>
      <c r="I178" s="15">
        <f t="shared" si="98"/>
        <v>-9.0212895941958564E-4</v>
      </c>
      <c r="J178" s="10">
        <f t="shared" si="99"/>
        <v>-6.1556674335548614E-5</v>
      </c>
      <c r="K178" s="21">
        <f t="shared" si="95"/>
        <v>222</v>
      </c>
      <c r="L178" s="10">
        <f t="shared" si="100"/>
        <v>-3.0051002777165282E-5</v>
      </c>
      <c r="M178" s="15"/>
      <c r="N178" s="8">
        <f t="shared" si="101"/>
        <v>-4.5106447970979283E-6</v>
      </c>
      <c r="O178" s="15"/>
      <c r="P178" s="1">
        <f t="shared" si="93"/>
        <v>21.15290975537307</v>
      </c>
      <c r="Q178" s="7">
        <f t="shared" si="88"/>
        <v>6.8234894460269993E-2</v>
      </c>
      <c r="R178" s="7"/>
      <c r="S178" s="7">
        <f t="shared" si="94"/>
        <v>3.3311205081477023E-2</v>
      </c>
      <c r="T178" s="49">
        <f t="shared" si="92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8">
        <f t="shared" si="102"/>
        <v>-4.7910249382908859E-2</v>
      </c>
      <c r="F179" s="8"/>
      <c r="G179" s="15">
        <f t="shared" si="96"/>
        <v>-4.7910249382908859E-2</v>
      </c>
      <c r="H179" s="8">
        <f t="shared" si="97"/>
        <v>-1.7553426938618911E-4</v>
      </c>
      <c r="I179" s="15">
        <f t="shared" si="98"/>
        <v>-7.0213707754475645E-4</v>
      </c>
      <c r="J179" s="10">
        <f t="shared" si="99"/>
        <v>-4.7910249382908862E-5</v>
      </c>
      <c r="K179" s="21">
        <f t="shared" si="95"/>
        <v>223</v>
      </c>
      <c r="L179" s="10">
        <f t="shared" si="100"/>
        <v>-2.3389032185402319E-5</v>
      </c>
      <c r="M179" s="15"/>
      <c r="N179" s="8">
        <f t="shared" si="101"/>
        <v>-3.5106853877237822E-6</v>
      </c>
      <c r="O179" s="15"/>
      <c r="P179" s="1">
        <f t="shared" si="93"/>
        <v>21.15290975537307</v>
      </c>
      <c r="Q179" s="7">
        <f t="shared" si="88"/>
        <v>6.8234894460269993E-2</v>
      </c>
      <c r="R179" s="7"/>
      <c r="S179" s="7">
        <f t="shared" si="94"/>
        <v>3.3311205081477023E-2</v>
      </c>
      <c r="T179" s="49">
        <f t="shared" si="92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8">
        <f t="shared" si="102"/>
        <v>-3.7289083932965893E-2</v>
      </c>
      <c r="F180" s="8"/>
      <c r="G180" s="15">
        <f t="shared" si="96"/>
        <v>-3.7289083932965893E-2</v>
      </c>
      <c r="H180" s="8">
        <f t="shared" si="97"/>
        <v>-1.3662028873906147E-4</v>
      </c>
      <c r="I180" s="15">
        <f t="shared" si="98"/>
        <v>-5.4648115495624589E-4</v>
      </c>
      <c r="J180" s="10">
        <f t="shared" si="99"/>
        <v>-3.7289083932965892E-5</v>
      </c>
      <c r="K180" s="21">
        <f t="shared" si="95"/>
        <v>224</v>
      </c>
      <c r="L180" s="10">
        <f t="shared" si="100"/>
        <v>-1.8203945825909931E-5</v>
      </c>
      <c r="M180" s="15"/>
      <c r="N180" s="8">
        <f t="shared" si="101"/>
        <v>-2.7324057747812294E-6</v>
      </c>
      <c r="O180" s="15"/>
      <c r="P180" s="1">
        <f t="shared" si="93"/>
        <v>21.15290975537307</v>
      </c>
      <c r="Q180" s="7">
        <f t="shared" si="88"/>
        <v>6.8234894460269993E-2</v>
      </c>
      <c r="R180" s="7"/>
      <c r="S180" s="7">
        <f t="shared" si="94"/>
        <v>3.3311205081477023E-2</v>
      </c>
      <c r="T180" s="49">
        <f t="shared" si="92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8">
        <f t="shared" si="102"/>
        <v>-2.9022511852251028E-2</v>
      </c>
      <c r="F181" s="8"/>
      <c r="G181" s="15">
        <f t="shared" si="96"/>
        <v>-2.9022511852251028E-2</v>
      </c>
      <c r="H181" s="8">
        <f t="shared" si="97"/>
        <v>-1.0633310156707829E-4</v>
      </c>
      <c r="I181" s="15">
        <f t="shared" si="98"/>
        <v>-4.2533240626831315E-4</v>
      </c>
      <c r="J181" s="10">
        <f t="shared" si="99"/>
        <v>-2.9022511852251028E-5</v>
      </c>
      <c r="K181" s="21">
        <f t="shared" si="95"/>
        <v>225</v>
      </c>
      <c r="L181" s="10">
        <f t="shared" si="100"/>
        <v>-1.4168335013001883E-5</v>
      </c>
      <c r="M181" s="15"/>
      <c r="N181" s="8">
        <f t="shared" si="101"/>
        <v>-2.126662031341566E-6</v>
      </c>
      <c r="O181" s="15"/>
      <c r="P181" s="1">
        <f t="shared" si="93"/>
        <v>21.15290975537307</v>
      </c>
      <c r="Q181" s="7">
        <f t="shared" ref="Q181:Q244" si="103">+J181/I181</f>
        <v>6.8234894460269993E-2</v>
      </c>
      <c r="R181" s="7"/>
      <c r="S181" s="7">
        <f t="shared" si="94"/>
        <v>3.3311205081477023E-2</v>
      </c>
      <c r="T181" s="49">
        <f t="shared" si="92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8">
        <f t="shared" si="102"/>
        <v>-2.2588546174216947E-2</v>
      </c>
      <c r="F182" s="8"/>
      <c r="G182" s="15">
        <f t="shared" si="96"/>
        <v>-2.2588546174216947E-2</v>
      </c>
      <c r="H182" s="8">
        <f t="shared" si="97"/>
        <v>-8.27602444207238E-5</v>
      </c>
      <c r="I182" s="15">
        <f t="shared" si="98"/>
        <v>-3.310409776828952E-4</v>
      </c>
      <c r="J182" s="10">
        <f t="shared" si="99"/>
        <v>-2.2588546174216949E-5</v>
      </c>
      <c r="K182" s="21">
        <f t="shared" si="95"/>
        <v>226</v>
      </c>
      <c r="L182" s="10">
        <f t="shared" si="100"/>
        <v>-1.1027373897967581E-5</v>
      </c>
      <c r="M182" s="15"/>
      <c r="N182" s="8">
        <f t="shared" si="101"/>
        <v>-1.6552048884144761E-6</v>
      </c>
      <c r="O182" s="15"/>
      <c r="P182" s="1">
        <f t="shared" si="93"/>
        <v>21.15290975537307</v>
      </c>
      <c r="Q182" s="7">
        <f t="shared" si="103"/>
        <v>6.8234894460269993E-2</v>
      </c>
      <c r="R182" s="7"/>
      <c r="S182" s="7">
        <f t="shared" si="94"/>
        <v>3.3311205081477023E-2</v>
      </c>
      <c r="T182" s="49">
        <f t="shared" si="92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8">
        <f t="shared" si="102"/>
        <v>-1.758091859389338E-2</v>
      </c>
      <c r="F183" s="8"/>
      <c r="G183" s="15">
        <f t="shared" si="96"/>
        <v>-1.758091859389338E-2</v>
      </c>
      <c r="H183" s="8">
        <f t="shared" si="97"/>
        <v>-6.4413225567931122E-5</v>
      </c>
      <c r="I183" s="15">
        <f t="shared" si="98"/>
        <v>-2.5765290227172449E-4</v>
      </c>
      <c r="J183" s="10">
        <f t="shared" si="99"/>
        <v>-1.7580918593893379E-5</v>
      </c>
      <c r="K183" s="21">
        <f t="shared" si="95"/>
        <v>227</v>
      </c>
      <c r="L183" s="10">
        <f t="shared" si="100"/>
        <v>-8.5827286674111709E-6</v>
      </c>
      <c r="M183" s="15"/>
      <c r="N183" s="8">
        <f t="shared" si="101"/>
        <v>-1.2882645113586224E-6</v>
      </c>
      <c r="O183" s="15"/>
      <c r="P183" s="1">
        <f t="shared" si="93"/>
        <v>21.15290975537307</v>
      </c>
      <c r="Q183" s="7">
        <f t="shared" si="103"/>
        <v>6.8234894460269993E-2</v>
      </c>
      <c r="R183" s="7"/>
      <c r="S183" s="7">
        <f t="shared" si="94"/>
        <v>3.3311205081477023E-2</v>
      </c>
      <c r="T183" s="49">
        <f t="shared" si="92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8">
        <f t="shared" si="102"/>
        <v>-1.3683425937252502E-2</v>
      </c>
      <c r="F184" s="8"/>
      <c r="G184" s="15">
        <f t="shared" si="96"/>
        <v>-1.3683425937252502E-2</v>
      </c>
      <c r="H184" s="8">
        <f t="shared" si="97"/>
        <v>-5.0133535214961478E-5</v>
      </c>
      <c r="I184" s="15">
        <f t="shared" si="98"/>
        <v>-2.0053414085984591E-4</v>
      </c>
      <c r="J184" s="10">
        <f t="shared" si="99"/>
        <v>-1.3683425937252502E-5</v>
      </c>
      <c r="K184" s="21">
        <f t="shared" si="95"/>
        <v>228</v>
      </c>
      <c r="L184" s="10">
        <f t="shared" si="100"/>
        <v>-6.6800338920201282E-6</v>
      </c>
      <c r="M184" s="15"/>
      <c r="N184" s="8">
        <f t="shared" si="101"/>
        <v>-1.0026707042992296E-6</v>
      </c>
      <c r="O184" s="15"/>
      <c r="P184" s="1">
        <f t="shared" si="93"/>
        <v>21.15290975537307</v>
      </c>
      <c r="Q184" s="7">
        <f t="shared" si="103"/>
        <v>6.8234894460269993E-2</v>
      </c>
      <c r="R184" s="7"/>
      <c r="S184" s="7">
        <f t="shared" si="94"/>
        <v>3.3311205081477023E-2</v>
      </c>
      <c r="T184" s="49">
        <f t="shared" si="92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8">
        <f t="shared" si="102"/>
        <v>-1.0649963730866132E-2</v>
      </c>
      <c r="F185" s="8"/>
      <c r="G185" s="15">
        <f t="shared" si="96"/>
        <v>-1.0649963730866132E-2</v>
      </c>
      <c r="H185" s="8">
        <f t="shared" si="97"/>
        <v>-3.9019492208151326E-5</v>
      </c>
      <c r="I185" s="15">
        <f t="shared" si="98"/>
        <v>-1.560779688326053E-4</v>
      </c>
      <c r="J185" s="10">
        <f t="shared" ref="J185:J216" si="104">+I185*$Q$3</f>
        <v>-1.0649963730866133E-5</v>
      </c>
      <c r="K185" s="21">
        <f t="shared" si="95"/>
        <v>229</v>
      </c>
      <c r="L185" s="10">
        <f t="shared" ref="L185:L216" si="105">+$S$3*I185</f>
        <v>-5.1991452284832942E-6</v>
      </c>
      <c r="M185" s="15"/>
      <c r="N185" s="8">
        <f t="shared" ref="N185:N216" si="106">+I185*$N$3</f>
        <v>-7.803898441630265E-7</v>
      </c>
      <c r="O185" s="15"/>
      <c r="P185" s="1">
        <f t="shared" si="93"/>
        <v>21.15290975537307</v>
      </c>
      <c r="Q185" s="7">
        <f t="shared" si="103"/>
        <v>6.8234894460269993E-2</v>
      </c>
      <c r="R185" s="7"/>
      <c r="S185" s="7">
        <f t="shared" si="94"/>
        <v>3.3311205081477023E-2</v>
      </c>
      <c r="T185" s="49">
        <f t="shared" si="92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8">
        <f t="shared" si="102"/>
        <v>-8.288986105444443E-3</v>
      </c>
      <c r="F186" s="8"/>
      <c r="G186" s="15">
        <f t="shared" si="96"/>
        <v>-8.288986105444443E-3</v>
      </c>
      <c r="H186" s="8">
        <f t="shared" si="97"/>
        <v>-3.0369308002193561E-5</v>
      </c>
      <c r="I186" s="15">
        <f t="shared" si="98"/>
        <v>-1.2147723200877424E-4</v>
      </c>
      <c r="J186" s="10">
        <f t="shared" si="104"/>
        <v>-8.2889861054444429E-6</v>
      </c>
      <c r="K186" s="21">
        <f t="shared" si="95"/>
        <v>230</v>
      </c>
      <c r="L186" s="10">
        <f t="shared" si="105"/>
        <v>-4.0465529881744435E-6</v>
      </c>
      <c r="M186" s="15"/>
      <c r="N186" s="8">
        <f t="shared" si="106"/>
        <v>-6.0738616004387121E-7</v>
      </c>
      <c r="O186" s="15"/>
      <c r="P186" s="1">
        <f t="shared" si="93"/>
        <v>21.15290975537307</v>
      </c>
      <c r="Q186" s="7">
        <f t="shared" si="103"/>
        <v>6.8234894460269993E-2</v>
      </c>
      <c r="R186" s="7"/>
      <c r="S186" s="7">
        <f t="shared" si="94"/>
        <v>3.3311205081477023E-2</v>
      </c>
      <c r="T186" s="49">
        <f t="shared" si="92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8">
        <f t="shared" si="102"/>
        <v>-6.4514107646320828E-3</v>
      </c>
      <c r="F187" s="8"/>
      <c r="G187" s="15">
        <f t="shared" si="96"/>
        <v>-6.4514107646320828E-3</v>
      </c>
      <c r="H187" s="8">
        <f t="shared" si="97"/>
        <v>-2.3636772708677814E-5</v>
      </c>
      <c r="I187" s="15">
        <f t="shared" si="98"/>
        <v>-9.4547090834711255E-5</v>
      </c>
      <c r="J187" s="10">
        <f t="shared" si="104"/>
        <v>-6.4514107646320825E-6</v>
      </c>
      <c r="K187" s="21">
        <f t="shared" si="95"/>
        <v>231</v>
      </c>
      <c r="L187" s="10">
        <f t="shared" si="105"/>
        <v>-3.149477532652103E-6</v>
      </c>
      <c r="M187" s="15"/>
      <c r="N187" s="8">
        <f t="shared" si="106"/>
        <v>-4.7273545417355627E-7</v>
      </c>
      <c r="O187" s="15"/>
      <c r="P187" s="1">
        <f t="shared" si="93"/>
        <v>21.15290975537307</v>
      </c>
      <c r="Q187" s="7">
        <f t="shared" si="103"/>
        <v>6.8234894460269993E-2</v>
      </c>
      <c r="R187" s="7"/>
      <c r="S187" s="7">
        <f t="shared" si="94"/>
        <v>3.3311205081477023E-2</v>
      </c>
      <c r="T187" s="49">
        <f t="shared" si="92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8">
        <f t="shared" si="102"/>
        <v>-5.0212052866964096E-3</v>
      </c>
      <c r="F188" s="8"/>
      <c r="G188" s="15">
        <f t="shared" si="96"/>
        <v>-5.0212052866964096E-3</v>
      </c>
      <c r="H188" s="8">
        <f t="shared" si="97"/>
        <v>-1.8396765051127997E-5</v>
      </c>
      <c r="I188" s="15">
        <f t="shared" si="98"/>
        <v>-7.3587060204511988E-5</v>
      </c>
      <c r="J188" s="10">
        <f t="shared" si="104"/>
        <v>-5.0212052866964095E-6</v>
      </c>
      <c r="K188" s="21">
        <f t="shared" si="95"/>
        <v>232</v>
      </c>
      <c r="L188" s="10">
        <f t="shared" si="105"/>
        <v>-2.4512736538154956E-6</v>
      </c>
      <c r="M188" s="15"/>
      <c r="N188" s="8">
        <f t="shared" si="106"/>
        <v>-3.6793530102255993E-7</v>
      </c>
      <c r="O188" s="15"/>
      <c r="P188" s="1">
        <f t="shared" si="93"/>
        <v>21.15290975537307</v>
      </c>
      <c r="Q188" s="7">
        <f t="shared" si="103"/>
        <v>6.8234894460269993E-2</v>
      </c>
      <c r="R188" s="7"/>
      <c r="S188" s="7">
        <f t="shared" si="94"/>
        <v>3.3311205081477023E-2</v>
      </c>
      <c r="T188" s="49">
        <f t="shared" si="92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8">
        <f t="shared" si="102"/>
        <v>-3.9080603376501662E-3</v>
      </c>
      <c r="F189" s="8"/>
      <c r="G189" s="15">
        <f t="shared" si="96"/>
        <v>-3.9080603376501662E-3</v>
      </c>
      <c r="H189" s="8">
        <f t="shared" si="97"/>
        <v>-1.4318408376544231E-5</v>
      </c>
      <c r="I189" s="15">
        <f t="shared" si="98"/>
        <v>-5.7273633506176925E-5</v>
      </c>
      <c r="J189" s="10">
        <f t="shared" si="104"/>
        <v>-3.9080603376501659E-6</v>
      </c>
      <c r="K189" s="21">
        <f t="shared" si="95"/>
        <v>233</v>
      </c>
      <c r="L189" s="10">
        <f t="shared" si="105"/>
        <v>-1.9078537514856133E-6</v>
      </c>
      <c r="M189" s="15"/>
      <c r="N189" s="8">
        <f t="shared" si="106"/>
        <v>-2.8636816753088463E-7</v>
      </c>
      <c r="O189" s="15"/>
      <c r="P189" s="1">
        <f t="shared" si="93"/>
        <v>21.15290975537307</v>
      </c>
      <c r="Q189" s="7">
        <f t="shared" si="103"/>
        <v>6.8234894460269993E-2</v>
      </c>
      <c r="R189" s="7"/>
      <c r="S189" s="7">
        <f t="shared" si="94"/>
        <v>3.3311205081477023E-2</v>
      </c>
      <c r="T189" s="49">
        <f t="shared" si="92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8">
        <f t="shared" si="102"/>
        <v>-3.0416871509276245E-3</v>
      </c>
      <c r="F190" s="8"/>
      <c r="G190" s="15">
        <f t="shared" si="96"/>
        <v>-3.0416871509276245E-3</v>
      </c>
      <c r="H190" s="8">
        <f t="shared" si="97"/>
        <v>-1.1144177678396856E-5</v>
      </c>
      <c r="I190" s="15">
        <f t="shared" si="98"/>
        <v>-4.4576710713587423E-5</v>
      </c>
      <c r="J190" s="10">
        <f t="shared" si="104"/>
        <v>-3.0416871509276245E-6</v>
      </c>
      <c r="K190" s="21">
        <f t="shared" si="95"/>
        <v>234</v>
      </c>
      <c r="L190" s="10">
        <f t="shared" si="105"/>
        <v>-1.4849039524379845E-6</v>
      </c>
      <c r="M190" s="15"/>
      <c r="N190" s="8">
        <f t="shared" si="106"/>
        <v>-2.2288355356793712E-7</v>
      </c>
      <c r="O190" s="15"/>
      <c r="P190" s="1">
        <f t="shared" si="93"/>
        <v>21.15290975537307</v>
      </c>
      <c r="Q190" s="7">
        <f t="shared" si="103"/>
        <v>6.8234894460269993E-2</v>
      </c>
      <c r="R190" s="7"/>
      <c r="S190" s="7">
        <f t="shared" si="94"/>
        <v>3.3311205081477023E-2</v>
      </c>
      <c r="T190" s="49">
        <f t="shared" si="92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8">
        <f t="shared" si="102"/>
        <v>-2.3673791919193239E-3</v>
      </c>
      <c r="F191" s="8"/>
      <c r="G191" s="15">
        <f t="shared" si="96"/>
        <v>-2.3673791919193239E-3</v>
      </c>
      <c r="H191" s="8">
        <f t="shared" si="97"/>
        <v>-8.6736383585151534E-6</v>
      </c>
      <c r="I191" s="15">
        <f t="shared" si="98"/>
        <v>-3.4694553434060614E-5</v>
      </c>
      <c r="J191" s="10">
        <f t="shared" si="104"/>
        <v>-2.3673791919193238E-6</v>
      </c>
      <c r="K191" s="21">
        <f t="shared" si="95"/>
        <v>235</v>
      </c>
      <c r="L191" s="10">
        <f t="shared" si="105"/>
        <v>-1.155717384652256E-6</v>
      </c>
      <c r="M191" s="15"/>
      <c r="N191" s="8">
        <f t="shared" si="106"/>
        <v>-1.7347276717030308E-7</v>
      </c>
      <c r="O191" s="15"/>
      <c r="P191" s="1">
        <f t="shared" si="93"/>
        <v>21.15290975537307</v>
      </c>
      <c r="Q191" s="7">
        <f t="shared" si="103"/>
        <v>6.8234894460269993E-2</v>
      </c>
      <c r="R191" s="7"/>
      <c r="S191" s="7">
        <f t="shared" si="94"/>
        <v>3.3311205081477023E-2</v>
      </c>
      <c r="T191" s="49">
        <f t="shared" si="92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8">
        <f t="shared" si="102"/>
        <v>-1.8425577517475421E-3</v>
      </c>
      <c r="F192" s="8"/>
      <c r="G192" s="15">
        <f t="shared" si="96"/>
        <v>-1.8425577517475421E-3</v>
      </c>
      <c r="H192" s="8">
        <f t="shared" si="97"/>
        <v>-6.7507899232568532E-6</v>
      </c>
      <c r="I192" s="15">
        <f t="shared" si="98"/>
        <v>-2.7003159693027413E-5</v>
      </c>
      <c r="J192" s="10">
        <f t="shared" si="104"/>
        <v>-1.8425577517475423E-6</v>
      </c>
      <c r="K192" s="21">
        <f t="shared" si="95"/>
        <v>236</v>
      </c>
      <c r="L192" s="10">
        <f t="shared" si="105"/>
        <v>-8.9950779038231024E-7</v>
      </c>
      <c r="M192" s="15"/>
      <c r="N192" s="8">
        <f t="shared" si="106"/>
        <v>-1.3501579846513706E-7</v>
      </c>
      <c r="O192" s="15"/>
      <c r="P192" s="1">
        <f t="shared" si="93"/>
        <v>21.15290975537307</v>
      </c>
      <c r="Q192" s="7">
        <f t="shared" si="103"/>
        <v>6.8234894460269993E-2</v>
      </c>
      <c r="R192" s="7"/>
      <c r="S192" s="7">
        <f t="shared" si="94"/>
        <v>3.3311205081477023E-2</v>
      </c>
      <c r="T192" s="49">
        <f t="shared" si="92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8">
        <f t="shared" si="102"/>
        <v>-1.4340833441948465E-3</v>
      </c>
      <c r="F193" s="8"/>
      <c r="G193" s="15">
        <f t="shared" si="96"/>
        <v>-1.4340833441948465E-3</v>
      </c>
      <c r="H193" s="8">
        <f t="shared" si="97"/>
        <v>-5.2542154404219331E-6</v>
      </c>
      <c r="I193" s="15">
        <f t="shared" si="98"/>
        <v>-2.1016861761687732E-5</v>
      </c>
      <c r="J193" s="10">
        <f t="shared" si="104"/>
        <v>-1.4340833441948465E-6</v>
      </c>
      <c r="K193" s="21">
        <f t="shared" si="95"/>
        <v>237</v>
      </c>
      <c r="L193" s="10">
        <f t="shared" si="105"/>
        <v>-7.0009699231263253E-7</v>
      </c>
      <c r="M193" s="15"/>
      <c r="N193" s="8">
        <f t="shared" si="106"/>
        <v>-1.0508430880843867E-7</v>
      </c>
      <c r="O193" s="15"/>
      <c r="P193" s="1">
        <f t="shared" si="93"/>
        <v>21.15290975537307</v>
      </c>
      <c r="Q193" s="7">
        <f t="shared" si="103"/>
        <v>6.8234894460269993E-2</v>
      </c>
      <c r="R193" s="7"/>
      <c r="S193" s="7">
        <f t="shared" si="94"/>
        <v>3.3311205081477023E-2</v>
      </c>
      <c r="T193" s="49">
        <f t="shared" si="92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8">
        <f t="shared" si="102"/>
        <v>-1.1161631358075656E-3</v>
      </c>
      <c r="F194" s="8"/>
      <c r="G194" s="15">
        <f t="shared" si="96"/>
        <v>-1.1161631358075656E-3</v>
      </c>
      <c r="H194" s="8">
        <f t="shared" si="97"/>
        <v>-4.0894147511924984E-6</v>
      </c>
      <c r="I194" s="15">
        <f t="shared" si="98"/>
        <v>-1.6357659004769994E-5</v>
      </c>
      <c r="J194" s="10">
        <f t="shared" si="104"/>
        <v>-1.1161631358075657E-6</v>
      </c>
      <c r="K194" s="21">
        <f t="shared" si="95"/>
        <v>238</v>
      </c>
      <c r="L194" s="10">
        <f t="shared" si="105"/>
        <v>-5.4489333376076256E-7</v>
      </c>
      <c r="M194" s="15"/>
      <c r="N194" s="8">
        <f t="shared" si="106"/>
        <v>-8.1788295023849975E-8</v>
      </c>
      <c r="O194" s="15"/>
      <c r="P194" s="1">
        <f t="shared" si="93"/>
        <v>21.15290975537307</v>
      </c>
      <c r="Q194" s="7">
        <f t="shared" si="103"/>
        <v>6.8234894460269993E-2</v>
      </c>
      <c r="R194" s="7"/>
      <c r="S194" s="7">
        <f t="shared" si="94"/>
        <v>3.3311205081477023E-2</v>
      </c>
      <c r="T194" s="49">
        <f t="shared" si="92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8">
        <f t="shared" si="102"/>
        <v>-8.6872227529790681E-4</v>
      </c>
      <c r="F195" s="8"/>
      <c r="G195" s="15">
        <f t="shared" si="96"/>
        <v>-8.6872227529790681E-4</v>
      </c>
      <c r="H195" s="8">
        <f t="shared" si="97"/>
        <v>-3.1828373230786023E-6</v>
      </c>
      <c r="I195" s="15">
        <f t="shared" si="98"/>
        <v>-1.2731349292314409E-5</v>
      </c>
      <c r="J195" s="10">
        <f t="shared" si="104"/>
        <v>-8.6872227529790684E-7</v>
      </c>
      <c r="K195" s="21">
        <f t="shared" si="95"/>
        <v>239</v>
      </c>
      <c r="L195" s="10">
        <f t="shared" si="105"/>
        <v>-4.2409658724020266E-7</v>
      </c>
      <c r="M195" s="15"/>
      <c r="N195" s="8">
        <f t="shared" si="106"/>
        <v>-6.3656746461572053E-8</v>
      </c>
      <c r="O195" s="15"/>
      <c r="P195" s="1">
        <f t="shared" si="93"/>
        <v>21.15290975537307</v>
      </c>
      <c r="Q195" s="7">
        <f t="shared" si="103"/>
        <v>6.8234894460269993E-2</v>
      </c>
      <c r="R195" s="7"/>
      <c r="S195" s="7">
        <f t="shared" si="94"/>
        <v>3.3311205081477023E-2</v>
      </c>
      <c r="T195" s="49">
        <f t="shared" si="92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8">
        <f t="shared" si="102"/>
        <v>-6.7613628096823656E-4</v>
      </c>
      <c r="F196" s="8"/>
      <c r="G196" s="15">
        <f t="shared" si="96"/>
        <v>-6.7613628096823656E-4</v>
      </c>
      <c r="H196" s="8">
        <f t="shared" si="97"/>
        <v>-2.4772379525036096E-6</v>
      </c>
      <c r="I196" s="15">
        <f t="shared" si="98"/>
        <v>-9.9089518100144383E-6</v>
      </c>
      <c r="J196" s="10">
        <f t="shared" si="104"/>
        <v>-6.7613628096823656E-7</v>
      </c>
      <c r="K196" s="21">
        <f t="shared" si="95"/>
        <v>240</v>
      </c>
      <c r="L196" s="10">
        <f t="shared" si="105"/>
        <v>-3.3007912588586391E-7</v>
      </c>
      <c r="M196" s="15"/>
      <c r="N196" s="8">
        <f t="shared" si="106"/>
        <v>-4.9544759050072191E-8</v>
      </c>
      <c r="O196" s="15"/>
      <c r="P196" s="1">
        <f t="shared" si="93"/>
        <v>21.15290975537307</v>
      </c>
      <c r="Q196" s="7">
        <f t="shared" si="103"/>
        <v>6.8234894460269993E-2</v>
      </c>
      <c r="R196" s="7"/>
      <c r="S196" s="7">
        <f t="shared" si="94"/>
        <v>3.3311205081477023E-2</v>
      </c>
      <c r="T196" s="49">
        <f t="shared" si="92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8">
        <f t="shared" si="102"/>
        <v>-5.2624444363969631E-4</v>
      </c>
      <c r="F197" s="8"/>
      <c r="G197" s="15">
        <f t="shared" si="96"/>
        <v>-5.2624444363969631E-4</v>
      </c>
      <c r="H197" s="8">
        <f t="shared" si="97"/>
        <v>-1.9280620560866551E-6</v>
      </c>
      <c r="I197" s="15">
        <f t="shared" si="98"/>
        <v>-7.7122482243466203E-6</v>
      </c>
      <c r="J197" s="10">
        <f t="shared" si="104"/>
        <v>-5.2624444363969633E-7</v>
      </c>
      <c r="K197" s="21">
        <f t="shared" si="95"/>
        <v>241</v>
      </c>
      <c r="L197" s="10">
        <f t="shared" si="105"/>
        <v>-2.5690428224046731E-7</v>
      </c>
      <c r="M197" s="15"/>
      <c r="N197" s="8">
        <f t="shared" si="106"/>
        <v>-3.8561241121733105E-8</v>
      </c>
      <c r="O197" s="15"/>
      <c r="P197" s="1">
        <f t="shared" si="93"/>
        <v>21.15290975537307</v>
      </c>
      <c r="Q197" s="7">
        <f t="shared" si="103"/>
        <v>6.8234894460269993E-2</v>
      </c>
      <c r="R197" s="7"/>
      <c r="S197" s="7">
        <f t="shared" si="94"/>
        <v>3.3311205081477023E-2</v>
      </c>
      <c r="T197" s="49">
        <f t="shared" ref="T197:T260" si="107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8">
        <f t="shared" si="102"/>
        <v>-4.0958194709664347E-4</v>
      </c>
      <c r="F198" s="8"/>
      <c r="G198" s="15">
        <f t="shared" si="96"/>
        <v>-4.0958194709664347E-4</v>
      </c>
      <c r="H198" s="8">
        <f t="shared" si="97"/>
        <v>-1.500632302344675E-6</v>
      </c>
      <c r="I198" s="15">
        <f t="shared" si="98"/>
        <v>-6.0025292093787001E-6</v>
      </c>
      <c r="J198" s="10">
        <f t="shared" si="104"/>
        <v>-4.0958194709664346E-7</v>
      </c>
      <c r="K198" s="21">
        <f t="shared" si="95"/>
        <v>242</v>
      </c>
      <c r="L198" s="10">
        <f t="shared" si="105"/>
        <v>-1.9995148150117001E-7</v>
      </c>
      <c r="M198" s="15"/>
      <c r="N198" s="8">
        <f t="shared" si="106"/>
        <v>-3.0012646046893503E-8</v>
      </c>
      <c r="O198" s="15"/>
      <c r="P198" s="1">
        <f t="shared" ref="P198:P261" si="108">LOG(2)/LOG(1+S198)</f>
        <v>21.15290975537307</v>
      </c>
      <c r="Q198" s="7">
        <f t="shared" si="103"/>
        <v>6.8234894460269993E-2</v>
      </c>
      <c r="R198" s="7"/>
      <c r="S198" s="7">
        <f t="shared" ref="S198:S261" si="109">+L198/I198</f>
        <v>3.3311205081477023E-2</v>
      </c>
      <c r="T198" s="49">
        <f t="shared" si="107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8">
        <f t="shared" si="102"/>
        <v>-3.1878221882440633E-4</v>
      </c>
      <c r="F199" s="8"/>
      <c r="G199" s="15">
        <f t="shared" si="96"/>
        <v>-3.1878221882440633E-4</v>
      </c>
      <c r="H199" s="8">
        <f t="shared" si="97"/>
        <v>-1.1679589356220755E-6</v>
      </c>
      <c r="I199" s="15">
        <f t="shared" si="98"/>
        <v>-4.671835742488302E-6</v>
      </c>
      <c r="J199" s="10">
        <f t="shared" si="104"/>
        <v>-3.1878221882440637E-7</v>
      </c>
      <c r="K199" s="21">
        <f t="shared" si="95"/>
        <v>243</v>
      </c>
      <c r="L199" s="10">
        <f t="shared" si="105"/>
        <v>-1.556244785250023E-7</v>
      </c>
      <c r="M199" s="15"/>
      <c r="N199" s="8">
        <f t="shared" si="106"/>
        <v>-2.3359178712441511E-8</v>
      </c>
      <c r="O199" s="15"/>
      <c r="P199" s="1">
        <f t="shared" si="108"/>
        <v>21.15290975537307</v>
      </c>
      <c r="Q199" s="7">
        <f t="shared" si="103"/>
        <v>6.8234894460269993E-2</v>
      </c>
      <c r="R199" s="7"/>
      <c r="S199" s="7">
        <f t="shared" si="109"/>
        <v>3.3311205081477023E-2</v>
      </c>
      <c r="T199" s="49">
        <f t="shared" si="107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8">
        <f t="shared" si="102"/>
        <v>-2.4811177289177084E-4</v>
      </c>
      <c r="F200" s="8"/>
      <c r="G200" s="15">
        <f t="shared" si="96"/>
        <v>-2.4811177289177084E-4</v>
      </c>
      <c r="H200" s="8">
        <f t="shared" si="97"/>
        <v>-9.0903552666969677E-7</v>
      </c>
      <c r="I200" s="15">
        <f t="shared" si="98"/>
        <v>-3.6361421066787871E-6</v>
      </c>
      <c r="J200" s="10">
        <f t="shared" si="104"/>
        <v>-2.4811177289177083E-7</v>
      </c>
      <c r="K200" s="21">
        <f t="shared" ref="K200:K263" si="110">+K199+1</f>
        <v>244</v>
      </c>
      <c r="L200" s="10">
        <f t="shared" si="105"/>
        <v>-1.2112427542097099E-7</v>
      </c>
      <c r="M200" s="15"/>
      <c r="N200" s="8">
        <f t="shared" si="106"/>
        <v>-1.8180710533393934E-8</v>
      </c>
      <c r="O200" s="15"/>
      <c r="P200" s="1">
        <f t="shared" si="108"/>
        <v>21.15290975537307</v>
      </c>
      <c r="Q200" s="7">
        <f t="shared" si="103"/>
        <v>6.8234894460269993E-2</v>
      </c>
      <c r="R200" s="7"/>
      <c r="S200" s="7">
        <f t="shared" si="109"/>
        <v>3.331120508147703E-2</v>
      </c>
      <c r="T200" s="49">
        <f t="shared" si="107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8">
        <f t="shared" si="102"/>
        <v>-1.9310817295429587E-4</v>
      </c>
      <c r="F201" s="8"/>
      <c r="G201" s="15">
        <f t="shared" si="96"/>
        <v>-1.9310817295429587E-4</v>
      </c>
      <c r="H201" s="8">
        <f t="shared" si="97"/>
        <v>-7.0751253622416679E-7</v>
      </c>
      <c r="I201" s="15">
        <f t="shared" si="98"/>
        <v>-2.8300501448966672E-6</v>
      </c>
      <c r="J201" s="10">
        <f t="shared" si="104"/>
        <v>-1.9310817295429588E-7</v>
      </c>
      <c r="K201" s="21">
        <f t="shared" si="110"/>
        <v>245</v>
      </c>
      <c r="L201" s="10">
        <f t="shared" si="105"/>
        <v>-9.4272380767516645E-8</v>
      </c>
      <c r="M201" s="15"/>
      <c r="N201" s="8">
        <f t="shared" si="106"/>
        <v>-1.4150250724483337E-8</v>
      </c>
      <c r="O201" s="15"/>
      <c r="P201" s="1">
        <f t="shared" si="108"/>
        <v>21.15290975537307</v>
      </c>
      <c r="Q201" s="7">
        <f t="shared" si="103"/>
        <v>6.8234894460269993E-2</v>
      </c>
      <c r="R201" s="7"/>
      <c r="S201" s="7">
        <f t="shared" si="109"/>
        <v>3.3311205081477023E-2</v>
      </c>
      <c r="T201" s="49">
        <f t="shared" si="107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8">
        <f t="shared" si="102"/>
        <v>-1.5029825480314033E-4</v>
      </c>
      <c r="F202" s="8"/>
      <c r="G202" s="15">
        <f t="shared" si="96"/>
        <v>-1.5029825480314033E-4</v>
      </c>
      <c r="H202" s="8">
        <f t="shared" si="97"/>
        <v>-5.506649346788835E-7</v>
      </c>
      <c r="I202" s="15">
        <f t="shared" si="98"/>
        <v>-2.202659738715534E-6</v>
      </c>
      <c r="J202" s="10">
        <f t="shared" si="104"/>
        <v>-1.5029825480314034E-7</v>
      </c>
      <c r="K202" s="21">
        <f t="shared" si="110"/>
        <v>246</v>
      </c>
      <c r="L202" s="10">
        <f t="shared" si="105"/>
        <v>-7.3373250281065753E-8</v>
      </c>
      <c r="M202" s="15"/>
      <c r="N202" s="8">
        <f t="shared" si="106"/>
        <v>-1.101329869357767E-8</v>
      </c>
      <c r="O202" s="15"/>
      <c r="P202" s="1">
        <f t="shared" si="108"/>
        <v>21.15290975537307</v>
      </c>
      <c r="Q202" s="7">
        <f t="shared" si="103"/>
        <v>6.8234894460269993E-2</v>
      </c>
      <c r="R202" s="7"/>
      <c r="S202" s="7">
        <f t="shared" si="109"/>
        <v>3.3311205081477023E-2</v>
      </c>
      <c r="T202" s="49">
        <f t="shared" si="107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8">
        <f t="shared" si="102"/>
        <v>-1.1697881581747505E-4</v>
      </c>
      <c r="F203" s="8"/>
      <c r="G203" s="15">
        <f t="shared" si="96"/>
        <v>-1.1697881581747505E-4</v>
      </c>
      <c r="H203" s="8">
        <f t="shared" si="97"/>
        <v>-4.2858868890603468E-7</v>
      </c>
      <c r="I203" s="15">
        <f t="shared" si="98"/>
        <v>-1.7143547556241387E-6</v>
      </c>
      <c r="J203" s="10">
        <f t="shared" si="104"/>
        <v>-1.1697881581747505E-7</v>
      </c>
      <c r="K203" s="21">
        <f t="shared" si="110"/>
        <v>247</v>
      </c>
      <c r="L203" s="10">
        <f t="shared" si="105"/>
        <v>-5.7107222847001112E-8</v>
      </c>
      <c r="M203" s="15"/>
      <c r="N203" s="8">
        <f t="shared" si="106"/>
        <v>-8.5717737781206936E-9</v>
      </c>
      <c r="O203" s="15"/>
      <c r="P203" s="1">
        <f t="shared" si="108"/>
        <v>21.15290975537307</v>
      </c>
      <c r="Q203" s="7">
        <f t="shared" si="103"/>
        <v>6.8234894460269993E-2</v>
      </c>
      <c r="R203" s="7"/>
      <c r="S203" s="7">
        <f t="shared" si="109"/>
        <v>3.3311205081477023E-2</v>
      </c>
      <c r="T203" s="49">
        <f t="shared" si="107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8">
        <f t="shared" si="102"/>
        <v>-9.1045923107903166E-5</v>
      </c>
      <c r="F204" s="8"/>
      <c r="G204" s="15">
        <f t="shared" si="96"/>
        <v>-9.1045923107903166E-5</v>
      </c>
      <c r="H204" s="8">
        <f t="shared" si="97"/>
        <v>-3.335753789467461E-7</v>
      </c>
      <c r="I204" s="15">
        <f t="shared" si="98"/>
        <v>-1.3343015157869844E-6</v>
      </c>
      <c r="J204" s="10">
        <f t="shared" si="104"/>
        <v>-9.1045923107903162E-8</v>
      </c>
      <c r="K204" s="21">
        <f t="shared" si="110"/>
        <v>248</v>
      </c>
      <c r="L204" s="10">
        <f t="shared" si="105"/>
        <v>-4.4447191432905892E-8</v>
      </c>
      <c r="M204" s="15"/>
      <c r="N204" s="8">
        <f t="shared" si="106"/>
        <v>-6.6715075789349221E-9</v>
      </c>
      <c r="O204" s="15"/>
      <c r="P204" s="1">
        <f t="shared" si="108"/>
        <v>21.15290975537307</v>
      </c>
      <c r="Q204" s="7">
        <f t="shared" si="103"/>
        <v>6.8234894460269993E-2</v>
      </c>
      <c r="R204" s="7"/>
      <c r="S204" s="7">
        <f t="shared" si="109"/>
        <v>3.3311205081477023E-2</v>
      </c>
      <c r="T204" s="49">
        <f t="shared" si="107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8">
        <f t="shared" si="102"/>
        <v>-7.0862062131867617E-5</v>
      </c>
      <c r="F205" s="8"/>
      <c r="G205" s="15">
        <f t="shared" si="96"/>
        <v>-7.0862062131867617E-5</v>
      </c>
      <c r="H205" s="8">
        <f t="shared" si="97"/>
        <v>-2.5962545517355237E-7</v>
      </c>
      <c r="I205" s="15">
        <f t="shared" si="98"/>
        <v>-1.0385018206942095E-6</v>
      </c>
      <c r="J205" s="10">
        <f t="shared" si="104"/>
        <v>-7.0862062131867614E-8</v>
      </c>
      <c r="K205" s="21">
        <f t="shared" si="110"/>
        <v>249</v>
      </c>
      <c r="L205" s="10">
        <f t="shared" si="105"/>
        <v>-3.4593747126632095E-8</v>
      </c>
      <c r="M205" s="15"/>
      <c r="N205" s="8">
        <f t="shared" si="106"/>
        <v>-5.1925091034710471E-9</v>
      </c>
      <c r="O205" s="15"/>
      <c r="P205" s="1">
        <f t="shared" si="108"/>
        <v>21.15290975537307</v>
      </c>
      <c r="Q205" s="7">
        <f t="shared" si="103"/>
        <v>6.8234894460269993E-2</v>
      </c>
      <c r="R205" s="7"/>
      <c r="S205" s="7">
        <f t="shared" si="109"/>
        <v>3.3311205081477023E-2</v>
      </c>
      <c r="T205" s="49">
        <f t="shared" si="107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8">
        <f t="shared" si="102"/>
        <v>-5.5152736972412394E-5</v>
      </c>
      <c r="F206" s="8"/>
      <c r="G206" s="15">
        <f t="shared" si="96"/>
        <v>-5.5152736972412394E-5</v>
      </c>
      <c r="H206" s="8">
        <f t="shared" si="97"/>
        <v>-2.0206940088595456E-7</v>
      </c>
      <c r="I206" s="15">
        <f t="shared" si="98"/>
        <v>-8.0827760354381826E-7</v>
      </c>
      <c r="J206" s="10">
        <f t="shared" si="104"/>
        <v>-5.5152736972412391E-8</v>
      </c>
      <c r="K206" s="21">
        <f t="shared" si="110"/>
        <v>250</v>
      </c>
      <c r="L206" s="10">
        <f t="shared" si="105"/>
        <v>-2.6924701014412909E-8</v>
      </c>
      <c r="M206" s="15"/>
      <c r="N206" s="8">
        <f t="shared" si="106"/>
        <v>-4.0413880177190913E-9</v>
      </c>
      <c r="O206" s="15"/>
      <c r="P206" s="1">
        <f t="shared" si="108"/>
        <v>21.15290975537307</v>
      </c>
      <c r="Q206" s="7">
        <f t="shared" si="103"/>
        <v>6.8234894460269993E-2</v>
      </c>
      <c r="R206" s="7"/>
      <c r="S206" s="7">
        <f t="shared" si="109"/>
        <v>3.3311205081477023E-2</v>
      </c>
      <c r="T206" s="49">
        <f t="shared" si="107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8">
        <f t="shared" si="102"/>
        <v>-4.2925993176540026E-5</v>
      </c>
      <c r="F207" s="8"/>
      <c r="G207" s="15">
        <f t="shared" si="96"/>
        <v>-4.2925993176540026E-5</v>
      </c>
      <c r="H207" s="8">
        <f t="shared" si="97"/>
        <v>-1.572728789136394E-7</v>
      </c>
      <c r="I207" s="15">
        <f t="shared" si="98"/>
        <v>-6.2909151565455759E-7</v>
      </c>
      <c r="J207" s="10">
        <f t="shared" si="104"/>
        <v>-4.2925993176540027E-8</v>
      </c>
      <c r="K207" s="21">
        <f t="shared" si="110"/>
        <v>251</v>
      </c>
      <c r="L207" s="10">
        <f t="shared" si="105"/>
        <v>-2.0955796492986182E-8</v>
      </c>
      <c r="M207" s="15"/>
      <c r="N207" s="8">
        <f t="shared" si="106"/>
        <v>-3.1454575782727881E-9</v>
      </c>
      <c r="O207" s="15"/>
      <c r="P207" s="1">
        <f t="shared" si="108"/>
        <v>21.15290975537307</v>
      </c>
      <c r="Q207" s="7">
        <f t="shared" si="103"/>
        <v>6.8234894460269993E-2</v>
      </c>
      <c r="R207" s="7"/>
      <c r="S207" s="7">
        <f t="shared" si="109"/>
        <v>3.3311205081477023E-2</v>
      </c>
      <c r="T207" s="49">
        <f t="shared" si="107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8">
        <f t="shared" si="102"/>
        <v>-3.3409781478552129E-5</v>
      </c>
      <c r="F208" s="8"/>
      <c r="G208" s="15">
        <f t="shared" si="96"/>
        <v>-3.3409781478552129E-5</v>
      </c>
      <c r="H208" s="8">
        <f t="shared" si="97"/>
        <v>-1.2240724391390789E-7</v>
      </c>
      <c r="I208" s="15">
        <f t="shared" si="98"/>
        <v>-4.8962897565563157E-7</v>
      </c>
      <c r="J208" s="10">
        <f t="shared" si="104"/>
        <v>-3.3409781478552127E-8</v>
      </c>
      <c r="K208" s="21">
        <f t="shared" si="110"/>
        <v>252</v>
      </c>
      <c r="L208" s="10">
        <f t="shared" si="105"/>
        <v>-1.6310131221898264E-8</v>
      </c>
      <c r="M208" s="15"/>
      <c r="N208" s="8">
        <f t="shared" si="106"/>
        <v>-2.4481448782781578E-9</v>
      </c>
      <c r="O208" s="15"/>
      <c r="P208" s="1">
        <f t="shared" si="108"/>
        <v>21.15290975537307</v>
      </c>
      <c r="Q208" s="7">
        <f t="shared" si="103"/>
        <v>6.8234894460269993E-2</v>
      </c>
      <c r="R208" s="7"/>
      <c r="S208" s="7">
        <f t="shared" si="109"/>
        <v>3.3311205081477023E-2</v>
      </c>
      <c r="T208" s="49">
        <f t="shared" si="107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8">
        <f t="shared" si="102"/>
        <v>-2.6003207284080716E-5</v>
      </c>
      <c r="F209" s="8"/>
      <c r="G209" s="15">
        <f t="shared" si="96"/>
        <v>-2.6003207284080716E-5</v>
      </c>
      <c r="H209" s="8">
        <f t="shared" si="97"/>
        <v>-9.5270929521335942E-8</v>
      </c>
      <c r="I209" s="15">
        <f t="shared" si="98"/>
        <v>-3.8108371808534377E-7</v>
      </c>
      <c r="J209" s="10">
        <f t="shared" si="104"/>
        <v>-2.6003207284080717E-8</v>
      </c>
      <c r="K209" s="21">
        <f t="shared" si="110"/>
        <v>253</v>
      </c>
      <c r="L209" s="10">
        <f t="shared" si="105"/>
        <v>-1.2694357886352661E-8</v>
      </c>
      <c r="M209" s="15"/>
      <c r="N209" s="8">
        <f t="shared" si="106"/>
        <v>-1.9054185904267188E-9</v>
      </c>
      <c r="O209" s="15"/>
      <c r="P209" s="1">
        <f t="shared" si="108"/>
        <v>21.15290975537307</v>
      </c>
      <c r="Q209" s="7">
        <f t="shared" si="103"/>
        <v>6.8234894460269993E-2</v>
      </c>
      <c r="R209" s="7"/>
      <c r="S209" s="7">
        <f t="shared" si="109"/>
        <v>3.3311205081477023E-2</v>
      </c>
      <c r="T209" s="49">
        <f t="shared" si="107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8">
        <f t="shared" si="102"/>
        <v>-2.0238587597256305E-5</v>
      </c>
      <c r="F210" s="8"/>
      <c r="G210" s="15">
        <f t="shared" si="96"/>
        <v>-2.0238587597256305E-5</v>
      </c>
      <c r="H210" s="8">
        <f t="shared" si="97"/>
        <v>-7.415043196498345E-8</v>
      </c>
      <c r="I210" s="15">
        <f t="shared" si="98"/>
        <v>-2.966017278599338E-7</v>
      </c>
      <c r="J210" s="10">
        <f t="shared" si="104"/>
        <v>-2.0238587597256306E-8</v>
      </c>
      <c r="K210" s="21">
        <f t="shared" si="110"/>
        <v>254</v>
      </c>
      <c r="L210" s="10">
        <f t="shared" si="105"/>
        <v>-9.8801609842626918E-9</v>
      </c>
      <c r="M210" s="15"/>
      <c r="N210" s="8">
        <f t="shared" si="106"/>
        <v>-1.483008639299669E-9</v>
      </c>
      <c r="O210" s="15"/>
      <c r="P210" s="1">
        <f t="shared" si="108"/>
        <v>21.15290975537307</v>
      </c>
      <c r="Q210" s="7">
        <f t="shared" si="103"/>
        <v>6.8234894460269993E-2</v>
      </c>
      <c r="R210" s="7"/>
      <c r="S210" s="7">
        <f t="shared" si="109"/>
        <v>3.3311205081477023E-2</v>
      </c>
      <c r="T210" s="49">
        <f t="shared" si="107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8">
        <f t="shared" si="102"/>
        <v>-1.5751919501967591E-5</v>
      </c>
      <c r="F211" s="8"/>
      <c r="G211" s="15">
        <f t="shared" si="96"/>
        <v>-1.5751919501967591E-5</v>
      </c>
      <c r="H211" s="8">
        <f t="shared" si="97"/>
        <v>-5.7712112059978347E-8</v>
      </c>
      <c r="I211" s="15">
        <f t="shared" si="98"/>
        <v>-2.3084844823991339E-7</v>
      </c>
      <c r="J211" s="10">
        <f t="shared" si="104"/>
        <v>-1.5751919501967592E-8</v>
      </c>
      <c r="K211" s="21">
        <f t="shared" si="110"/>
        <v>255</v>
      </c>
      <c r="L211" s="10">
        <f t="shared" si="105"/>
        <v>-7.6898400020604887E-9</v>
      </c>
      <c r="M211" s="15"/>
      <c r="N211" s="8">
        <f t="shared" si="106"/>
        <v>-1.154242241199567E-9</v>
      </c>
      <c r="O211" s="15"/>
      <c r="P211" s="1">
        <f t="shared" si="108"/>
        <v>21.15290975537307</v>
      </c>
      <c r="Q211" s="7">
        <f t="shared" si="103"/>
        <v>6.8234894460269993E-2</v>
      </c>
      <c r="R211" s="7"/>
      <c r="S211" s="7">
        <f t="shared" si="109"/>
        <v>3.3311205081477023E-2</v>
      </c>
      <c r="T211" s="49">
        <f t="shared" si="107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8">
        <f t="shared" si="102"/>
        <v>-1.2259895449922816E-5</v>
      </c>
      <c r="F212" s="8"/>
      <c r="G212" s="15">
        <f t="shared" si="96"/>
        <v>-1.2259895449922816E-5</v>
      </c>
      <c r="H212" s="8">
        <f t="shared" si="97"/>
        <v>-4.4917983485198998E-8</v>
      </c>
      <c r="I212" s="15">
        <f t="shared" si="98"/>
        <v>-1.7967193394079599E-7</v>
      </c>
      <c r="J212" s="10">
        <f t="shared" si="104"/>
        <v>-1.2259895449922817E-8</v>
      </c>
      <c r="K212" s="21">
        <f t="shared" si="110"/>
        <v>256</v>
      </c>
      <c r="L212" s="10">
        <f t="shared" si="105"/>
        <v>-5.9850886388874477E-9</v>
      </c>
      <c r="M212" s="15"/>
      <c r="N212" s="8">
        <f t="shared" si="106"/>
        <v>-8.9835966970397994E-10</v>
      </c>
      <c r="O212" s="15"/>
      <c r="P212" s="1">
        <f t="shared" si="108"/>
        <v>21.15290975537307</v>
      </c>
      <c r="Q212" s="7">
        <f t="shared" si="103"/>
        <v>6.8234894460269993E-2</v>
      </c>
      <c r="R212" s="7"/>
      <c r="S212" s="7">
        <f t="shared" si="109"/>
        <v>3.3311205081477023E-2</v>
      </c>
      <c r="T212" s="49">
        <f t="shared" si="107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8">
        <f t="shared" si="102"/>
        <v>-9.5420140018023449E-6</v>
      </c>
      <c r="F213" s="8"/>
      <c r="G213" s="15">
        <f t="shared" si="96"/>
        <v>-9.5420140018023449E-6</v>
      </c>
      <c r="H213" s="8">
        <f t="shared" si="97"/>
        <v>-3.4960169856195118E-8</v>
      </c>
      <c r="I213" s="15">
        <f t="shared" si="98"/>
        <v>-1.3984067942478047E-7</v>
      </c>
      <c r="J213" s="10">
        <f t="shared" si="104"/>
        <v>-9.5420140018023453E-9</v>
      </c>
      <c r="K213" s="21">
        <f t="shared" si="110"/>
        <v>257</v>
      </c>
      <c r="L213" s="10">
        <f t="shared" si="105"/>
        <v>-4.6582615510519463E-9</v>
      </c>
      <c r="M213" s="15"/>
      <c r="N213" s="8">
        <f t="shared" si="106"/>
        <v>-6.9920339712390239E-10</v>
      </c>
      <c r="O213" s="15"/>
      <c r="P213" s="1">
        <f t="shared" si="108"/>
        <v>21.15290975537307</v>
      </c>
      <c r="Q213" s="7">
        <f t="shared" si="103"/>
        <v>6.8234894460269993E-2</v>
      </c>
      <c r="R213" s="7"/>
      <c r="S213" s="7">
        <f t="shared" si="109"/>
        <v>3.3311205081477023E-2</v>
      </c>
      <c r="T213" s="49">
        <f t="shared" si="107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8">
        <f t="shared" si="102"/>
        <v>-7.4266564166471101E-6</v>
      </c>
      <c r="F214" s="8"/>
      <c r="G214" s="15">
        <f t="shared" si="96"/>
        <v>-7.4266564166471101E-6</v>
      </c>
      <c r="H214" s="8">
        <f t="shared" si="97"/>
        <v>-2.7209891930628351E-8</v>
      </c>
      <c r="I214" s="15">
        <f t="shared" si="98"/>
        <v>-1.088395677225134E-7</v>
      </c>
      <c r="J214" s="10">
        <f t="shared" si="104"/>
        <v>-7.4266564166471105E-9</v>
      </c>
      <c r="K214" s="21">
        <f t="shared" si="110"/>
        <v>258</v>
      </c>
      <c r="L214" s="10">
        <f t="shared" si="105"/>
        <v>-3.6255771613839513E-9</v>
      </c>
      <c r="M214" s="15"/>
      <c r="N214" s="8">
        <f t="shared" si="106"/>
        <v>-5.44197838612567E-10</v>
      </c>
      <c r="O214" s="15"/>
      <c r="P214" s="1">
        <f t="shared" si="108"/>
        <v>21.15290975537307</v>
      </c>
      <c r="Q214" s="7">
        <f t="shared" si="103"/>
        <v>6.8234894460269993E-2</v>
      </c>
      <c r="R214" s="7"/>
      <c r="S214" s="7">
        <f t="shared" si="109"/>
        <v>3.3311205081477023E-2</v>
      </c>
      <c r="T214" s="49">
        <f t="shared" si="107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8">
        <f t="shared" si="102"/>
        <v>-5.7802499053666969E-6</v>
      </c>
      <c r="F215" s="8"/>
      <c r="G215" s="15">
        <f t="shared" si="96"/>
        <v>-5.7802499053666969E-6</v>
      </c>
      <c r="H215" s="8">
        <f t="shared" si="97"/>
        <v>-2.1177763778664111E-8</v>
      </c>
      <c r="I215" s="15">
        <f t="shared" si="98"/>
        <v>-8.4711055114656442E-8</v>
      </c>
      <c r="J215" s="10">
        <f t="shared" si="104"/>
        <v>-5.7802499053666971E-9</v>
      </c>
      <c r="K215" s="21">
        <f t="shared" si="110"/>
        <v>259</v>
      </c>
      <c r="L215" s="10">
        <f t="shared" si="105"/>
        <v>-2.8218273295926237E-9</v>
      </c>
      <c r="M215" s="15"/>
      <c r="N215" s="8">
        <f t="shared" si="106"/>
        <v>-4.235552755732822E-10</v>
      </c>
      <c r="O215" s="15"/>
      <c r="P215" s="1">
        <f t="shared" si="108"/>
        <v>21.15290975537307</v>
      </c>
      <c r="Q215" s="7">
        <f t="shared" si="103"/>
        <v>6.8234894460269993E-2</v>
      </c>
      <c r="R215" s="7"/>
      <c r="S215" s="7">
        <f t="shared" si="109"/>
        <v>3.3311205081477023E-2</v>
      </c>
      <c r="T215" s="49">
        <f t="shared" si="107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8">
        <f t="shared" si="102"/>
        <v>-4.4988332695180482E-6</v>
      </c>
      <c r="F216" s="8"/>
      <c r="G216" s="15">
        <f t="shared" ref="G216:G279" si="111">+E216-F216</f>
        <v>-4.4988332695180482E-6</v>
      </c>
      <c r="H216" s="8">
        <f t="shared" si="97"/>
        <v>-1.6482890847502919E-8</v>
      </c>
      <c r="I216" s="15">
        <f t="shared" si="98"/>
        <v>-6.5931563390011676E-8</v>
      </c>
      <c r="J216" s="10">
        <f t="shared" si="104"/>
        <v>-4.4988332695180479E-9</v>
      </c>
      <c r="K216" s="21">
        <f t="shared" si="110"/>
        <v>260</v>
      </c>
      <c r="L216" s="10">
        <f t="shared" si="105"/>
        <v>-2.1962598294270814E-9</v>
      </c>
      <c r="M216" s="15"/>
      <c r="N216" s="8">
        <f t="shared" si="106"/>
        <v>-3.296578169500584E-10</v>
      </c>
      <c r="O216" s="15"/>
      <c r="P216" s="1">
        <f t="shared" si="108"/>
        <v>21.15290975537307</v>
      </c>
      <c r="Q216" s="7">
        <f t="shared" si="103"/>
        <v>6.8234894460269993E-2</v>
      </c>
      <c r="R216" s="7"/>
      <c r="S216" s="7">
        <f t="shared" si="109"/>
        <v>3.3311205081477023E-2</v>
      </c>
      <c r="T216" s="49">
        <f t="shared" si="107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8">
        <f t="shared" si="102"/>
        <v>-3.5014923434592326E-6</v>
      </c>
      <c r="F217" s="8"/>
      <c r="G217" s="15">
        <f t="shared" si="111"/>
        <v>-3.5014923434592326E-6</v>
      </c>
      <c r="H217" s="8">
        <f t="shared" ref="H217:H280" si="112">+I217*$H$3</f>
        <v>-1.2828818638746444E-8</v>
      </c>
      <c r="I217" s="15">
        <f t="shared" ref="I217:I280" si="113">+I216-H216-N216+L216</f>
        <v>-5.1315274554985775E-8</v>
      </c>
      <c r="J217" s="10">
        <f t="shared" ref="J217:J248" si="114">+I217*$Q$3</f>
        <v>-3.5014923434592327E-9</v>
      </c>
      <c r="K217" s="21">
        <f t="shared" si="110"/>
        <v>261</v>
      </c>
      <c r="L217" s="10">
        <f t="shared" ref="L217:L248" si="115">+$S$3*I217</f>
        <v>-1.7093736345134307E-9</v>
      </c>
      <c r="M217" s="15"/>
      <c r="N217" s="8">
        <f t="shared" ref="N217:N248" si="116">+I217*$N$3</f>
        <v>-2.5657637277492886E-10</v>
      </c>
      <c r="O217" s="15"/>
      <c r="P217" s="1">
        <f t="shared" si="108"/>
        <v>21.15290975537307</v>
      </c>
      <c r="Q217" s="7">
        <f t="shared" si="103"/>
        <v>6.8234894460269993E-2</v>
      </c>
      <c r="R217" s="7"/>
      <c r="S217" s="7">
        <f t="shared" si="109"/>
        <v>3.3311205081477023E-2</v>
      </c>
      <c r="T217" s="49">
        <f t="shared" si="107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8">
        <f t="shared" si="102"/>
        <v>-2.72525072542132E-6</v>
      </c>
      <c r="F218" s="8"/>
      <c r="G218" s="15">
        <f t="shared" si="111"/>
        <v>-2.72525072542132E-6</v>
      </c>
      <c r="H218" s="8">
        <f t="shared" si="112"/>
        <v>-9.9848132944944577E-9</v>
      </c>
      <c r="I218" s="15">
        <f t="shared" si="113"/>
        <v>-3.9939253177977831E-8</v>
      </c>
      <c r="J218" s="10">
        <f t="shared" si="114"/>
        <v>-2.72525072542132E-9</v>
      </c>
      <c r="K218" s="21">
        <f t="shared" si="110"/>
        <v>262</v>
      </c>
      <c r="L218" s="10">
        <f t="shared" si="115"/>
        <v>-1.3304246534126524E-9</v>
      </c>
      <c r="M218" s="15"/>
      <c r="N218" s="8">
        <f t="shared" si="116"/>
        <v>-1.9969626588988915E-10</v>
      </c>
      <c r="O218" s="15"/>
      <c r="P218" s="1">
        <f t="shared" si="108"/>
        <v>21.15290975537307</v>
      </c>
      <c r="Q218" s="7">
        <f t="shared" si="103"/>
        <v>6.8234894460269993E-2</v>
      </c>
      <c r="R218" s="7"/>
      <c r="S218" s="7">
        <f t="shared" si="109"/>
        <v>3.3311205081477023E-2</v>
      </c>
      <c r="T218" s="49">
        <f t="shared" si="107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8">
        <f t="shared" si="102"/>
        <v>-2.121093176251837E-6</v>
      </c>
      <c r="F219" s="8"/>
      <c r="G219" s="15">
        <f t="shared" si="111"/>
        <v>-2.121093176251837E-6</v>
      </c>
      <c r="H219" s="8">
        <f t="shared" si="112"/>
        <v>-7.7712920677515327E-9</v>
      </c>
      <c r="I219" s="15">
        <f t="shared" si="113"/>
        <v>-3.1085168271006131E-8</v>
      </c>
      <c r="J219" s="10">
        <f t="shared" si="114"/>
        <v>-2.1210931762518369E-9</v>
      </c>
      <c r="K219" s="21">
        <f t="shared" si="110"/>
        <v>263</v>
      </c>
      <c r="L219" s="10">
        <f t="shared" si="115"/>
        <v>-1.0354844152677079E-9</v>
      </c>
      <c r="M219" s="15"/>
      <c r="N219" s="8">
        <f t="shared" si="116"/>
        <v>-1.5542584135503065E-10</v>
      </c>
      <c r="O219" s="15"/>
      <c r="P219" s="1">
        <f t="shared" si="108"/>
        <v>21.15290975537307</v>
      </c>
      <c r="Q219" s="7">
        <f t="shared" si="103"/>
        <v>6.8234894460269993E-2</v>
      </c>
      <c r="R219" s="7"/>
      <c r="S219" s="7">
        <f t="shared" si="109"/>
        <v>3.3311205081477023E-2</v>
      </c>
      <c r="T219" s="49">
        <f t="shared" si="107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8">
        <f t="shared" si="102"/>
        <v>-1.6508705860986647E-6</v>
      </c>
      <c r="F220" s="8"/>
      <c r="G220" s="15">
        <f t="shared" si="111"/>
        <v>-1.6508705860986647E-6</v>
      </c>
      <c r="H220" s="8">
        <f t="shared" si="112"/>
        <v>-6.0484836942918186E-9</v>
      </c>
      <c r="I220" s="15">
        <f t="shared" si="113"/>
        <v>-2.4193934777167275E-8</v>
      </c>
      <c r="J220" s="10">
        <f t="shared" si="114"/>
        <v>-1.6508705860986647E-9</v>
      </c>
      <c r="K220" s="21">
        <f t="shared" si="110"/>
        <v>264</v>
      </c>
      <c r="L220" s="10">
        <f t="shared" si="115"/>
        <v>-8.0592912309009813E-10</v>
      </c>
      <c r="M220" s="15"/>
      <c r="N220" s="8">
        <f t="shared" si="116"/>
        <v>-1.2096967388583639E-10</v>
      </c>
      <c r="O220" s="15"/>
      <c r="P220" s="1">
        <f t="shared" si="108"/>
        <v>21.15290975537307</v>
      </c>
      <c r="Q220" s="7">
        <f t="shared" si="103"/>
        <v>6.8234894460269993E-2</v>
      </c>
      <c r="R220" s="7"/>
      <c r="S220" s="7">
        <f t="shared" si="109"/>
        <v>3.3311205081477023E-2</v>
      </c>
      <c r="T220" s="49">
        <f t="shared" si="107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8">
        <f t="shared" si="102"/>
        <v>-1.2848910753000162E-6</v>
      </c>
      <c r="F221" s="8"/>
      <c r="G221" s="15">
        <f t="shared" si="111"/>
        <v>-1.2848910753000162E-6</v>
      </c>
      <c r="H221" s="8">
        <f t="shared" si="112"/>
        <v>-4.7076026330199298E-9</v>
      </c>
      <c r="I221" s="15">
        <f t="shared" si="113"/>
        <v>-1.8830410532079719E-8</v>
      </c>
      <c r="J221" s="10">
        <f t="shared" si="114"/>
        <v>-1.2848910753000162E-9</v>
      </c>
      <c r="K221" s="21">
        <f t="shared" si="110"/>
        <v>265</v>
      </c>
      <c r="L221" s="10">
        <f t="shared" si="115"/>
        <v>-6.272636670025124E-10</v>
      </c>
      <c r="M221" s="15"/>
      <c r="N221" s="8">
        <f t="shared" si="116"/>
        <v>-9.4152052660398604E-11</v>
      </c>
      <c r="O221" s="15"/>
      <c r="P221" s="1">
        <f t="shared" si="108"/>
        <v>21.15290975537307</v>
      </c>
      <c r="Q221" s="7">
        <f t="shared" si="103"/>
        <v>6.8234894460269993E-2</v>
      </c>
      <c r="R221" s="7"/>
      <c r="S221" s="7">
        <f t="shared" si="109"/>
        <v>3.3311205081477023E-2</v>
      </c>
      <c r="T221" s="49">
        <f t="shared" si="107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8">
        <f t="shared" si="102"/>
        <v>-1.0000451212151905E-6</v>
      </c>
      <c r="F222" s="8"/>
      <c r="G222" s="15">
        <f t="shared" si="111"/>
        <v>-1.0000451212151905E-6</v>
      </c>
      <c r="H222" s="8">
        <f t="shared" si="112"/>
        <v>-3.663979878350476E-9</v>
      </c>
      <c r="I222" s="15">
        <f t="shared" si="113"/>
        <v>-1.4655919513401904E-8</v>
      </c>
      <c r="J222" s="10">
        <f t="shared" si="114"/>
        <v>-1.0000451212151904E-9</v>
      </c>
      <c r="K222" s="21">
        <f t="shared" si="110"/>
        <v>266</v>
      </c>
      <c r="L222" s="10">
        <f t="shared" si="115"/>
        <v>-4.8820634056855178E-10</v>
      </c>
      <c r="M222" s="15"/>
      <c r="N222" s="8">
        <f t="shared" si="116"/>
        <v>-7.3279597567009522E-11</v>
      </c>
      <c r="O222" s="15"/>
      <c r="P222" s="1">
        <f t="shared" si="108"/>
        <v>21.15290975537307</v>
      </c>
      <c r="Q222" s="7">
        <f t="shared" si="103"/>
        <v>6.8234894460269993E-2</v>
      </c>
      <c r="R222" s="7"/>
      <c r="S222" s="7">
        <f t="shared" si="109"/>
        <v>3.3311205081477023E-2</v>
      </c>
      <c r="T222" s="49">
        <f t="shared" si="107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8">
        <f t="shared" si="102"/>
        <v>-7.7834632342884667E-7</v>
      </c>
      <c r="F223" s="8"/>
      <c r="G223" s="15">
        <f t="shared" si="111"/>
        <v>-7.7834632342884667E-7</v>
      </c>
      <c r="H223" s="8">
        <f t="shared" si="112"/>
        <v>-2.8517165945132427E-9</v>
      </c>
      <c r="I223" s="15">
        <f t="shared" si="113"/>
        <v>-1.1406866378052971E-8</v>
      </c>
      <c r="J223" s="10">
        <f t="shared" si="114"/>
        <v>-7.7834632342884671E-10</v>
      </c>
      <c r="K223" s="21">
        <f t="shared" si="110"/>
        <v>267</v>
      </c>
      <c r="L223" s="10">
        <f t="shared" si="115"/>
        <v>-3.7997646525632754E-10</v>
      </c>
      <c r="M223" s="15"/>
      <c r="N223" s="8">
        <f t="shared" si="116"/>
        <v>-5.7034331890264852E-11</v>
      </c>
      <c r="O223" s="15"/>
      <c r="P223" s="1">
        <f t="shared" si="108"/>
        <v>21.15290975537307</v>
      </c>
      <c r="Q223" s="7">
        <f t="shared" si="103"/>
        <v>6.8234894460269993E-2</v>
      </c>
      <c r="R223" s="7"/>
      <c r="S223" s="7">
        <f t="shared" si="109"/>
        <v>3.3311205081477023E-2</v>
      </c>
      <c r="T223" s="49">
        <f t="shared" si="107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8">
        <f t="shared" si="102"/>
        <v>-6.0579566495864281E-7</v>
      </c>
      <c r="F224" s="8"/>
      <c r="G224" s="15">
        <f t="shared" si="111"/>
        <v>-6.0579566495864281E-7</v>
      </c>
      <c r="H224" s="8">
        <f t="shared" si="112"/>
        <v>-2.2195229792264478E-9</v>
      </c>
      <c r="I224" s="15">
        <f t="shared" si="113"/>
        <v>-8.8780919169057913E-9</v>
      </c>
      <c r="J224" s="10">
        <f t="shared" si="114"/>
        <v>-6.0579566495864277E-10</v>
      </c>
      <c r="K224" s="21">
        <f t="shared" si="110"/>
        <v>268</v>
      </c>
      <c r="L224" s="10">
        <f t="shared" si="115"/>
        <v>-2.9573994057625227E-10</v>
      </c>
      <c r="M224" s="15"/>
      <c r="N224" s="8">
        <f t="shared" si="116"/>
        <v>-4.4390459584528958E-11</v>
      </c>
      <c r="O224" s="15"/>
      <c r="P224" s="1">
        <f t="shared" si="108"/>
        <v>21.15290975537307</v>
      </c>
      <c r="Q224" s="7">
        <f t="shared" si="103"/>
        <v>6.8234894460269993E-2</v>
      </c>
      <c r="R224" s="7"/>
      <c r="S224" s="7">
        <f t="shared" si="109"/>
        <v>3.3311205081477023E-2</v>
      </c>
      <c r="T224" s="49">
        <f t="shared" si="107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8">
        <f t="shared" si="102"/>
        <v>-4.7149755402709592E-7</v>
      </c>
      <c r="F225" s="8"/>
      <c r="G225" s="15">
        <f t="shared" si="111"/>
        <v>-4.7149755402709592E-7</v>
      </c>
      <c r="H225" s="8">
        <f t="shared" si="112"/>
        <v>-1.7274796046677667E-9</v>
      </c>
      <c r="I225" s="15">
        <f t="shared" si="113"/>
        <v>-6.909918418671067E-9</v>
      </c>
      <c r="J225" s="10">
        <f t="shared" si="114"/>
        <v>-4.7149755402709595E-10</v>
      </c>
      <c r="K225" s="21">
        <f t="shared" si="110"/>
        <v>269</v>
      </c>
      <c r="L225" s="10">
        <f t="shared" si="115"/>
        <v>-2.3017770954062732E-10</v>
      </c>
      <c r="M225" s="15"/>
      <c r="N225" s="8">
        <f t="shared" si="116"/>
        <v>-3.4549592093355336E-11</v>
      </c>
      <c r="O225" s="15"/>
      <c r="P225" s="1">
        <f t="shared" si="108"/>
        <v>21.15290975537307</v>
      </c>
      <c r="Q225" s="7">
        <f t="shared" si="103"/>
        <v>6.8234894460269993E-2</v>
      </c>
      <c r="R225" s="7"/>
      <c r="S225" s="7">
        <f t="shared" si="109"/>
        <v>3.3311205081477023E-2</v>
      </c>
      <c r="T225" s="49">
        <f t="shared" si="107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8">
        <f t="shared" si="102"/>
        <v>-3.6697182946779785E-7</v>
      </c>
      <c r="F226" s="8"/>
      <c r="G226" s="15">
        <f t="shared" si="111"/>
        <v>-3.6697182946779785E-7</v>
      </c>
      <c r="H226" s="8">
        <f t="shared" si="112"/>
        <v>-1.3445167328626429E-9</v>
      </c>
      <c r="I226" s="15">
        <f t="shared" si="113"/>
        <v>-5.3780669314505716E-9</v>
      </c>
      <c r="J226" s="10">
        <f t="shared" si="114"/>
        <v>-3.6697182946779785E-10</v>
      </c>
      <c r="K226" s="21">
        <f t="shared" si="110"/>
        <v>270</v>
      </c>
      <c r="L226" s="10">
        <f t="shared" si="115"/>
        <v>-1.7914989049545983E-10</v>
      </c>
      <c r="M226" s="15"/>
      <c r="N226" s="8">
        <f t="shared" si="116"/>
        <v>-2.689033465725286E-11</v>
      </c>
      <c r="O226" s="15"/>
      <c r="P226" s="1">
        <f t="shared" si="108"/>
        <v>21.15290975537307</v>
      </c>
      <c r="Q226" s="7">
        <f t="shared" si="103"/>
        <v>6.8234894460269993E-2</v>
      </c>
      <c r="R226" s="7"/>
      <c r="S226" s="7">
        <f t="shared" si="109"/>
        <v>3.3311205081477023E-2</v>
      </c>
      <c r="T226" s="49">
        <f t="shared" si="107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8">
        <f t="shared" si="102"/>
        <v>-2.8561828682403602E-7</v>
      </c>
      <c r="F227" s="8"/>
      <c r="G227" s="15">
        <f t="shared" si="111"/>
        <v>-2.8561828682403602E-7</v>
      </c>
      <c r="H227" s="8">
        <f t="shared" si="112"/>
        <v>-1.046452438606534E-9</v>
      </c>
      <c r="I227" s="15">
        <f t="shared" si="113"/>
        <v>-4.1858097544261359E-9</v>
      </c>
      <c r="J227" s="10">
        <f t="shared" si="114"/>
        <v>-2.8561828682403603E-10</v>
      </c>
      <c r="K227" s="21">
        <f t="shared" si="110"/>
        <v>271</v>
      </c>
      <c r="L227" s="10">
        <f t="shared" si="115"/>
        <v>-1.3943436716173599E-10</v>
      </c>
      <c r="M227" s="15"/>
      <c r="N227" s="8">
        <f t="shared" si="116"/>
        <v>-2.0929048772130679E-11</v>
      </c>
      <c r="O227" s="15"/>
      <c r="P227" s="1">
        <f t="shared" si="108"/>
        <v>21.15290975537307</v>
      </c>
      <c r="Q227" s="7">
        <f t="shared" si="103"/>
        <v>6.8234894460269993E-2</v>
      </c>
      <c r="R227" s="7"/>
      <c r="S227" s="7">
        <f t="shared" si="109"/>
        <v>3.3311205081477023E-2</v>
      </c>
      <c r="T227" s="49">
        <f t="shared" si="107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8">
        <f t="shared" si="102"/>
        <v>-2.2229991301132245E-7</v>
      </c>
      <c r="F228" s="8"/>
      <c r="G228" s="15">
        <f t="shared" si="111"/>
        <v>-2.2229991301132245E-7</v>
      </c>
      <c r="H228" s="8">
        <f t="shared" si="112"/>
        <v>-8.1446565855230187E-10</v>
      </c>
      <c r="I228" s="15">
        <f t="shared" si="113"/>
        <v>-3.2578626342092075E-9</v>
      </c>
      <c r="J228" s="10">
        <f t="shared" si="114"/>
        <v>-2.2229991301132247E-10</v>
      </c>
      <c r="K228" s="21">
        <f t="shared" si="110"/>
        <v>272</v>
      </c>
      <c r="L228" s="10">
        <f t="shared" si="115"/>
        <v>-1.0852333033542387E-10</v>
      </c>
      <c r="M228" s="15"/>
      <c r="N228" s="8">
        <f t="shared" si="116"/>
        <v>-1.6289313171046039E-11</v>
      </c>
      <c r="O228" s="15"/>
      <c r="P228" s="1">
        <f t="shared" si="108"/>
        <v>21.15290975537307</v>
      </c>
      <c r="Q228" s="7">
        <f t="shared" si="103"/>
        <v>6.8234894460269993E-2</v>
      </c>
      <c r="R228" s="7"/>
      <c r="S228" s="7">
        <f t="shared" si="109"/>
        <v>3.3311205081477023E-2</v>
      </c>
      <c r="T228" s="49">
        <f t="shared" si="107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8">
        <f t="shared" si="102"/>
        <v>-1.7301851318534992E-7</v>
      </c>
      <c r="F229" s="8"/>
      <c r="G229" s="15">
        <f t="shared" si="111"/>
        <v>-1.7301851318534992E-7</v>
      </c>
      <c r="H229" s="8">
        <f t="shared" si="112"/>
        <v>-6.3390774820532097E-10</v>
      </c>
      <c r="I229" s="15">
        <f t="shared" si="113"/>
        <v>-2.5356309928212839E-9</v>
      </c>
      <c r="J229" s="10">
        <f t="shared" si="114"/>
        <v>-1.7301851318534993E-10</v>
      </c>
      <c r="K229" s="21">
        <f t="shared" si="110"/>
        <v>273</v>
      </c>
      <c r="L229" s="10">
        <f t="shared" si="115"/>
        <v>-8.4464924012818983E-11</v>
      </c>
      <c r="M229" s="15"/>
      <c r="N229" s="8">
        <f t="shared" si="116"/>
        <v>-1.267815496410642E-11</v>
      </c>
      <c r="O229" s="15"/>
      <c r="P229" s="1">
        <f t="shared" si="108"/>
        <v>21.15290975537307</v>
      </c>
      <c r="Q229" s="7">
        <f t="shared" si="103"/>
        <v>6.8234894460269993E-2</v>
      </c>
      <c r="R229" s="7"/>
      <c r="S229" s="7">
        <f t="shared" si="109"/>
        <v>3.3311205081477023E-2</v>
      </c>
      <c r="T229" s="49">
        <f t="shared" si="107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8">
        <f t="shared" si="102"/>
        <v>-1.3466224749869514E-7</v>
      </c>
      <c r="F230" s="8"/>
      <c r="G230" s="15">
        <f t="shared" si="111"/>
        <v>-1.3466224749869514E-7</v>
      </c>
      <c r="H230" s="8">
        <f t="shared" si="112"/>
        <v>-4.9337750341616891E-10</v>
      </c>
      <c r="I230" s="15">
        <f t="shared" si="113"/>
        <v>-1.9735100136646756E-9</v>
      </c>
      <c r="J230" s="10">
        <f t="shared" si="114"/>
        <v>-1.3466224749869513E-10</v>
      </c>
      <c r="K230" s="21">
        <f t="shared" si="110"/>
        <v>274</v>
      </c>
      <c r="L230" s="10">
        <f t="shared" si="115"/>
        <v>-6.5739996795532535E-11</v>
      </c>
      <c r="M230" s="15"/>
      <c r="N230" s="8">
        <f t="shared" si="116"/>
        <v>-9.8675500683233785E-12</v>
      </c>
      <c r="O230" s="15"/>
      <c r="P230" s="1">
        <f t="shared" si="108"/>
        <v>21.15290975537307</v>
      </c>
      <c r="Q230" s="7">
        <f t="shared" si="103"/>
        <v>6.8234894460269993E-2</v>
      </c>
      <c r="R230" s="7"/>
      <c r="S230" s="7">
        <f t="shared" si="109"/>
        <v>3.3311205081477023E-2</v>
      </c>
      <c r="T230" s="49">
        <f t="shared" si="107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8">
        <f t="shared" si="102"/>
        <v>-1.0480913612968953E-7</v>
      </c>
      <c r="F231" s="8"/>
      <c r="G231" s="15">
        <f t="shared" si="111"/>
        <v>-1.0480913612968953E-7</v>
      </c>
      <c r="H231" s="8">
        <f t="shared" si="112"/>
        <v>-3.8400123924392896E-10</v>
      </c>
      <c r="I231" s="15">
        <f t="shared" si="113"/>
        <v>-1.5360049569757158E-9</v>
      </c>
      <c r="J231" s="10">
        <f t="shared" si="114"/>
        <v>-1.0480913612968953E-10</v>
      </c>
      <c r="K231" s="21">
        <f t="shared" si="110"/>
        <v>275</v>
      </c>
      <c r="L231" s="10">
        <f t="shared" si="115"/>
        <v>-5.1166176127983361E-11</v>
      </c>
      <c r="M231" s="15"/>
      <c r="N231" s="8">
        <f t="shared" si="116"/>
        <v>-7.6800247848785788E-12</v>
      </c>
      <c r="O231" s="15"/>
      <c r="P231" s="1">
        <f t="shared" si="108"/>
        <v>21.15290975537307</v>
      </c>
      <c r="Q231" s="7">
        <f t="shared" si="103"/>
        <v>6.8234894460269993E-2</v>
      </c>
      <c r="R231" s="7"/>
      <c r="S231" s="7">
        <f t="shared" si="109"/>
        <v>3.3311205081477023E-2</v>
      </c>
      <c r="T231" s="49">
        <f t="shared" si="107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8">
        <f t="shared" si="102"/>
        <v>-8.1574125044647229E-8</v>
      </c>
      <c r="F232" s="8"/>
      <c r="G232" s="15">
        <f t="shared" si="111"/>
        <v>-8.1574125044647229E-8</v>
      </c>
      <c r="H232" s="8">
        <f t="shared" si="112"/>
        <v>-2.9887246726872294E-10</v>
      </c>
      <c r="I232" s="15">
        <f t="shared" si="113"/>
        <v>-1.1954898690748918E-9</v>
      </c>
      <c r="J232" s="10">
        <f t="shared" si="114"/>
        <v>-8.1574125044647234E-11</v>
      </c>
      <c r="K232" s="21">
        <f t="shared" si="110"/>
        <v>276</v>
      </c>
      <c r="L232" s="10">
        <f t="shared" si="115"/>
        <v>-3.9823208201581836E-11</v>
      </c>
      <c r="M232" s="15"/>
      <c r="N232" s="8">
        <f t="shared" si="116"/>
        <v>-5.9774493453744587E-12</v>
      </c>
      <c r="O232" s="15"/>
      <c r="P232" s="1">
        <f t="shared" si="108"/>
        <v>21.15290975537307</v>
      </c>
      <c r="Q232" s="7">
        <f t="shared" si="103"/>
        <v>6.8234894460269993E-2</v>
      </c>
      <c r="R232" s="7"/>
      <c r="S232" s="7">
        <f t="shared" si="109"/>
        <v>3.3311205081477023E-2</v>
      </c>
      <c r="T232" s="49">
        <f t="shared" si="107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8">
        <f t="shared" si="102"/>
        <v>-6.3490055566966489E-8</v>
      </c>
      <c r="F233" s="8"/>
      <c r="G233" s="15">
        <f t="shared" si="111"/>
        <v>-6.3490055566966489E-8</v>
      </c>
      <c r="H233" s="8">
        <f t="shared" si="112"/>
        <v>-2.3261579016559407E-10</v>
      </c>
      <c r="I233" s="15">
        <f t="shared" si="113"/>
        <v>-9.3046316066237627E-10</v>
      </c>
      <c r="J233" s="10">
        <f t="shared" si="114"/>
        <v>-6.3490055566966489E-11</v>
      </c>
      <c r="K233" s="21">
        <f t="shared" si="110"/>
        <v>277</v>
      </c>
      <c r="L233" s="10">
        <f t="shared" si="115"/>
        <v>-3.0994849165583718E-11</v>
      </c>
      <c r="M233" s="15"/>
      <c r="N233" s="8">
        <f t="shared" si="116"/>
        <v>-4.6523158033118814E-12</v>
      </c>
      <c r="O233" s="15"/>
      <c r="P233" s="1">
        <f t="shared" si="108"/>
        <v>21.15290975537307</v>
      </c>
      <c r="Q233" s="7">
        <f t="shared" si="103"/>
        <v>6.8234894460269993E-2</v>
      </c>
      <c r="R233" s="7"/>
      <c r="S233" s="7">
        <f t="shared" si="109"/>
        <v>3.3311205081477023E-2</v>
      </c>
      <c r="T233" s="49">
        <f t="shared" si="107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8">
        <f t="shared" si="102"/>
        <v>-4.9415021659015627E-8</v>
      </c>
      <c r="F234" s="8"/>
      <c r="G234" s="15">
        <f t="shared" si="111"/>
        <v>-4.9415021659015627E-8</v>
      </c>
      <c r="H234" s="8">
        <f t="shared" si="112"/>
        <v>-1.8104747596476353E-10</v>
      </c>
      <c r="I234" s="15">
        <f t="shared" si="113"/>
        <v>-7.2418990385905412E-10</v>
      </c>
      <c r="J234" s="10">
        <f t="shared" si="114"/>
        <v>-4.9415021659015631E-11</v>
      </c>
      <c r="K234" s="21">
        <f t="shared" si="110"/>
        <v>278</v>
      </c>
      <c r="L234" s="10">
        <f t="shared" si="115"/>
        <v>-2.412363840538408E-11</v>
      </c>
      <c r="M234" s="15"/>
      <c r="N234" s="8">
        <f t="shared" si="116"/>
        <v>-3.6209495192952705E-12</v>
      </c>
      <c r="O234" s="15"/>
      <c r="P234" s="1">
        <f t="shared" si="108"/>
        <v>21.15290975537307</v>
      </c>
      <c r="Q234" s="7">
        <f t="shared" si="103"/>
        <v>6.8234894460269993E-2</v>
      </c>
      <c r="R234" s="7"/>
      <c r="S234" s="7">
        <f t="shared" si="109"/>
        <v>3.3311205081477023E-2</v>
      </c>
      <c r="T234" s="49">
        <f t="shared" si="107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8">
        <f t="shared" ref="E235:E298" si="117">+J235/$E$3</f>
        <v>-3.8460265056555738E-8</v>
      </c>
      <c r="F235" s="8"/>
      <c r="G235" s="15">
        <f t="shared" si="111"/>
        <v>-3.8460265056555738E-8</v>
      </c>
      <c r="H235" s="8">
        <f t="shared" si="112"/>
        <v>-1.4091127919509484E-10</v>
      </c>
      <c r="I235" s="15">
        <f t="shared" si="113"/>
        <v>-5.6364511678037937E-10</v>
      </c>
      <c r="J235" s="10">
        <f t="shared" si="114"/>
        <v>-3.8460265056555741E-11</v>
      </c>
      <c r="K235" s="21">
        <f t="shared" si="110"/>
        <v>279</v>
      </c>
      <c r="L235" s="10">
        <f t="shared" si="115"/>
        <v>-1.8775698078244284E-11</v>
      </c>
      <c r="M235" s="15"/>
      <c r="N235" s="8">
        <f t="shared" si="116"/>
        <v>-2.8182255839018969E-12</v>
      </c>
      <c r="O235" s="15"/>
      <c r="P235" s="1">
        <f t="shared" si="108"/>
        <v>21.15290975537307</v>
      </c>
      <c r="Q235" s="7">
        <f t="shared" si="103"/>
        <v>6.8234894460269993E-2</v>
      </c>
      <c r="R235" s="7"/>
      <c r="S235" s="7">
        <f t="shared" si="109"/>
        <v>3.3311205081477023E-2</v>
      </c>
      <c r="T235" s="49">
        <f t="shared" si="107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8">
        <f t="shared" si="117"/>
        <v>-2.9934055243920921E-8</v>
      </c>
      <c r="F236" s="8"/>
      <c r="G236" s="15">
        <f t="shared" si="111"/>
        <v>-2.9934055243920921E-8</v>
      </c>
      <c r="H236" s="8">
        <f t="shared" si="112"/>
        <v>-1.0967282751990674E-10</v>
      </c>
      <c r="I236" s="15">
        <f t="shared" si="113"/>
        <v>-4.3869131007962694E-10</v>
      </c>
      <c r="J236" s="10">
        <f t="shared" si="114"/>
        <v>-2.9934055243920921E-11</v>
      </c>
      <c r="K236" s="21">
        <f t="shared" si="110"/>
        <v>280</v>
      </c>
      <c r="L236" s="10">
        <f t="shared" si="115"/>
        <v>-1.4613336197524283E-11</v>
      </c>
      <c r="M236" s="15"/>
      <c r="N236" s="8">
        <f t="shared" si="116"/>
        <v>-2.1934565503981346E-12</v>
      </c>
      <c r="O236" s="15"/>
      <c r="P236" s="1">
        <f t="shared" si="108"/>
        <v>21.15290975537307</v>
      </c>
      <c r="Q236" s="7">
        <f t="shared" si="103"/>
        <v>6.8234894460269993E-2</v>
      </c>
      <c r="R236" s="7"/>
      <c r="S236" s="7">
        <f t="shared" si="109"/>
        <v>3.3311205081477023E-2</v>
      </c>
      <c r="T236" s="49">
        <f t="shared" si="107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8">
        <f t="shared" si="117"/>
        <v>-2.3298010609871601E-8</v>
      </c>
      <c r="F237" s="8"/>
      <c r="G237" s="15">
        <f t="shared" si="111"/>
        <v>-2.3298010609871601E-8</v>
      </c>
      <c r="H237" s="8">
        <f t="shared" si="112"/>
        <v>-8.5359590551711593E-11</v>
      </c>
      <c r="I237" s="15">
        <f t="shared" si="113"/>
        <v>-3.4143836220684637E-10</v>
      </c>
      <c r="J237" s="10">
        <f t="shared" si="114"/>
        <v>-2.3298010609871601E-11</v>
      </c>
      <c r="K237" s="21">
        <f t="shared" si="110"/>
        <v>281</v>
      </c>
      <c r="L237" s="10">
        <f t="shared" si="115"/>
        <v>-1.1373723306155893E-11</v>
      </c>
      <c r="M237" s="15"/>
      <c r="N237" s="8">
        <f t="shared" si="116"/>
        <v>-1.7071918110342319E-12</v>
      </c>
      <c r="O237" s="15"/>
      <c r="P237" s="1">
        <f t="shared" si="108"/>
        <v>21.15290975537307</v>
      </c>
      <c r="Q237" s="7">
        <f t="shared" si="103"/>
        <v>6.8234894460269993E-2</v>
      </c>
      <c r="R237" s="7"/>
      <c r="S237" s="7">
        <f t="shared" si="109"/>
        <v>3.3311205081477023E-2</v>
      </c>
      <c r="T237" s="49">
        <f t="shared" si="107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8">
        <f t="shared" si="117"/>
        <v>-1.81331027137702E-8</v>
      </c>
      <c r="F238" s="8"/>
      <c r="G238" s="15">
        <f t="shared" si="111"/>
        <v>-1.81331027137702E-8</v>
      </c>
      <c r="H238" s="8">
        <f t="shared" si="112"/>
        <v>-6.64363257875641E-11</v>
      </c>
      <c r="I238" s="15">
        <f t="shared" si="113"/>
        <v>-2.657453031502564E-10</v>
      </c>
      <c r="J238" s="10">
        <f t="shared" si="114"/>
        <v>-1.8133102713770199E-11</v>
      </c>
      <c r="K238" s="21">
        <f t="shared" si="110"/>
        <v>282</v>
      </c>
      <c r="L238" s="10">
        <f t="shared" si="115"/>
        <v>-8.8522962926774721E-12</v>
      </c>
      <c r="M238" s="15"/>
      <c r="N238" s="8">
        <f t="shared" si="116"/>
        <v>-1.328726515751282E-12</v>
      </c>
      <c r="O238" s="15"/>
      <c r="P238" s="1">
        <f t="shared" si="108"/>
        <v>21.15290975537307</v>
      </c>
      <c r="Q238" s="7">
        <f t="shared" si="103"/>
        <v>6.8234894460269993E-2</v>
      </c>
      <c r="R238" s="7"/>
      <c r="S238" s="7">
        <f t="shared" si="109"/>
        <v>3.3311205081477023E-2</v>
      </c>
      <c r="T238" s="49">
        <f t="shared" si="107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8">
        <f t="shared" si="117"/>
        <v>-1.4113197025020685E-8</v>
      </c>
      <c r="F239" s="8"/>
      <c r="G239" s="15">
        <f t="shared" si="111"/>
        <v>-1.4113197025020685E-8</v>
      </c>
      <c r="H239" s="8">
        <f t="shared" si="112"/>
        <v>-5.1708136784904625E-11</v>
      </c>
      <c r="I239" s="15">
        <f t="shared" si="113"/>
        <v>-2.068325471396185E-10</v>
      </c>
      <c r="J239" s="10">
        <f t="shared" si="114"/>
        <v>-1.4113197025020686E-11</v>
      </c>
      <c r="K239" s="21">
        <f t="shared" si="110"/>
        <v>283</v>
      </c>
      <c r="L239" s="10">
        <f t="shared" si="115"/>
        <v>-6.8898413952920955E-12</v>
      </c>
      <c r="M239" s="15"/>
      <c r="N239" s="8">
        <f t="shared" si="116"/>
        <v>-1.0341627356980925E-12</v>
      </c>
      <c r="O239" s="15"/>
      <c r="P239" s="1">
        <f t="shared" si="108"/>
        <v>21.15290975537307</v>
      </c>
      <c r="Q239" s="7">
        <f t="shared" si="103"/>
        <v>6.8234894460269993E-2</v>
      </c>
      <c r="R239" s="7"/>
      <c r="S239" s="7">
        <f t="shared" si="109"/>
        <v>3.3311205081477023E-2</v>
      </c>
      <c r="T239" s="49">
        <f t="shared" si="107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8">
        <f t="shared" si="117"/>
        <v>-1.0984459384096167E-8</v>
      </c>
      <c r="F240" s="8"/>
      <c r="G240" s="15">
        <f t="shared" si="111"/>
        <v>-1.0984459384096167E-8</v>
      </c>
      <c r="H240" s="8">
        <f t="shared" si="112"/>
        <v>-4.0245022253576972E-11</v>
      </c>
      <c r="I240" s="15">
        <f t="shared" si="113"/>
        <v>-1.6098008901430789E-10</v>
      </c>
      <c r="J240" s="10">
        <f t="shared" si="114"/>
        <v>-1.0984459384096168E-11</v>
      </c>
      <c r="K240" s="21">
        <f t="shared" si="110"/>
        <v>284</v>
      </c>
      <c r="L240" s="10">
        <f t="shared" si="115"/>
        <v>-5.3624407591900363E-12</v>
      </c>
      <c r="M240" s="15"/>
      <c r="N240" s="8">
        <f t="shared" si="116"/>
        <v>-8.0490044507153946E-13</v>
      </c>
      <c r="O240" s="15"/>
      <c r="P240" s="1">
        <f t="shared" si="108"/>
        <v>21.15290975537307</v>
      </c>
      <c r="Q240" s="7">
        <f t="shared" si="103"/>
        <v>6.8234894460269993E-2</v>
      </c>
      <c r="R240" s="7"/>
      <c r="S240" s="7">
        <f t="shared" si="109"/>
        <v>3.3311205081477023E-2</v>
      </c>
      <c r="T240" s="49">
        <f t="shared" si="107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8">
        <f t="shared" si="117"/>
        <v>-8.5493278204044277E-9</v>
      </c>
      <c r="F241" s="8"/>
      <c r="G241" s="15">
        <f t="shared" si="111"/>
        <v>-8.5493278204044277E-9</v>
      </c>
      <c r="H241" s="8">
        <f t="shared" si="112"/>
        <v>-3.1323151768712357E-11</v>
      </c>
      <c r="I241" s="15">
        <f t="shared" si="113"/>
        <v>-1.2529260707484943E-10</v>
      </c>
      <c r="J241" s="10">
        <f t="shared" si="114"/>
        <v>-8.5493278204044279E-12</v>
      </c>
      <c r="K241" s="21">
        <f t="shared" si="110"/>
        <v>285</v>
      </c>
      <c r="L241" s="10">
        <f t="shared" si="115"/>
        <v>-4.1736477294632283E-12</v>
      </c>
      <c r="M241" s="15"/>
      <c r="N241" s="8">
        <f t="shared" si="116"/>
        <v>-6.2646303537424718E-13</v>
      </c>
      <c r="O241" s="15"/>
      <c r="P241" s="1">
        <f t="shared" si="108"/>
        <v>21.15290975537307</v>
      </c>
      <c r="Q241" s="7">
        <f t="shared" si="103"/>
        <v>6.8234894460269993E-2</v>
      </c>
      <c r="R241" s="7"/>
      <c r="S241" s="7">
        <f t="shared" si="109"/>
        <v>3.3311205081477023E-2</v>
      </c>
      <c r="T241" s="49">
        <f t="shared" si="107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8">
        <f t="shared" si="117"/>
        <v>-6.6540376385355679E-9</v>
      </c>
      <c r="F242" s="8"/>
      <c r="G242" s="15">
        <f t="shared" si="111"/>
        <v>-6.6540376385355679E-9</v>
      </c>
      <c r="H242" s="8">
        <f t="shared" si="112"/>
        <v>-2.4379160000056514E-11</v>
      </c>
      <c r="I242" s="15">
        <f t="shared" si="113"/>
        <v>-9.7516640000226055E-11</v>
      </c>
      <c r="J242" s="10">
        <f t="shared" si="114"/>
        <v>-6.654037638535568E-12</v>
      </c>
      <c r="K242" s="21">
        <f t="shared" si="110"/>
        <v>286</v>
      </c>
      <c r="L242" s="10">
        <f t="shared" si="115"/>
        <v>-3.2483967939040956E-12</v>
      </c>
      <c r="M242" s="15"/>
      <c r="N242" s="8">
        <f t="shared" si="116"/>
        <v>-4.8758320000113026E-13</v>
      </c>
      <c r="O242" s="15"/>
      <c r="P242" s="1">
        <f t="shared" si="108"/>
        <v>21.15290975537307</v>
      </c>
      <c r="Q242" s="7">
        <f t="shared" si="103"/>
        <v>6.8234894460269993E-2</v>
      </c>
      <c r="R242" s="7"/>
      <c r="S242" s="7">
        <f t="shared" si="109"/>
        <v>3.3311205081477023E-2</v>
      </c>
      <c r="T242" s="49">
        <f t="shared" si="107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8">
        <f t="shared" si="117"/>
        <v>-5.1789120531061241E-9</v>
      </c>
      <c r="F243" s="8"/>
      <c r="G243" s="15">
        <f t="shared" si="111"/>
        <v>-5.1789120531061241E-9</v>
      </c>
      <c r="H243" s="8">
        <f t="shared" si="112"/>
        <v>-1.8974573398518129E-11</v>
      </c>
      <c r="I243" s="15">
        <f t="shared" si="113"/>
        <v>-7.5898293594072516E-11</v>
      </c>
      <c r="J243" s="10">
        <f t="shared" si="114"/>
        <v>-5.1789120531061244E-12</v>
      </c>
      <c r="K243" s="21">
        <f t="shared" si="110"/>
        <v>287</v>
      </c>
      <c r="L243" s="10">
        <f t="shared" si="115"/>
        <v>-2.5282636232463032E-12</v>
      </c>
      <c r="M243" s="15"/>
      <c r="N243" s="8">
        <f t="shared" si="116"/>
        <v>-3.794914679703626E-13</v>
      </c>
      <c r="O243" s="15"/>
      <c r="P243" s="1">
        <f t="shared" si="108"/>
        <v>21.15290975537307</v>
      </c>
      <c r="Q243" s="7">
        <f t="shared" si="103"/>
        <v>6.8234894460269993E-2</v>
      </c>
      <c r="R243" s="7"/>
      <c r="S243" s="7">
        <f t="shared" si="109"/>
        <v>3.3311205081477023E-2</v>
      </c>
      <c r="T243" s="49">
        <f t="shared" si="107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8">
        <f t="shared" si="117"/>
        <v>-4.0308052810640141E-9</v>
      </c>
      <c r="F244" s="8"/>
      <c r="G244" s="15">
        <f t="shared" si="111"/>
        <v>-4.0308052810640141E-9</v>
      </c>
      <c r="H244" s="8">
        <f t="shared" si="112"/>
        <v>-1.4768123087707582E-11</v>
      </c>
      <c r="I244" s="15">
        <f t="shared" si="113"/>
        <v>-5.907249235083033E-11</v>
      </c>
      <c r="J244" s="10">
        <f t="shared" si="114"/>
        <v>-4.0308052810640142E-12</v>
      </c>
      <c r="K244" s="21">
        <f t="shared" si="110"/>
        <v>288</v>
      </c>
      <c r="L244" s="10">
        <f t="shared" si="115"/>
        <v>-1.9677759073724919E-12</v>
      </c>
      <c r="M244" s="15"/>
      <c r="N244" s="8">
        <f t="shared" si="116"/>
        <v>-2.9536246175415165E-13</v>
      </c>
      <c r="O244" s="15"/>
      <c r="P244" s="1">
        <f t="shared" si="108"/>
        <v>21.15290975537307</v>
      </c>
      <c r="Q244" s="7">
        <f t="shared" si="103"/>
        <v>6.8234894460269993E-2</v>
      </c>
      <c r="R244" s="7"/>
      <c r="S244" s="7">
        <f t="shared" si="109"/>
        <v>3.3311205081477023E-2</v>
      </c>
      <c r="T244" s="49">
        <f t="shared" si="107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8">
        <f t="shared" si="117"/>
        <v>-3.1372209157537142E-9</v>
      </c>
      <c r="F245" s="8"/>
      <c r="G245" s="15">
        <f t="shared" si="111"/>
        <v>-3.1372209157537142E-9</v>
      </c>
      <c r="H245" s="8">
        <f t="shared" si="112"/>
        <v>-1.1494195677185272E-11</v>
      </c>
      <c r="I245" s="15">
        <f t="shared" si="113"/>
        <v>-4.5976782708741089E-11</v>
      </c>
      <c r="J245" s="10">
        <f t="shared" si="114"/>
        <v>-3.1372209157537145E-12</v>
      </c>
      <c r="K245" s="21">
        <f t="shared" si="110"/>
        <v>289</v>
      </c>
      <c r="L245" s="10">
        <f t="shared" si="115"/>
        <v>-1.531542037797381E-12</v>
      </c>
      <c r="M245" s="15"/>
      <c r="N245" s="8">
        <f t="shared" si="116"/>
        <v>-2.2988391354370545E-13</v>
      </c>
      <c r="O245" s="15"/>
      <c r="P245" s="1">
        <f t="shared" si="108"/>
        <v>21.15290975537307</v>
      </c>
      <c r="Q245" s="7">
        <f t="shared" ref="Q245:Q306" si="118">+J245/I245</f>
        <v>6.8234894460269993E-2</v>
      </c>
      <c r="R245" s="7"/>
      <c r="S245" s="7">
        <f t="shared" si="109"/>
        <v>3.3311205081477023E-2</v>
      </c>
      <c r="T245" s="49">
        <f t="shared" si="107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8">
        <f t="shared" si="117"/>
        <v>-2.441734191547089E-9</v>
      </c>
      <c r="F246" s="8"/>
      <c r="G246" s="15">
        <f t="shared" si="111"/>
        <v>-2.441734191547089E-9</v>
      </c>
      <c r="H246" s="8">
        <f t="shared" si="112"/>
        <v>-8.9460612889523743E-12</v>
      </c>
      <c r="I246" s="15">
        <f t="shared" si="113"/>
        <v>-3.5784245155809497E-11</v>
      </c>
      <c r="J246" s="10">
        <f t="shared" si="114"/>
        <v>-2.4417341915470889E-12</v>
      </c>
      <c r="K246" s="21">
        <f t="shared" si="110"/>
        <v>290</v>
      </c>
      <c r="L246" s="10">
        <f t="shared" si="115"/>
        <v>-1.1920163290710208E-12</v>
      </c>
      <c r="M246" s="15"/>
      <c r="N246" s="8">
        <f t="shared" si="116"/>
        <v>-1.7892122577904748E-13</v>
      </c>
      <c r="O246" s="15"/>
      <c r="P246" s="1">
        <f t="shared" si="108"/>
        <v>21.15290975537307</v>
      </c>
      <c r="Q246" s="7">
        <f t="shared" si="118"/>
        <v>6.8234894460269993E-2</v>
      </c>
      <c r="R246" s="7"/>
      <c r="S246" s="7">
        <f t="shared" si="109"/>
        <v>3.3311205081477023E-2</v>
      </c>
      <c r="T246" s="49">
        <f t="shared" si="107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8">
        <f t="shared" si="117"/>
        <v>-1.9004290811116607E-9</v>
      </c>
      <c r="F247" s="8"/>
      <c r="G247" s="15">
        <f t="shared" si="111"/>
        <v>-1.9004290811116607E-9</v>
      </c>
      <c r="H247" s="8">
        <f t="shared" si="112"/>
        <v>-6.9628197425372745E-12</v>
      </c>
      <c r="I247" s="15">
        <f t="shared" si="113"/>
        <v>-2.7851278970149098E-11</v>
      </c>
      <c r="J247" s="10">
        <f t="shared" si="114"/>
        <v>-1.9004290811116608E-12</v>
      </c>
      <c r="K247" s="21">
        <f t="shared" si="110"/>
        <v>291</v>
      </c>
      <c r="L247" s="10">
        <f t="shared" si="115"/>
        <v>-9.277596655560647E-13</v>
      </c>
      <c r="M247" s="15"/>
      <c r="N247" s="8">
        <f t="shared" si="116"/>
        <v>-1.392563948507455E-13</v>
      </c>
      <c r="O247" s="15"/>
      <c r="P247" s="1">
        <f t="shared" si="108"/>
        <v>21.15290975537307</v>
      </c>
      <c r="Q247" s="7">
        <f t="shared" si="118"/>
        <v>6.8234894460269993E-2</v>
      </c>
      <c r="R247" s="7"/>
      <c r="S247" s="7">
        <f t="shared" si="109"/>
        <v>3.3311205081477023E-2</v>
      </c>
      <c r="T247" s="49">
        <f t="shared" si="107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8">
        <f t="shared" si="117"/>
        <v>-1.4791252482919008E-9</v>
      </c>
      <c r="F248" s="8"/>
      <c r="G248" s="15">
        <f t="shared" si="111"/>
        <v>-1.4791252482919008E-9</v>
      </c>
      <c r="H248" s="8">
        <f t="shared" si="112"/>
        <v>-5.419240624579286E-12</v>
      </c>
      <c r="I248" s="15">
        <f t="shared" si="113"/>
        <v>-2.1676962498317144E-11</v>
      </c>
      <c r="J248" s="10">
        <f t="shared" si="114"/>
        <v>-1.4791252482919008E-12</v>
      </c>
      <c r="K248" s="21">
        <f t="shared" si="110"/>
        <v>292</v>
      </c>
      <c r="L248" s="10">
        <f t="shared" si="115"/>
        <v>-7.220857433249289E-13</v>
      </c>
      <c r="M248" s="15"/>
      <c r="N248" s="8">
        <f t="shared" si="116"/>
        <v>-1.0838481249158572E-13</v>
      </c>
      <c r="O248" s="15"/>
      <c r="P248" s="1">
        <f t="shared" si="108"/>
        <v>21.15290975537307</v>
      </c>
      <c r="Q248" s="7">
        <f t="shared" si="118"/>
        <v>6.8234894460269993E-2</v>
      </c>
      <c r="R248" s="7"/>
      <c r="S248" s="7">
        <f t="shared" si="109"/>
        <v>3.3311205081477023E-2</v>
      </c>
      <c r="T248" s="49">
        <f t="shared" si="107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8">
        <f t="shared" si="117"/>
        <v>-1.1512197544645084E-9</v>
      </c>
      <c r="F249" s="8"/>
      <c r="G249" s="15">
        <f t="shared" si="111"/>
        <v>-1.1512197544645084E-9</v>
      </c>
      <c r="H249" s="8">
        <f t="shared" si="112"/>
        <v>-4.2178557011428008E-12</v>
      </c>
      <c r="I249" s="15">
        <f t="shared" si="113"/>
        <v>-1.6871422804571203E-11</v>
      </c>
      <c r="J249" s="10">
        <f t="shared" ref="J249:J280" si="119">+I249*$Q$3</f>
        <v>-1.1512197544645085E-12</v>
      </c>
      <c r="K249" s="21">
        <f t="shared" si="110"/>
        <v>293</v>
      </c>
      <c r="L249" s="10">
        <f t="shared" ref="L249:L280" si="120">+$S$3*I249</f>
        <v>-5.6200742505937957E-13</v>
      </c>
      <c r="M249" s="15"/>
      <c r="N249" s="8">
        <f t="shared" ref="N249:N280" si="121">+I249*$N$3</f>
        <v>-8.4357114022856022E-14</v>
      </c>
      <c r="O249" s="15"/>
      <c r="P249" s="1">
        <f t="shared" si="108"/>
        <v>21.15290975537307</v>
      </c>
      <c r="Q249" s="7">
        <f t="shared" si="118"/>
        <v>6.8234894460269993E-2</v>
      </c>
      <c r="R249" s="7"/>
      <c r="S249" s="7">
        <f t="shared" si="109"/>
        <v>3.3311205081477023E-2</v>
      </c>
      <c r="T249" s="49">
        <f t="shared" si="107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8">
        <f t="shared" si="117"/>
        <v>-8.9600723441087367E-10</v>
      </c>
      <c r="F250" s="8"/>
      <c r="G250" s="15">
        <f t="shared" si="111"/>
        <v>-8.9600723441087367E-10</v>
      </c>
      <c r="H250" s="8">
        <f t="shared" si="112"/>
        <v>-3.2828043536162315E-12</v>
      </c>
      <c r="I250" s="15">
        <f t="shared" si="113"/>
        <v>-1.3131217414464926E-11</v>
      </c>
      <c r="J250" s="10">
        <f t="shared" si="119"/>
        <v>-8.9600723441087366E-13</v>
      </c>
      <c r="K250" s="21">
        <f t="shared" si="110"/>
        <v>294</v>
      </c>
      <c r="L250" s="10">
        <f t="shared" si="120"/>
        <v>-4.3741667626270359E-13</v>
      </c>
      <c r="M250" s="15"/>
      <c r="N250" s="8">
        <f t="shared" si="121"/>
        <v>-6.5656087072324635E-14</v>
      </c>
      <c r="O250" s="15"/>
      <c r="P250" s="1">
        <f t="shared" si="108"/>
        <v>21.15290975537307</v>
      </c>
      <c r="Q250" s="7">
        <f t="shared" si="118"/>
        <v>6.8234894460269993E-2</v>
      </c>
      <c r="R250" s="7"/>
      <c r="S250" s="7">
        <f t="shared" si="109"/>
        <v>3.3311205081477023E-2</v>
      </c>
      <c r="T250" s="49">
        <f t="shared" si="107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8">
        <f t="shared" si="117"/>
        <v>-6.9737247037604849E-10</v>
      </c>
      <c r="F251" s="8"/>
      <c r="G251" s="15">
        <f t="shared" si="111"/>
        <v>-6.9737247037604849E-10</v>
      </c>
      <c r="H251" s="8">
        <f t="shared" si="112"/>
        <v>-2.5550434125097682E-12</v>
      </c>
      <c r="I251" s="15">
        <f t="shared" si="113"/>
        <v>-1.0220173650039073E-11</v>
      </c>
      <c r="J251" s="10">
        <f t="shared" si="119"/>
        <v>-6.9737247037604846E-13</v>
      </c>
      <c r="K251" s="21">
        <f t="shared" si="110"/>
        <v>295</v>
      </c>
      <c r="L251" s="10">
        <f t="shared" si="120"/>
        <v>-3.4044630042475913E-13</v>
      </c>
      <c r="M251" s="15"/>
      <c r="N251" s="8">
        <f t="shared" si="121"/>
        <v>-5.1100868250195364E-14</v>
      </c>
      <c r="O251" s="15"/>
      <c r="P251" s="1">
        <f t="shared" si="108"/>
        <v>21.15290975537307</v>
      </c>
      <c r="Q251" s="7">
        <f t="shared" si="118"/>
        <v>6.8234894460269993E-2</v>
      </c>
      <c r="R251" s="7"/>
      <c r="S251" s="7">
        <f t="shared" si="109"/>
        <v>3.3311205081477023E-2</v>
      </c>
      <c r="T251" s="49">
        <f t="shared" si="107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8">
        <f t="shared" si="117"/>
        <v>-5.4277280780902891E-10</v>
      </c>
      <c r="F252" s="8"/>
      <c r="G252" s="15">
        <f t="shared" si="111"/>
        <v>-5.4277280780902891E-10</v>
      </c>
      <c r="H252" s="8">
        <f t="shared" si="112"/>
        <v>-1.988618917425967E-12</v>
      </c>
      <c r="I252" s="15">
        <f t="shared" si="113"/>
        <v>-7.9544756697038681E-12</v>
      </c>
      <c r="J252" s="10">
        <f t="shared" si="119"/>
        <v>-5.4277280780902888E-13</v>
      </c>
      <c r="K252" s="21">
        <f t="shared" si="110"/>
        <v>296</v>
      </c>
      <c r="L252" s="10">
        <f t="shared" si="120"/>
        <v>-2.6497317034912485E-13</v>
      </c>
      <c r="M252" s="15"/>
      <c r="N252" s="8">
        <f t="shared" si="121"/>
        <v>-3.977237834851934E-14</v>
      </c>
      <c r="O252" s="15"/>
      <c r="P252" s="1">
        <f t="shared" si="108"/>
        <v>21.15290975537307</v>
      </c>
      <c r="Q252" s="7">
        <f t="shared" si="118"/>
        <v>6.8234894460269993E-2</v>
      </c>
      <c r="R252" s="7"/>
      <c r="S252" s="7">
        <f t="shared" si="109"/>
        <v>3.3311205081477023E-2</v>
      </c>
      <c r="T252" s="49">
        <f t="shared" si="107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8">
        <f t="shared" si="117"/>
        <v>-4.224461581313022E-10</v>
      </c>
      <c r="F253" s="8"/>
      <c r="G253" s="15">
        <f t="shared" si="111"/>
        <v>-4.224461581313022E-10</v>
      </c>
      <c r="H253" s="8">
        <f t="shared" si="112"/>
        <v>-1.5477643860696266E-12</v>
      </c>
      <c r="I253" s="15">
        <f t="shared" si="113"/>
        <v>-6.1910575442785063E-12</v>
      </c>
      <c r="J253" s="10">
        <f t="shared" si="119"/>
        <v>-4.2244615813130218E-13</v>
      </c>
      <c r="K253" s="21">
        <f t="shared" si="110"/>
        <v>297</v>
      </c>
      <c r="L253" s="10">
        <f t="shared" si="120"/>
        <v>-2.0623158752868685E-13</v>
      </c>
      <c r="M253" s="15"/>
      <c r="N253" s="8">
        <f t="shared" si="121"/>
        <v>-3.0955287721392533E-14</v>
      </c>
      <c r="O253" s="15"/>
      <c r="P253" s="1">
        <f t="shared" si="108"/>
        <v>21.15290975537307</v>
      </c>
      <c r="Q253" s="7">
        <f t="shared" si="118"/>
        <v>6.8234894460269993E-2</v>
      </c>
      <c r="R253" s="7"/>
      <c r="S253" s="7">
        <f t="shared" si="109"/>
        <v>3.3311205081477023E-2</v>
      </c>
      <c r="T253" s="49">
        <f t="shared" si="107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8">
        <f t="shared" si="117"/>
        <v>-3.2879457841721398E-10</v>
      </c>
      <c r="F254" s="8"/>
      <c r="G254" s="15">
        <f t="shared" si="111"/>
        <v>-3.2879457841721398E-10</v>
      </c>
      <c r="H254" s="8">
        <f t="shared" si="112"/>
        <v>-1.2046423645040435E-12</v>
      </c>
      <c r="I254" s="15">
        <f t="shared" si="113"/>
        <v>-4.818569458016174E-12</v>
      </c>
      <c r="J254" s="10">
        <f t="shared" si="119"/>
        <v>-3.2879457841721399E-13</v>
      </c>
      <c r="K254" s="21">
        <f t="shared" si="110"/>
        <v>298</v>
      </c>
      <c r="L254" s="10">
        <f t="shared" si="120"/>
        <v>-1.6051235541531835E-13</v>
      </c>
      <c r="M254" s="15"/>
      <c r="N254" s="8">
        <f t="shared" si="121"/>
        <v>-2.4092847290080869E-14</v>
      </c>
      <c r="O254" s="15"/>
      <c r="P254" s="1">
        <f t="shared" si="108"/>
        <v>21.15290975537307</v>
      </c>
      <c r="Q254" s="7">
        <f t="shared" si="118"/>
        <v>6.8234894460269993E-2</v>
      </c>
      <c r="R254" s="7"/>
      <c r="S254" s="7">
        <f t="shared" si="109"/>
        <v>3.3311205081477023E-2</v>
      </c>
      <c r="T254" s="49">
        <f t="shared" si="107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8">
        <f t="shared" si="117"/>
        <v>-2.5590450455215803E-10</v>
      </c>
      <c r="F255" s="8"/>
      <c r="G255" s="15">
        <f t="shared" si="111"/>
        <v>-2.5590450455215803E-10</v>
      </c>
      <c r="H255" s="8">
        <f t="shared" si="112"/>
        <v>-9.3758665040934205E-13</v>
      </c>
      <c r="I255" s="15">
        <f t="shared" si="113"/>
        <v>-3.7503466016373682E-12</v>
      </c>
      <c r="J255" s="10">
        <f t="shared" si="119"/>
        <v>-2.5590450455215805E-13</v>
      </c>
      <c r="K255" s="21">
        <f t="shared" si="110"/>
        <v>299</v>
      </c>
      <c r="L255" s="10">
        <f t="shared" si="120"/>
        <v>-1.2492856477376277E-13</v>
      </c>
      <c r="M255" s="15"/>
      <c r="N255" s="8">
        <f t="shared" si="121"/>
        <v>-1.8751733008186842E-14</v>
      </c>
      <c r="O255" s="15"/>
      <c r="P255" s="1">
        <f t="shared" si="108"/>
        <v>21.15290975537307</v>
      </c>
      <c r="Q255" s="7">
        <f t="shared" si="118"/>
        <v>6.8234894460269993E-2</v>
      </c>
      <c r="R255" s="7"/>
      <c r="S255" s="7">
        <f t="shared" si="109"/>
        <v>3.3311205081477023E-2</v>
      </c>
      <c r="T255" s="49">
        <f t="shared" si="107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8">
        <f t="shared" si="117"/>
        <v>-1.9917334332376844E-10</v>
      </c>
      <c r="F256" s="8"/>
      <c r="G256" s="15">
        <f t="shared" si="111"/>
        <v>-1.9917334332376844E-10</v>
      </c>
      <c r="H256" s="8">
        <f t="shared" si="112"/>
        <v>-7.2973419574840046E-13</v>
      </c>
      <c r="I256" s="15">
        <f t="shared" si="113"/>
        <v>-2.9189367829936019E-12</v>
      </c>
      <c r="J256" s="10">
        <f t="shared" si="119"/>
        <v>-1.9917334332376844E-13</v>
      </c>
      <c r="K256" s="21">
        <f t="shared" si="110"/>
        <v>300</v>
      </c>
      <c r="L256" s="10">
        <f t="shared" si="120"/>
        <v>-9.723330179816666E-14</v>
      </c>
      <c r="M256" s="15"/>
      <c r="N256" s="8">
        <f t="shared" si="121"/>
        <v>-1.4594683914968011E-14</v>
      </c>
      <c r="O256" s="15"/>
      <c r="P256" s="1">
        <f t="shared" si="108"/>
        <v>21.15290975537307</v>
      </c>
      <c r="Q256" s="7">
        <f t="shared" si="118"/>
        <v>6.8234894460269993E-2</v>
      </c>
      <c r="R256" s="7"/>
      <c r="S256" s="7">
        <f t="shared" si="109"/>
        <v>3.3311205081477023E-2</v>
      </c>
      <c r="T256" s="49">
        <f t="shared" si="107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8">
        <f t="shared" si="117"/>
        <v>-1.5501884486242898E-10</v>
      </c>
      <c r="F257" s="8"/>
      <c r="G257" s="15">
        <f t="shared" si="111"/>
        <v>-1.5501884486242898E-10</v>
      </c>
      <c r="H257" s="8">
        <f t="shared" si="112"/>
        <v>-5.6796030128210007E-13</v>
      </c>
      <c r="I257" s="15">
        <f t="shared" si="113"/>
        <v>-2.2718412051284003E-12</v>
      </c>
      <c r="J257" s="10">
        <f t="shared" si="119"/>
        <v>-1.5501884486242897E-13</v>
      </c>
      <c r="K257" s="21">
        <f t="shared" si="110"/>
        <v>301</v>
      </c>
      <c r="L257" s="10">
        <f t="shared" si="120"/>
        <v>-7.5677768296582049E-14</v>
      </c>
      <c r="M257" s="15"/>
      <c r="N257" s="8">
        <f t="shared" si="121"/>
        <v>-1.1359206025642002E-14</v>
      </c>
      <c r="O257" s="15"/>
      <c r="P257" s="1">
        <f t="shared" si="108"/>
        <v>21.15290975537307</v>
      </c>
      <c r="Q257" s="7">
        <f t="shared" si="118"/>
        <v>6.8234894460269993E-2</v>
      </c>
      <c r="R257" s="7"/>
      <c r="S257" s="7">
        <f t="shared" si="109"/>
        <v>3.3311205081477023E-2</v>
      </c>
      <c r="T257" s="49">
        <f t="shared" si="107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8">
        <f t="shared" si="117"/>
        <v>-1.2065290395521563E-10</v>
      </c>
      <c r="F258" s="8"/>
      <c r="G258" s="15">
        <f t="shared" si="111"/>
        <v>-1.2065290395521563E-10</v>
      </c>
      <c r="H258" s="8">
        <f t="shared" si="112"/>
        <v>-4.4204986652931005E-13</v>
      </c>
      <c r="I258" s="15">
        <f t="shared" si="113"/>
        <v>-1.7681994661172402E-12</v>
      </c>
      <c r="J258" s="10">
        <f t="shared" si="119"/>
        <v>-1.2065290395521562E-13</v>
      </c>
      <c r="K258" s="21">
        <f t="shared" si="110"/>
        <v>302</v>
      </c>
      <c r="L258" s="10">
        <f t="shared" si="120"/>
        <v>-5.8900855040789572E-14</v>
      </c>
      <c r="M258" s="15"/>
      <c r="N258" s="8">
        <f t="shared" si="121"/>
        <v>-8.8409973305862013E-15</v>
      </c>
      <c r="O258" s="15"/>
      <c r="P258" s="1">
        <f t="shared" si="108"/>
        <v>21.15290975537307</v>
      </c>
      <c r="Q258" s="7">
        <f t="shared" si="118"/>
        <v>6.8234894460269993E-2</v>
      </c>
      <c r="R258" s="7"/>
      <c r="S258" s="7">
        <f t="shared" si="109"/>
        <v>3.3311205081477023E-2</v>
      </c>
      <c r="T258" s="49">
        <f t="shared" si="107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8">
        <f t="shared" si="117"/>
        <v>-9.3905507073963582E-11</v>
      </c>
      <c r="F259" s="8"/>
      <c r="G259" s="15">
        <f t="shared" si="111"/>
        <v>-9.3905507073963582E-11</v>
      </c>
      <c r="H259" s="8">
        <f t="shared" si="112"/>
        <v>-3.4405236432453337E-13</v>
      </c>
      <c r="I259" s="15">
        <f t="shared" si="113"/>
        <v>-1.3762094572981335E-12</v>
      </c>
      <c r="J259" s="10">
        <f t="shared" si="119"/>
        <v>-9.3905507073963581E-14</v>
      </c>
      <c r="K259" s="21">
        <f t="shared" si="110"/>
        <v>303</v>
      </c>
      <c r="L259" s="10">
        <f t="shared" si="120"/>
        <v>-4.5843195467126322E-14</v>
      </c>
      <c r="M259" s="15"/>
      <c r="N259" s="8">
        <f t="shared" si="121"/>
        <v>-6.8810472864906676E-15</v>
      </c>
      <c r="O259" s="15"/>
      <c r="P259" s="1">
        <f t="shared" si="108"/>
        <v>21.15290975537307</v>
      </c>
      <c r="Q259" s="7">
        <f t="shared" si="118"/>
        <v>6.8234894460269993E-2</v>
      </c>
      <c r="R259" s="7"/>
      <c r="S259" s="7">
        <f t="shared" si="109"/>
        <v>3.3311205081477023E-2</v>
      </c>
      <c r="T259" s="49">
        <f t="shared" si="107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8">
        <f t="shared" si="117"/>
        <v>-7.3087708374523766E-11</v>
      </c>
      <c r="F260" s="8"/>
      <c r="G260" s="15">
        <f t="shared" si="111"/>
        <v>-7.3087708374523766E-11</v>
      </c>
      <c r="H260" s="8">
        <f t="shared" si="112"/>
        <v>-2.6777981028855898E-13</v>
      </c>
      <c r="I260" s="15">
        <f t="shared" si="113"/>
        <v>-1.0711192411542359E-12</v>
      </c>
      <c r="J260" s="10">
        <f t="shared" si="119"/>
        <v>-7.3087708374523772E-14</v>
      </c>
      <c r="K260" s="21">
        <f t="shared" si="110"/>
        <v>304</v>
      </c>
      <c r="L260" s="10">
        <f t="shared" si="120"/>
        <v>-3.5680272708804796E-14</v>
      </c>
      <c r="M260" s="15"/>
      <c r="N260" s="8">
        <f t="shared" si="121"/>
        <v>-5.3555962057711798E-15</v>
      </c>
      <c r="O260" s="15"/>
      <c r="P260" s="1">
        <f t="shared" si="108"/>
        <v>21.15290975537307</v>
      </c>
      <c r="Q260" s="7">
        <f t="shared" si="118"/>
        <v>6.8234894460269993E-2</v>
      </c>
      <c r="R260" s="7"/>
      <c r="S260" s="7">
        <f t="shared" si="109"/>
        <v>3.3311205081477023E-2</v>
      </c>
      <c r="T260" s="49">
        <f t="shared" si="107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8">
        <f t="shared" si="117"/>
        <v>-5.6884982381619151E-11</v>
      </c>
      <c r="F261" s="8"/>
      <c r="G261" s="15">
        <f t="shared" si="111"/>
        <v>-5.6884982381619151E-11</v>
      </c>
      <c r="H261" s="8">
        <f t="shared" si="112"/>
        <v>-2.0841602684217763E-13</v>
      </c>
      <c r="I261" s="15">
        <f t="shared" si="113"/>
        <v>-8.3366410736871054E-13</v>
      </c>
      <c r="J261" s="10">
        <f t="shared" si="119"/>
        <v>-5.6884982381619155E-14</v>
      </c>
      <c r="K261" s="21">
        <f t="shared" si="110"/>
        <v>305</v>
      </c>
      <c r="L261" s="10">
        <f t="shared" si="120"/>
        <v>-2.7770356049625596E-14</v>
      </c>
      <c r="M261" s="15"/>
      <c r="N261" s="8">
        <f t="shared" si="121"/>
        <v>-4.1683205368435527E-15</v>
      </c>
      <c r="O261" s="15"/>
      <c r="P261" s="1">
        <f t="shared" si="108"/>
        <v>21.15290975537307</v>
      </c>
      <c r="Q261" s="7">
        <f t="shared" si="118"/>
        <v>6.8234894460269993E-2</v>
      </c>
      <c r="R261" s="7"/>
      <c r="S261" s="7">
        <f t="shared" si="109"/>
        <v>3.3311205081477023E-2</v>
      </c>
      <c r="T261" s="49">
        <f t="shared" ref="T261:T306" si="122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8">
        <f t="shared" si="117"/>
        <v>-4.4274219188476591E-11</v>
      </c>
      <c r="F262" s="8"/>
      <c r="G262" s="15">
        <f t="shared" si="111"/>
        <v>-4.4274219188476591E-11</v>
      </c>
      <c r="H262" s="8">
        <f t="shared" si="112"/>
        <v>-1.6221252900982874E-13</v>
      </c>
      <c r="I262" s="15">
        <f t="shared" si="113"/>
        <v>-6.4885011603931497E-13</v>
      </c>
      <c r="J262" s="10">
        <f t="shared" si="119"/>
        <v>-4.4274219188476592E-14</v>
      </c>
      <c r="K262" s="21">
        <f t="shared" si="110"/>
        <v>306</v>
      </c>
      <c r="L262" s="10">
        <f t="shared" si="120"/>
        <v>-2.1613979282525786E-14</v>
      </c>
      <c r="M262" s="15"/>
      <c r="N262" s="8">
        <f t="shared" si="121"/>
        <v>-3.2442505801965748E-15</v>
      </c>
      <c r="O262" s="15"/>
      <c r="P262" s="1">
        <f t="shared" ref="P262:P306" si="123">LOG(2)/LOG(1+S262)</f>
        <v>21.15290975537307</v>
      </c>
      <c r="Q262" s="7">
        <f t="shared" si="118"/>
        <v>6.8234894460269993E-2</v>
      </c>
      <c r="R262" s="7"/>
      <c r="S262" s="7">
        <f t="shared" ref="S262:S306" si="124">+L262/I262</f>
        <v>3.3311205081477023E-2</v>
      </c>
      <c r="T262" s="49">
        <f t="shared" si="122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8">
        <f t="shared" si="117"/>
        <v>-3.4459120890624673E-11</v>
      </c>
      <c r="F263" s="8"/>
      <c r="G263" s="15">
        <f t="shared" si="111"/>
        <v>-3.4459120890624673E-11</v>
      </c>
      <c r="H263" s="8">
        <f t="shared" si="112"/>
        <v>-1.2625182893295388E-13</v>
      </c>
      <c r="I263" s="15">
        <f t="shared" si="113"/>
        <v>-5.050073157318155E-13</v>
      </c>
      <c r="J263" s="10">
        <f t="shared" si="119"/>
        <v>-3.4459120890624675E-14</v>
      </c>
      <c r="K263" s="21">
        <f t="shared" si="110"/>
        <v>307</v>
      </c>
      <c r="L263" s="10">
        <f t="shared" si="120"/>
        <v>-1.6822402261988722E-14</v>
      </c>
      <c r="M263" s="15"/>
      <c r="N263" s="8">
        <f t="shared" si="121"/>
        <v>-2.5250365786590776E-15</v>
      </c>
      <c r="O263" s="15"/>
      <c r="P263" s="1">
        <f t="shared" si="123"/>
        <v>21.15290975537307</v>
      </c>
      <c r="Q263" s="7">
        <f t="shared" si="118"/>
        <v>6.8234894460269993E-2</v>
      </c>
      <c r="R263" s="7"/>
      <c r="S263" s="7">
        <f t="shared" si="124"/>
        <v>3.3311205081477023E-2</v>
      </c>
      <c r="T263" s="49">
        <f t="shared" si="122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8">
        <f t="shared" si="117"/>
        <v>-2.6819919906430395E-11</v>
      </c>
      <c r="F264" s="8"/>
      <c r="G264" s="15">
        <f t="shared" si="111"/>
        <v>-2.6819919906430395E-11</v>
      </c>
      <c r="H264" s="8">
        <f t="shared" si="112"/>
        <v>-9.8263213120547827E-14</v>
      </c>
      <c r="I264" s="15">
        <f t="shared" si="113"/>
        <v>-3.9305285248219131E-13</v>
      </c>
      <c r="J264" s="10">
        <f t="shared" si="119"/>
        <v>-2.6819919906430395E-14</v>
      </c>
      <c r="K264" s="21">
        <f t="shared" ref="K264:K306" si="125">+K263+1</f>
        <v>308</v>
      </c>
      <c r="L264" s="10">
        <f t="shared" si="120"/>
        <v>-1.309306417689381E-14</v>
      </c>
      <c r="M264" s="15"/>
      <c r="N264" s="8">
        <f t="shared" si="121"/>
        <v>-1.9652642624109565E-15</v>
      </c>
      <c r="O264" s="15"/>
      <c r="P264" s="1">
        <f t="shared" si="123"/>
        <v>21.15290975537307</v>
      </c>
      <c r="Q264" s="7">
        <f t="shared" si="118"/>
        <v>6.8234894460269993E-2</v>
      </c>
      <c r="R264" s="7"/>
      <c r="S264" s="7">
        <f t="shared" si="124"/>
        <v>3.3311205081477023E-2</v>
      </c>
      <c r="T264" s="49">
        <f t="shared" si="122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8">
        <f t="shared" si="117"/>
        <v>-2.0874244182562531E-11</v>
      </c>
      <c r="F265" s="8"/>
      <c r="G265" s="15">
        <f t="shared" si="111"/>
        <v>-2.0874244182562531E-11</v>
      </c>
      <c r="H265" s="8">
        <f t="shared" si="112"/>
        <v>-7.647935981903158E-14</v>
      </c>
      <c r="I265" s="15">
        <f t="shared" si="113"/>
        <v>-3.0591743927612632E-13</v>
      </c>
      <c r="J265" s="10">
        <f t="shared" si="119"/>
        <v>-2.0874244182562532E-14</v>
      </c>
      <c r="K265" s="21">
        <f t="shared" si="125"/>
        <v>309</v>
      </c>
      <c r="L265" s="10">
        <f t="shared" si="120"/>
        <v>-1.0190478557727338E-14</v>
      </c>
      <c r="M265" s="15"/>
      <c r="N265" s="8">
        <f t="shared" si="121"/>
        <v>-1.5295871963806316E-15</v>
      </c>
      <c r="O265" s="15"/>
      <c r="P265" s="1">
        <f t="shared" si="123"/>
        <v>21.15290975537307</v>
      </c>
      <c r="Q265" s="7">
        <f t="shared" si="118"/>
        <v>6.8234894460269993E-2</v>
      </c>
      <c r="R265" s="7"/>
      <c r="S265" s="7">
        <f t="shared" si="124"/>
        <v>3.3311205081477023E-2</v>
      </c>
      <c r="T265" s="49">
        <f t="shared" si="122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8">
        <f t="shared" si="117"/>
        <v>-1.6246658144895255E-11</v>
      </c>
      <c r="F266" s="8"/>
      <c r="G266" s="15">
        <f t="shared" si="111"/>
        <v>-1.6246658144895255E-11</v>
      </c>
      <c r="H266" s="8">
        <f t="shared" si="112"/>
        <v>-5.9524742704610358E-14</v>
      </c>
      <c r="I266" s="15">
        <f t="shared" si="113"/>
        <v>-2.3809897081844143E-13</v>
      </c>
      <c r="J266" s="10">
        <f t="shared" si="119"/>
        <v>-1.6246658144895257E-14</v>
      </c>
      <c r="K266" s="21">
        <f t="shared" si="125"/>
        <v>310</v>
      </c>
      <c r="L266" s="10">
        <f t="shared" si="120"/>
        <v>-7.9313636466217155E-15</v>
      </c>
      <c r="M266" s="15"/>
      <c r="N266" s="8">
        <f t="shared" si="121"/>
        <v>-1.1904948540922071E-15</v>
      </c>
      <c r="O266" s="15"/>
      <c r="P266" s="1">
        <f t="shared" si="123"/>
        <v>21.15290975537307</v>
      </c>
      <c r="Q266" s="7">
        <f t="shared" si="118"/>
        <v>6.8234894460269993E-2</v>
      </c>
      <c r="R266" s="7"/>
      <c r="S266" s="7">
        <f t="shared" si="124"/>
        <v>3.3311205081477023E-2</v>
      </c>
      <c r="T266" s="49">
        <f t="shared" si="122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8">
        <f t="shared" si="117"/>
        <v>-1.2644956079300221E-11</v>
      </c>
      <c r="F267" s="8"/>
      <c r="G267" s="15">
        <f t="shared" si="111"/>
        <v>-1.2644956079300221E-11</v>
      </c>
      <c r="H267" s="8">
        <f t="shared" si="112"/>
        <v>-4.632877422659015E-14</v>
      </c>
      <c r="I267" s="15">
        <f t="shared" si="113"/>
        <v>-1.853150969063606E-13</v>
      </c>
      <c r="J267" s="10">
        <f t="shared" si="119"/>
        <v>-1.2644956079300221E-14</v>
      </c>
      <c r="K267" s="21">
        <f t="shared" si="125"/>
        <v>311</v>
      </c>
      <c r="L267" s="10">
        <f t="shared" si="120"/>
        <v>-6.1730691977415663E-15</v>
      </c>
      <c r="M267" s="15"/>
      <c r="N267" s="8">
        <f t="shared" si="121"/>
        <v>-9.2657548453180295E-16</v>
      </c>
      <c r="O267" s="15"/>
      <c r="P267" s="1">
        <f t="shared" si="123"/>
        <v>21.15290975537307</v>
      </c>
      <c r="Q267" s="7">
        <f t="shared" si="118"/>
        <v>6.8234894460269993E-2</v>
      </c>
      <c r="R267" s="7"/>
      <c r="S267" s="7">
        <f t="shared" si="124"/>
        <v>3.3311205081477023E-2</v>
      </c>
      <c r="T267" s="49">
        <f t="shared" si="122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8">
        <f t="shared" si="117"/>
        <v>-9.8417110042825053E-12</v>
      </c>
      <c r="F268" s="8"/>
      <c r="G268" s="15">
        <f t="shared" si="111"/>
        <v>-9.8417110042825053E-12</v>
      </c>
      <c r="H268" s="8">
        <f t="shared" si="112"/>
        <v>-3.6058204098245054E-14</v>
      </c>
      <c r="I268" s="15">
        <f t="shared" si="113"/>
        <v>-1.4423281639298022E-13</v>
      </c>
      <c r="J268" s="10">
        <f t="shared" si="119"/>
        <v>-9.8417110042825051E-15</v>
      </c>
      <c r="K268" s="21">
        <f t="shared" si="125"/>
        <v>312</v>
      </c>
      <c r="L268" s="10">
        <f t="shared" si="120"/>
        <v>-4.8045689263455854E-15</v>
      </c>
      <c r="M268" s="15"/>
      <c r="N268" s="8">
        <f t="shared" si="121"/>
        <v>-7.2116408196490108E-16</v>
      </c>
      <c r="O268" s="15"/>
      <c r="P268" s="1">
        <f t="shared" si="123"/>
        <v>21.15290975537307</v>
      </c>
      <c r="Q268" s="7">
        <f t="shared" si="118"/>
        <v>6.8234894460269993E-2</v>
      </c>
      <c r="R268" s="7"/>
      <c r="S268" s="7">
        <f t="shared" si="124"/>
        <v>3.3311205081477023E-2</v>
      </c>
      <c r="T268" s="49">
        <f t="shared" si="122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8">
        <f t="shared" si="117"/>
        <v>-7.6599139518067512E-12</v>
      </c>
      <c r="F269" s="8"/>
      <c r="G269" s="15">
        <f t="shared" si="111"/>
        <v>-7.6599139518067512E-12</v>
      </c>
      <c r="H269" s="8">
        <f t="shared" si="112"/>
        <v>-2.8064504284778963E-14</v>
      </c>
      <c r="I269" s="15">
        <f t="shared" si="113"/>
        <v>-1.1225801713911585E-13</v>
      </c>
      <c r="J269" s="10">
        <f t="shared" si="119"/>
        <v>-7.6599139518067506E-15</v>
      </c>
      <c r="K269" s="21">
        <f t="shared" si="125"/>
        <v>313</v>
      </c>
      <c r="L269" s="10">
        <f t="shared" si="120"/>
        <v>-3.7394498309610508E-15</v>
      </c>
      <c r="M269" s="15"/>
      <c r="N269" s="8">
        <f t="shared" si="121"/>
        <v>-5.6129008569557927E-16</v>
      </c>
      <c r="O269" s="15"/>
      <c r="P269" s="1">
        <f t="shared" si="123"/>
        <v>21.15290975537307</v>
      </c>
      <c r="Q269" s="7">
        <f t="shared" si="118"/>
        <v>6.8234894460269993E-2</v>
      </c>
      <c r="R269" s="7"/>
      <c r="S269" s="7">
        <f t="shared" si="124"/>
        <v>3.3311205081477023E-2</v>
      </c>
      <c r="T269" s="49">
        <f t="shared" si="122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8">
        <f t="shared" si="117"/>
        <v>-5.9617968586511295E-12</v>
      </c>
      <c r="F270" s="8"/>
      <c r="G270" s="15">
        <f t="shared" si="111"/>
        <v>-5.9617968586511295E-12</v>
      </c>
      <c r="H270" s="8">
        <f t="shared" si="112"/>
        <v>-2.1842918149900586E-14</v>
      </c>
      <c r="I270" s="15">
        <f t="shared" si="113"/>
        <v>-8.7371672599602344E-14</v>
      </c>
      <c r="J270" s="10">
        <f t="shared" si="119"/>
        <v>-5.9617968586511296E-15</v>
      </c>
      <c r="K270" s="21">
        <f t="shared" si="125"/>
        <v>314</v>
      </c>
      <c r="L270" s="10">
        <f t="shared" si="120"/>
        <v>-2.9104557042770204E-15</v>
      </c>
      <c r="M270" s="15"/>
      <c r="N270" s="8">
        <f t="shared" si="121"/>
        <v>-4.3685836299801175E-16</v>
      </c>
      <c r="O270" s="15"/>
      <c r="P270" s="1">
        <f t="shared" si="123"/>
        <v>21.15290975537307</v>
      </c>
      <c r="Q270" s="7">
        <f t="shared" si="118"/>
        <v>6.8234894460269993E-2</v>
      </c>
      <c r="R270" s="7"/>
      <c r="S270" s="7">
        <f t="shared" si="124"/>
        <v>3.3311205081477023E-2</v>
      </c>
      <c r="T270" s="49">
        <f t="shared" si="122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8">
        <f t="shared" si="117"/>
        <v>-4.640133297507724E-12</v>
      </c>
      <c r="F271" s="8"/>
      <c r="G271" s="15">
        <f t="shared" si="111"/>
        <v>-4.640133297507724E-12</v>
      </c>
      <c r="H271" s="8">
        <f t="shared" si="112"/>
        <v>-1.7000587947745189E-14</v>
      </c>
      <c r="I271" s="15">
        <f t="shared" si="113"/>
        <v>-6.8002351790980758E-14</v>
      </c>
      <c r="J271" s="10">
        <f t="shared" si="119"/>
        <v>-4.6401332975077243E-15</v>
      </c>
      <c r="K271" s="21">
        <f t="shared" si="125"/>
        <v>315</v>
      </c>
      <c r="L271" s="10">
        <f t="shared" si="120"/>
        <v>-2.2652402865321064E-15</v>
      </c>
      <c r="M271" s="15"/>
      <c r="N271" s="8">
        <f t="shared" si="121"/>
        <v>-3.4001175895490382E-16</v>
      </c>
      <c r="O271" s="15"/>
      <c r="P271" s="1">
        <f t="shared" si="123"/>
        <v>21.15290975537307</v>
      </c>
      <c r="Q271" s="7">
        <f t="shared" si="118"/>
        <v>6.8234894460269993E-2</v>
      </c>
      <c r="R271" s="7"/>
      <c r="S271" s="7">
        <f t="shared" si="124"/>
        <v>3.3311205081477023E-2</v>
      </c>
      <c r="T271" s="49">
        <f t="shared" si="122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8">
        <f t="shared" si="117"/>
        <v>-3.6114677385219248E-12</v>
      </c>
      <c r="F272" s="8"/>
      <c r="G272" s="15">
        <f t="shared" si="111"/>
        <v>-3.6114677385219248E-12</v>
      </c>
      <c r="H272" s="8">
        <f t="shared" si="112"/>
        <v>-1.3231748092703193E-14</v>
      </c>
      <c r="I272" s="15">
        <f t="shared" si="113"/>
        <v>-5.2926992370812771E-14</v>
      </c>
      <c r="J272" s="10">
        <f t="shared" si="119"/>
        <v>-3.6114677385219246E-15</v>
      </c>
      <c r="K272" s="21">
        <f t="shared" si="125"/>
        <v>316</v>
      </c>
      <c r="L272" s="10">
        <f t="shared" si="120"/>
        <v>-1.7630618972099141E-15</v>
      </c>
      <c r="M272" s="15"/>
      <c r="N272" s="8">
        <f t="shared" si="121"/>
        <v>-2.6463496185406385E-16</v>
      </c>
      <c r="O272" s="15"/>
      <c r="P272" s="1">
        <f t="shared" si="123"/>
        <v>21.15290975537307</v>
      </c>
      <c r="Q272" s="7">
        <f t="shared" si="118"/>
        <v>6.8234894460269993E-2</v>
      </c>
      <c r="R272" s="7"/>
      <c r="S272" s="7">
        <f t="shared" si="124"/>
        <v>3.3311205081477023E-2</v>
      </c>
      <c r="T272" s="49">
        <f t="shared" si="122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8">
        <f t="shared" si="117"/>
        <v>-2.8108458076818756E-12</v>
      </c>
      <c r="F273" s="8"/>
      <c r="G273" s="15">
        <f t="shared" si="111"/>
        <v>-2.8108458076818756E-12</v>
      </c>
      <c r="H273" s="8">
        <f t="shared" si="112"/>
        <v>-1.0298417803366357E-14</v>
      </c>
      <c r="I273" s="15">
        <f t="shared" si="113"/>
        <v>-4.1193671213465427E-14</v>
      </c>
      <c r="J273" s="10">
        <f t="shared" si="119"/>
        <v>-2.8108458076818757E-15</v>
      </c>
      <c r="K273" s="21">
        <f t="shared" si="125"/>
        <v>317</v>
      </c>
      <c r="L273" s="10">
        <f t="shared" si="120"/>
        <v>-1.3722108298506833E-15</v>
      </c>
      <c r="M273" s="15"/>
      <c r="N273" s="8">
        <f t="shared" si="121"/>
        <v>-2.0596835606732715E-16</v>
      </c>
      <c r="O273" s="15"/>
      <c r="P273" s="1">
        <f t="shared" si="123"/>
        <v>21.15290975537307</v>
      </c>
      <c r="Q273" s="7">
        <f t="shared" si="118"/>
        <v>6.8234894460269993E-2</v>
      </c>
      <c r="R273" s="7"/>
      <c r="S273" s="7">
        <f t="shared" si="124"/>
        <v>3.3311205081477023E-2</v>
      </c>
      <c r="T273" s="49">
        <f t="shared" si="122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8">
        <f t="shared" si="117"/>
        <v>-2.1877127878750983E-12</v>
      </c>
      <c r="F274" s="8"/>
      <c r="G274" s="15">
        <f t="shared" si="111"/>
        <v>-2.1877127878750983E-12</v>
      </c>
      <c r="H274" s="8">
        <f t="shared" si="112"/>
        <v>-8.0153739709706066E-15</v>
      </c>
      <c r="I274" s="15">
        <f t="shared" si="113"/>
        <v>-3.2061495883882426E-14</v>
      </c>
      <c r="J274" s="10">
        <f t="shared" si="119"/>
        <v>-2.1877127878750983E-15</v>
      </c>
      <c r="K274" s="21">
        <f t="shared" si="125"/>
        <v>318</v>
      </c>
      <c r="L274" s="10">
        <f t="shared" si="120"/>
        <v>-1.0680070646069389E-15</v>
      </c>
      <c r="M274" s="15"/>
      <c r="N274" s="8">
        <f t="shared" si="121"/>
        <v>-1.6030747941941213E-16</v>
      </c>
      <c r="O274" s="15"/>
      <c r="P274" s="1">
        <f t="shared" si="123"/>
        <v>21.15290975537307</v>
      </c>
      <c r="Q274" s="7">
        <f t="shared" si="118"/>
        <v>6.8234894460269993E-2</v>
      </c>
      <c r="R274" s="7"/>
      <c r="S274" s="7">
        <f t="shared" si="124"/>
        <v>3.3311205081477023E-2</v>
      </c>
      <c r="T274" s="49">
        <f t="shared" si="122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8">
        <f t="shared" si="117"/>
        <v>-1.7027213763032253E-12</v>
      </c>
      <c r="F275" s="8"/>
      <c r="G275" s="15">
        <f t="shared" si="111"/>
        <v>-1.7027213763032253E-12</v>
      </c>
      <c r="H275" s="8">
        <f t="shared" si="112"/>
        <v>-6.2384553745248368E-15</v>
      </c>
      <c r="I275" s="15">
        <f t="shared" si="113"/>
        <v>-2.4953821498099347E-14</v>
      </c>
      <c r="J275" s="10">
        <f t="shared" si="119"/>
        <v>-1.7027213763032254E-15</v>
      </c>
      <c r="K275" s="21">
        <f t="shared" si="125"/>
        <v>319</v>
      </c>
      <c r="L275" s="10">
        <f t="shared" si="120"/>
        <v>-8.3124186548975752E-16</v>
      </c>
      <c r="M275" s="15"/>
      <c r="N275" s="8">
        <f t="shared" si="121"/>
        <v>-1.2476910749049673E-16</v>
      </c>
      <c r="O275" s="15"/>
      <c r="P275" s="1">
        <f t="shared" si="123"/>
        <v>21.15290975537307</v>
      </c>
      <c r="Q275" s="7">
        <f t="shared" si="118"/>
        <v>6.8234894460269993E-2</v>
      </c>
      <c r="R275" s="7"/>
      <c r="S275" s="7">
        <f t="shared" si="124"/>
        <v>3.3311205081477023E-2</v>
      </c>
      <c r="T275" s="49">
        <f t="shared" si="122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8">
        <f t="shared" si="117"/>
        <v>-1.3252471263085545E-12</v>
      </c>
      <c r="F276" s="8"/>
      <c r="G276" s="15">
        <f t="shared" si="111"/>
        <v>-1.3252471263085545E-12</v>
      </c>
      <c r="H276" s="8">
        <f t="shared" si="112"/>
        <v>-4.8554597203934431E-15</v>
      </c>
      <c r="I276" s="15">
        <f t="shared" si="113"/>
        <v>-1.9421838881573772E-14</v>
      </c>
      <c r="J276" s="10">
        <f t="shared" si="119"/>
        <v>-1.3252471263085545E-15</v>
      </c>
      <c r="K276" s="21">
        <f t="shared" si="125"/>
        <v>320</v>
      </c>
      <c r="L276" s="10">
        <f t="shared" si="120"/>
        <v>-6.4696485804350828E-16</v>
      </c>
      <c r="M276" s="15"/>
      <c r="N276" s="8">
        <f t="shared" si="121"/>
        <v>-9.7109194407868862E-17</v>
      </c>
      <c r="O276" s="15"/>
      <c r="P276" s="1">
        <f t="shared" si="123"/>
        <v>21.15290975537307</v>
      </c>
      <c r="Q276" s="7">
        <f t="shared" si="118"/>
        <v>6.8234894460269993E-2</v>
      </c>
      <c r="R276" s="7"/>
      <c r="S276" s="7">
        <f t="shared" si="124"/>
        <v>3.3311205081477023E-2</v>
      </c>
      <c r="T276" s="49">
        <f t="shared" si="122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8">
        <f t="shared" si="117"/>
        <v>-1.0314546879079754E-12</v>
      </c>
      <c r="F277" s="8"/>
      <c r="G277" s="15">
        <f t="shared" si="111"/>
        <v>-1.0314546879079754E-12</v>
      </c>
      <c r="H277" s="8">
        <f t="shared" si="112"/>
        <v>-3.7790587062039916E-15</v>
      </c>
      <c r="I277" s="15">
        <f t="shared" si="113"/>
        <v>-1.5116234824815966E-14</v>
      </c>
      <c r="J277" s="10">
        <f t="shared" si="119"/>
        <v>-1.0314546879079754E-15</v>
      </c>
      <c r="K277" s="21">
        <f t="shared" si="125"/>
        <v>321</v>
      </c>
      <c r="L277" s="10">
        <f t="shared" si="120"/>
        <v>-5.0353999830920957E-16</v>
      </c>
      <c r="M277" s="15"/>
      <c r="N277" s="8">
        <f t="shared" si="121"/>
        <v>-7.5581174124079836E-17</v>
      </c>
      <c r="O277" s="15"/>
      <c r="P277" s="1">
        <f t="shared" si="123"/>
        <v>21.15290975537307</v>
      </c>
      <c r="Q277" s="7">
        <f t="shared" si="118"/>
        <v>6.8234894460269993E-2</v>
      </c>
      <c r="R277" s="7"/>
      <c r="S277" s="7">
        <f t="shared" si="124"/>
        <v>3.3311205081477023E-2</v>
      </c>
      <c r="T277" s="49">
        <f t="shared" si="122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8">
        <f t="shared" si="117"/>
        <v>-8.0279274113259508E-13</v>
      </c>
      <c r="F278" s="8"/>
      <c r="G278" s="15">
        <f t="shared" si="111"/>
        <v>-8.0279274113259508E-13</v>
      </c>
      <c r="H278" s="8">
        <f t="shared" si="112"/>
        <v>-2.9412837356992763E-15</v>
      </c>
      <c r="I278" s="15">
        <f t="shared" si="113"/>
        <v>-1.1765134942797105E-14</v>
      </c>
      <c r="J278" s="10">
        <f t="shared" si="119"/>
        <v>-8.0279274113259509E-16</v>
      </c>
      <c r="K278" s="21">
        <f t="shared" si="125"/>
        <v>322</v>
      </c>
      <c r="L278" s="10">
        <f t="shared" si="120"/>
        <v>-3.9191082289076584E-16</v>
      </c>
      <c r="M278" s="15"/>
      <c r="N278" s="8">
        <f t="shared" si="121"/>
        <v>-5.8825674713985525E-17</v>
      </c>
      <c r="O278" s="15"/>
      <c r="P278" s="1">
        <f t="shared" si="123"/>
        <v>21.15290975537307</v>
      </c>
      <c r="Q278" s="7">
        <f t="shared" si="118"/>
        <v>6.8234894460269993E-2</v>
      </c>
      <c r="R278" s="7"/>
      <c r="S278" s="7">
        <f t="shared" si="124"/>
        <v>3.3311205081477023E-2</v>
      </c>
      <c r="T278" s="49">
        <f t="shared" si="122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8">
        <f t="shared" si="117"/>
        <v>-6.248225857815723E-13</v>
      </c>
      <c r="F279" s="8"/>
      <c r="G279" s="15">
        <f t="shared" si="111"/>
        <v>-6.248225857815723E-13</v>
      </c>
      <c r="H279" s="8">
        <f t="shared" si="112"/>
        <v>-2.2892340888186524E-15</v>
      </c>
      <c r="I279" s="15">
        <f t="shared" si="113"/>
        <v>-9.1569363552746095E-15</v>
      </c>
      <c r="J279" s="10">
        <f t="shared" si="119"/>
        <v>-6.2482258578157232E-16</v>
      </c>
      <c r="K279" s="21">
        <f t="shared" si="125"/>
        <v>323</v>
      </c>
      <c r="L279" s="10">
        <f t="shared" si="120"/>
        <v>-3.0502858484858526E-16</v>
      </c>
      <c r="M279" s="15"/>
      <c r="N279" s="8">
        <f t="shared" si="121"/>
        <v>-4.578468177637305E-17</v>
      </c>
      <c r="O279" s="15"/>
      <c r="P279" s="1">
        <f t="shared" si="123"/>
        <v>21.15290975537307</v>
      </c>
      <c r="Q279" s="7">
        <f t="shared" si="118"/>
        <v>6.8234894460269993E-2</v>
      </c>
      <c r="R279" s="7"/>
      <c r="S279" s="7">
        <f t="shared" si="124"/>
        <v>3.3311205081477023E-2</v>
      </c>
      <c r="T279" s="49">
        <f t="shared" si="122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8">
        <f t="shared" si="117"/>
        <v>-4.8630641970178007E-13</v>
      </c>
      <c r="F280" s="8"/>
      <c r="G280" s="15">
        <f t="shared" ref="G280:G306" si="126">+E280-F280</f>
        <v>-4.8630641970178007E-13</v>
      </c>
      <c r="H280" s="8">
        <f t="shared" si="112"/>
        <v>-1.7817365423820423E-15</v>
      </c>
      <c r="I280" s="15">
        <f t="shared" si="113"/>
        <v>-7.1269461695281692E-15</v>
      </c>
      <c r="J280" s="10">
        <f t="shared" si="119"/>
        <v>-4.8630641970178007E-16</v>
      </c>
      <c r="K280" s="21">
        <f t="shared" si="125"/>
        <v>324</v>
      </c>
      <c r="L280" s="10">
        <f t="shared" si="120"/>
        <v>-2.3740716545779996E-16</v>
      </c>
      <c r="M280" s="15"/>
      <c r="N280" s="8">
        <f t="shared" si="121"/>
        <v>-3.5634730847640846E-17</v>
      </c>
      <c r="O280" s="15"/>
      <c r="P280" s="1">
        <f t="shared" si="123"/>
        <v>21.15290975537307</v>
      </c>
      <c r="Q280" s="7">
        <f t="shared" si="118"/>
        <v>6.8234894460269993E-2</v>
      </c>
      <c r="R280" s="7"/>
      <c r="S280" s="7">
        <f t="shared" si="124"/>
        <v>3.3311205081477023E-2</v>
      </c>
      <c r="T280" s="49">
        <f t="shared" si="122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8">
        <f t="shared" si="117"/>
        <v>-3.7849773555695103E-13</v>
      </c>
      <c r="F281" s="8"/>
      <c r="G281" s="15">
        <f t="shared" si="126"/>
        <v>-3.7849773555695103E-13</v>
      </c>
      <c r="H281" s="8">
        <f t="shared" ref="H281:H306" si="127">+I281*$H$3</f>
        <v>-1.3867455154390716E-15</v>
      </c>
      <c r="I281" s="15">
        <f t="shared" ref="I281:I306" si="128">+I280-H280-N280+L280</f>
        <v>-5.5469820617562865E-15</v>
      </c>
      <c r="J281" s="10">
        <f t="shared" ref="J281:J306" si="129">+I281*$Q$3</f>
        <v>-3.7849773555695103E-16</v>
      </c>
      <c r="K281" s="21">
        <f t="shared" si="125"/>
        <v>325</v>
      </c>
      <c r="L281" s="10">
        <f t="shared" ref="L281:L306" si="130">+$S$3*I281</f>
        <v>-1.847766570424379E-16</v>
      </c>
      <c r="M281" s="15"/>
      <c r="N281" s="8">
        <f t="shared" ref="N281:N306" si="131">+I281*$N$3</f>
        <v>-2.7734910308781433E-17</v>
      </c>
      <c r="O281" s="15"/>
      <c r="P281" s="1">
        <f t="shared" si="123"/>
        <v>21.15290975537307</v>
      </c>
      <c r="Q281" s="7">
        <f t="shared" si="118"/>
        <v>6.8234894460269993E-2</v>
      </c>
      <c r="R281" s="7"/>
      <c r="S281" s="7">
        <f t="shared" si="124"/>
        <v>3.3311205081477023E-2</v>
      </c>
      <c r="T281" s="49">
        <f t="shared" si="122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8">
        <f t="shared" si="117"/>
        <v>-2.945890286819408E-13</v>
      </c>
      <c r="F282" s="8"/>
      <c r="G282" s="15">
        <f t="shared" si="126"/>
        <v>-2.945890286819408E-13</v>
      </c>
      <c r="H282" s="8">
        <f t="shared" si="127"/>
        <v>-1.0793195732627179E-15</v>
      </c>
      <c r="I282" s="15">
        <f t="shared" si="128"/>
        <v>-4.3172782930508716E-15</v>
      </c>
      <c r="J282" s="10">
        <f t="shared" si="129"/>
        <v>-2.9458902868194083E-16</v>
      </c>
      <c r="K282" s="21">
        <f t="shared" si="125"/>
        <v>326</v>
      </c>
      <c r="L282" s="10">
        <f t="shared" si="130"/>
        <v>-1.4381374261362664E-16</v>
      </c>
      <c r="M282" s="15"/>
      <c r="N282" s="8">
        <f t="shared" si="131"/>
        <v>-2.1586391465254358E-17</v>
      </c>
      <c r="O282" s="15"/>
      <c r="P282" s="1">
        <f t="shared" si="123"/>
        <v>21.15290975537307</v>
      </c>
      <c r="Q282" s="7">
        <f t="shared" si="118"/>
        <v>6.8234894460269993E-2</v>
      </c>
      <c r="R282" s="7"/>
      <c r="S282" s="7">
        <f t="shared" si="124"/>
        <v>3.3311205081477023E-2</v>
      </c>
      <c r="T282" s="49">
        <f t="shared" si="122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8">
        <f t="shared" si="117"/>
        <v>-2.2928194191722315E-13</v>
      </c>
      <c r="F283" s="8"/>
      <c r="G283" s="15">
        <f t="shared" si="126"/>
        <v>-2.2928194191722315E-13</v>
      </c>
      <c r="H283" s="8">
        <f t="shared" si="127"/>
        <v>-8.400465177341315E-16</v>
      </c>
      <c r="I283" s="15">
        <f t="shared" si="128"/>
        <v>-3.360186070936526E-15</v>
      </c>
      <c r="J283" s="10">
        <f t="shared" si="129"/>
        <v>-2.2928194191722313E-16</v>
      </c>
      <c r="K283" s="21">
        <f t="shared" si="125"/>
        <v>327</v>
      </c>
      <c r="L283" s="10">
        <f t="shared" si="130"/>
        <v>-1.1193184732088912E-16</v>
      </c>
      <c r="M283" s="15"/>
      <c r="N283" s="8">
        <f t="shared" si="131"/>
        <v>-1.6800930354682632E-17</v>
      </c>
      <c r="O283" s="15"/>
      <c r="P283" s="1">
        <f t="shared" si="123"/>
        <v>21.15290975537307</v>
      </c>
      <c r="Q283" s="7">
        <f t="shared" si="118"/>
        <v>6.8234894460269993E-2</v>
      </c>
      <c r="R283" s="7"/>
      <c r="S283" s="7">
        <f t="shared" si="124"/>
        <v>3.3311205081477023E-2</v>
      </c>
      <c r="T283" s="49">
        <f t="shared" si="122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8">
        <f t="shared" si="117"/>
        <v>-1.7845270451701515E-13</v>
      </c>
      <c r="F284" s="8"/>
      <c r="G284" s="15">
        <f t="shared" si="126"/>
        <v>-1.7845270451701515E-13</v>
      </c>
      <c r="H284" s="8">
        <f t="shared" si="127"/>
        <v>-6.538176175421502E-16</v>
      </c>
      <c r="I284" s="15">
        <f t="shared" si="128"/>
        <v>-2.6152704701686008E-15</v>
      </c>
      <c r="J284" s="10">
        <f t="shared" si="129"/>
        <v>-1.7845270451701515E-16</v>
      </c>
      <c r="K284" s="21">
        <f t="shared" si="125"/>
        <v>328</v>
      </c>
      <c r="L284" s="10">
        <f t="shared" si="130"/>
        <v>-8.7117810975317103E-17</v>
      </c>
      <c r="M284" s="15"/>
      <c r="N284" s="8">
        <f t="shared" si="131"/>
        <v>-1.3076352350843004E-17</v>
      </c>
      <c r="O284" s="15"/>
      <c r="P284" s="1">
        <f t="shared" si="123"/>
        <v>21.15290975537307</v>
      </c>
      <c r="Q284" s="7">
        <f t="shared" si="118"/>
        <v>6.8234894460269993E-2</v>
      </c>
      <c r="R284" s="7"/>
      <c r="S284" s="7">
        <f t="shared" si="124"/>
        <v>3.3311205081477023E-2</v>
      </c>
      <c r="T284" s="49">
        <f t="shared" si="122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8">
        <f t="shared" si="117"/>
        <v>-1.388917395026868E-13</v>
      </c>
      <c r="F285" s="8"/>
      <c r="G285" s="15">
        <f t="shared" si="126"/>
        <v>-1.388917395026868E-13</v>
      </c>
      <c r="H285" s="8">
        <f t="shared" si="127"/>
        <v>-5.0887357781273116E-16</v>
      </c>
      <c r="I285" s="15">
        <f t="shared" si="128"/>
        <v>-2.0354943112509246E-15</v>
      </c>
      <c r="J285" s="10">
        <f t="shared" si="129"/>
        <v>-1.3889173950268681E-16</v>
      </c>
      <c r="K285" s="21">
        <f t="shared" si="125"/>
        <v>329</v>
      </c>
      <c r="L285" s="10">
        <f t="shared" si="130"/>
        <v>-6.7804768444259371E-17</v>
      </c>
      <c r="M285" s="15"/>
      <c r="N285" s="8">
        <f t="shared" si="131"/>
        <v>-1.0177471556254623E-17</v>
      </c>
      <c r="O285" s="15"/>
      <c r="P285" s="1">
        <f t="shared" si="123"/>
        <v>21.15290975537307</v>
      </c>
      <c r="Q285" s="7">
        <f t="shared" si="118"/>
        <v>6.8234894460269993E-2</v>
      </c>
      <c r="R285" s="7"/>
      <c r="S285" s="7">
        <f t="shared" si="124"/>
        <v>3.3311205081477023E-2</v>
      </c>
      <c r="T285" s="49">
        <f t="shared" si="122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8">
        <f t="shared" si="117"/>
        <v>-1.0810099714819873E-13</v>
      </c>
      <c r="F286" s="8"/>
      <c r="G286" s="15">
        <f t="shared" si="126"/>
        <v>-1.0810099714819873E-13</v>
      </c>
      <c r="H286" s="8">
        <f t="shared" si="127"/>
        <v>-3.9606200758154954E-16</v>
      </c>
      <c r="I286" s="15">
        <f t="shared" si="128"/>
        <v>-1.5842480303261981E-15</v>
      </c>
      <c r="J286" s="10">
        <f t="shared" si="129"/>
        <v>-1.0810099714819874E-16</v>
      </c>
      <c r="K286" s="21">
        <f t="shared" si="125"/>
        <v>330</v>
      </c>
      <c r="L286" s="10">
        <f t="shared" si="130"/>
        <v>-5.2773211038122019E-17</v>
      </c>
      <c r="M286" s="15"/>
      <c r="N286" s="8">
        <f t="shared" si="131"/>
        <v>-7.921240151630991E-18</v>
      </c>
      <c r="O286" s="15"/>
      <c r="P286" s="1">
        <f t="shared" si="123"/>
        <v>21.15290975537307</v>
      </c>
      <c r="Q286" s="7">
        <f t="shared" si="118"/>
        <v>6.8234894460269993E-2</v>
      </c>
      <c r="R286" s="7"/>
      <c r="S286" s="7">
        <f t="shared" si="124"/>
        <v>3.3311205081477023E-2</v>
      </c>
      <c r="T286" s="49">
        <f t="shared" si="122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8">
        <f t="shared" si="117"/>
        <v>-8.4136217360923883E-14</v>
      </c>
      <c r="F287" s="8"/>
      <c r="G287" s="15">
        <f t="shared" si="126"/>
        <v>-8.4136217360923883E-14</v>
      </c>
      <c r="H287" s="8">
        <f t="shared" si="127"/>
        <v>-3.0825949840778494E-16</v>
      </c>
      <c r="I287" s="15">
        <f t="shared" si="128"/>
        <v>-1.2330379936311397E-15</v>
      </c>
      <c r="J287" s="10">
        <f t="shared" si="129"/>
        <v>-8.4136217360923885E-17</v>
      </c>
      <c r="K287" s="21">
        <f t="shared" si="125"/>
        <v>331</v>
      </c>
      <c r="L287" s="10">
        <f t="shared" si="130"/>
        <v>-4.1073981479099855E-17</v>
      </c>
      <c r="M287" s="15"/>
      <c r="N287" s="8">
        <f t="shared" si="131"/>
        <v>-6.1651899681556986E-18</v>
      </c>
      <c r="O287" s="15"/>
      <c r="P287" s="1">
        <f t="shared" si="123"/>
        <v>21.15290975537307</v>
      </c>
      <c r="Q287" s="7">
        <f t="shared" si="118"/>
        <v>6.8234894460269993E-2</v>
      </c>
      <c r="R287" s="7"/>
      <c r="S287" s="7">
        <f t="shared" si="124"/>
        <v>3.3311205081477023E-2</v>
      </c>
      <c r="T287" s="49">
        <f t="shared" si="122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8">
        <f t="shared" si="117"/>
        <v>-6.548416072517774E-14</v>
      </c>
      <c r="F288" s="8"/>
      <c r="G288" s="15">
        <f t="shared" si="126"/>
        <v>-6.548416072517774E-14</v>
      </c>
      <c r="H288" s="8">
        <f t="shared" si="127"/>
        <v>-2.399218216835747E-16</v>
      </c>
      <c r="I288" s="15">
        <f t="shared" si="128"/>
        <v>-9.5968728673429878E-16</v>
      </c>
      <c r="J288" s="10">
        <f t="shared" si="129"/>
        <v>-6.5484160725177739E-17</v>
      </c>
      <c r="K288" s="21">
        <f t="shared" si="125"/>
        <v>332</v>
      </c>
      <c r="L288" s="10">
        <f t="shared" si="130"/>
        <v>-3.1968340022492472E-17</v>
      </c>
      <c r="M288" s="15"/>
      <c r="N288" s="8">
        <f t="shared" si="131"/>
        <v>-4.798436433671494E-18</v>
      </c>
      <c r="O288" s="15"/>
      <c r="P288" s="1">
        <f t="shared" si="123"/>
        <v>21.15290975537307</v>
      </c>
      <c r="Q288" s="7">
        <f t="shared" si="118"/>
        <v>6.8234894460269993E-2</v>
      </c>
      <c r="R288" s="7"/>
      <c r="S288" s="7">
        <f t="shared" si="124"/>
        <v>3.3311205081477023E-2</v>
      </c>
      <c r="T288" s="49">
        <f t="shared" si="122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8">
        <f t="shared" si="117"/>
        <v>-5.0967056047762217E-14</v>
      </c>
      <c r="F289" s="8"/>
      <c r="G289" s="15">
        <f t="shared" si="126"/>
        <v>-5.0967056047762217E-14</v>
      </c>
      <c r="H289" s="8">
        <f t="shared" si="127"/>
        <v>-1.8673384215988627E-16</v>
      </c>
      <c r="I289" s="15">
        <f t="shared" si="128"/>
        <v>-7.4693536863954509E-16</v>
      </c>
      <c r="J289" s="10">
        <f t="shared" si="129"/>
        <v>-5.0967056047762219E-17</v>
      </c>
      <c r="K289" s="21">
        <f t="shared" si="125"/>
        <v>333</v>
      </c>
      <c r="L289" s="10">
        <f t="shared" si="130"/>
        <v>-2.4881317247360528E-17</v>
      </c>
      <c r="M289" s="15"/>
      <c r="N289" s="8">
        <f t="shared" si="131"/>
        <v>-3.7346768431977253E-18</v>
      </c>
      <c r="O289" s="15"/>
      <c r="P289" s="1">
        <f t="shared" si="123"/>
        <v>21.15290975537307</v>
      </c>
      <c r="Q289" s="7">
        <f t="shared" si="118"/>
        <v>6.8234894460269993E-2</v>
      </c>
      <c r="R289" s="7"/>
      <c r="S289" s="7">
        <f t="shared" si="124"/>
        <v>3.3311205081477023E-2</v>
      </c>
      <c r="T289" s="49">
        <f t="shared" si="122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8">
        <f t="shared" si="117"/>
        <v>-3.9668230811988994E-14</v>
      </c>
      <c r="F290" s="8"/>
      <c r="G290" s="15">
        <f t="shared" si="126"/>
        <v>-3.9668230811988994E-14</v>
      </c>
      <c r="H290" s="8">
        <f t="shared" si="127"/>
        <v>-1.4533704172095541E-16</v>
      </c>
      <c r="I290" s="15">
        <f t="shared" si="128"/>
        <v>-5.8134816688382164E-16</v>
      </c>
      <c r="J290" s="10">
        <f t="shared" si="129"/>
        <v>-3.9668230811988998E-17</v>
      </c>
      <c r="K290" s="21">
        <f t="shared" si="125"/>
        <v>334</v>
      </c>
      <c r="L290" s="10">
        <f t="shared" si="130"/>
        <v>-1.9365408010807711E-17</v>
      </c>
      <c r="M290" s="15"/>
      <c r="N290" s="8">
        <f t="shared" si="131"/>
        <v>-2.9067408344191084E-18</v>
      </c>
      <c r="O290" s="15"/>
      <c r="P290" s="1">
        <f t="shared" si="123"/>
        <v>21.15290975537307</v>
      </c>
      <c r="Q290" s="7">
        <f t="shared" si="118"/>
        <v>6.8234894460269993E-2</v>
      </c>
      <c r="R290" s="7"/>
      <c r="S290" s="7">
        <f t="shared" si="124"/>
        <v>3.3311205081477023E-2</v>
      </c>
      <c r="T290" s="49">
        <f t="shared" si="122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8">
        <f t="shared" si="117"/>
        <v>-3.0874228526729332E-14</v>
      </c>
      <c r="F291" s="8"/>
      <c r="G291" s="15">
        <f t="shared" si="126"/>
        <v>-3.0874228526729332E-14</v>
      </c>
      <c r="H291" s="8">
        <f t="shared" si="127"/>
        <v>-1.1311744808481369E-16</v>
      </c>
      <c r="I291" s="15">
        <f t="shared" si="128"/>
        <v>-4.5246979233925477E-16</v>
      </c>
      <c r="J291" s="10">
        <f t="shared" si="129"/>
        <v>-3.0874228526729332E-17</v>
      </c>
      <c r="K291" s="21">
        <f t="shared" si="125"/>
        <v>335</v>
      </c>
      <c r="L291" s="10">
        <f t="shared" si="130"/>
        <v>-1.5072314045786238E-17</v>
      </c>
      <c r="M291" s="15"/>
      <c r="N291" s="8">
        <f t="shared" si="131"/>
        <v>-2.2623489616962739E-18</v>
      </c>
      <c r="O291" s="15"/>
      <c r="P291" s="1">
        <f t="shared" si="123"/>
        <v>21.15290975537307</v>
      </c>
      <c r="Q291" s="7">
        <f t="shared" si="118"/>
        <v>6.8234894460269993E-2</v>
      </c>
      <c r="R291" s="7"/>
      <c r="S291" s="7">
        <f t="shared" si="124"/>
        <v>3.3311205081477023E-2</v>
      </c>
      <c r="T291" s="49">
        <f t="shared" si="122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8">
        <f t="shared" si="117"/>
        <v>-2.4029758010599623E-14</v>
      </c>
      <c r="F292" s="8"/>
      <c r="G292" s="15">
        <f t="shared" si="126"/>
        <v>-2.4029758010599623E-14</v>
      </c>
      <c r="H292" s="8">
        <f t="shared" si="127"/>
        <v>-8.8040577334632769E-17</v>
      </c>
      <c r="I292" s="15">
        <f t="shared" si="128"/>
        <v>-3.5216230933853107E-16</v>
      </c>
      <c r="J292" s="10">
        <f t="shared" si="129"/>
        <v>-2.4029758010599622E-17</v>
      </c>
      <c r="K292" s="21">
        <f t="shared" si="125"/>
        <v>336</v>
      </c>
      <c r="L292" s="10">
        <f t="shared" si="130"/>
        <v>-1.173095090834236E-17</v>
      </c>
      <c r="M292" s="15"/>
      <c r="N292" s="8">
        <f t="shared" si="131"/>
        <v>-1.7608115466926555E-18</v>
      </c>
      <c r="O292" s="15"/>
      <c r="P292" s="1">
        <f t="shared" si="123"/>
        <v>21.15290975537307</v>
      </c>
      <c r="Q292" s="7">
        <f t="shared" si="118"/>
        <v>6.8234894460269993E-2</v>
      </c>
      <c r="R292" s="7"/>
      <c r="S292" s="7">
        <f t="shared" si="124"/>
        <v>3.3311205081477023E-2</v>
      </c>
      <c r="T292" s="49">
        <f t="shared" si="122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8">
        <f t="shared" si="117"/>
        <v>-1.8702629915046066E-14</v>
      </c>
      <c r="F293" s="8"/>
      <c r="G293" s="15">
        <f t="shared" si="126"/>
        <v>-1.8702629915046066E-14</v>
      </c>
      <c r="H293" s="8">
        <f t="shared" si="127"/>
        <v>-6.8522967841386999E-17</v>
      </c>
      <c r="I293" s="15">
        <f t="shared" si="128"/>
        <v>-2.74091871365548E-16</v>
      </c>
      <c r="J293" s="10">
        <f t="shared" si="129"/>
        <v>-1.8702629915046067E-17</v>
      </c>
      <c r="K293" s="21">
        <f t="shared" si="125"/>
        <v>337</v>
      </c>
      <c r="L293" s="10">
        <f t="shared" si="130"/>
        <v>-9.1303305382235892E-18</v>
      </c>
      <c r="M293" s="15"/>
      <c r="N293" s="8">
        <f t="shared" si="131"/>
        <v>-1.37045935682774E-18</v>
      </c>
      <c r="O293" s="15"/>
      <c r="P293" s="1">
        <f t="shared" si="123"/>
        <v>21.15290975537307</v>
      </c>
      <c r="Q293" s="7">
        <f t="shared" si="118"/>
        <v>6.8234894460269993E-2</v>
      </c>
      <c r="R293" s="7"/>
      <c r="S293" s="7">
        <f t="shared" si="124"/>
        <v>3.3311205081477023E-2</v>
      </c>
      <c r="T293" s="49">
        <f t="shared" si="122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8">
        <f t="shared" si="117"/>
        <v>-1.4556466427372387E-14</v>
      </c>
      <c r="F294" s="8"/>
      <c r="G294" s="15">
        <f t="shared" si="126"/>
        <v>-1.4556466427372387E-14</v>
      </c>
      <c r="H294" s="8">
        <f t="shared" si="127"/>
        <v>-5.3332193676389215E-17</v>
      </c>
      <c r="I294" s="15">
        <f t="shared" si="128"/>
        <v>-2.1332877470555686E-16</v>
      </c>
      <c r="J294" s="10">
        <f t="shared" si="129"/>
        <v>-1.4556466427372386E-17</v>
      </c>
      <c r="K294" s="21">
        <f t="shared" si="125"/>
        <v>338</v>
      </c>
      <c r="L294" s="10">
        <f t="shared" si="130"/>
        <v>-7.1062385639970131E-18</v>
      </c>
      <c r="M294" s="15"/>
      <c r="N294" s="8">
        <f t="shared" si="131"/>
        <v>-1.0666438735277844E-18</v>
      </c>
      <c r="O294" s="15"/>
      <c r="P294" s="1">
        <f t="shared" si="123"/>
        <v>21.15290975537307</v>
      </c>
      <c r="Q294" s="7">
        <f t="shared" si="118"/>
        <v>6.8234894460269993E-2</v>
      </c>
      <c r="R294" s="7"/>
      <c r="S294" s="7">
        <f t="shared" si="124"/>
        <v>3.3311205081477023E-2</v>
      </c>
      <c r="T294" s="49">
        <f t="shared" si="122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8">
        <f t="shared" si="117"/>
        <v>-1.1329460926816266E-14</v>
      </c>
      <c r="F295" s="8"/>
      <c r="G295" s="15">
        <f t="shared" si="126"/>
        <v>-1.1329460926816266E-14</v>
      </c>
      <c r="H295" s="8">
        <f t="shared" si="127"/>
        <v>-4.1509043929909222E-17</v>
      </c>
      <c r="I295" s="15">
        <f t="shared" si="128"/>
        <v>-1.6603617571963689E-16</v>
      </c>
      <c r="J295" s="10">
        <f t="shared" si="129"/>
        <v>-1.1329460926816266E-17</v>
      </c>
      <c r="K295" s="21">
        <f t="shared" si="125"/>
        <v>339</v>
      </c>
      <c r="L295" s="10">
        <f t="shared" si="130"/>
        <v>-5.5308651003409799E-18</v>
      </c>
      <c r="M295" s="15"/>
      <c r="N295" s="8">
        <f t="shared" si="131"/>
        <v>-8.301808785981844E-19</v>
      </c>
      <c r="O295" s="15"/>
      <c r="P295" s="1">
        <f t="shared" si="123"/>
        <v>21.15290975537307</v>
      </c>
      <c r="Q295" s="7">
        <f t="shared" si="118"/>
        <v>6.8234894460269993E-2</v>
      </c>
      <c r="R295" s="7"/>
      <c r="S295" s="7">
        <f t="shared" si="124"/>
        <v>3.3311205081477023E-2</v>
      </c>
      <c r="T295" s="49">
        <f t="shared" si="122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8">
        <f t="shared" si="117"/>
        <v>-8.8178463868738738E-15</v>
      </c>
      <c r="F296" s="8"/>
      <c r="G296" s="15">
        <f t="shared" si="126"/>
        <v>-8.8178463868738738E-15</v>
      </c>
      <c r="H296" s="8">
        <f t="shared" si="127"/>
        <v>-3.2306954002867608E-17</v>
      </c>
      <c r="I296" s="15">
        <f t="shared" si="128"/>
        <v>-1.2922781601147043E-16</v>
      </c>
      <c r="J296" s="10">
        <f t="shared" si="129"/>
        <v>-8.8178463868738739E-18</v>
      </c>
      <c r="K296" s="21">
        <f t="shared" si="125"/>
        <v>340</v>
      </c>
      <c r="L296" s="10">
        <f t="shared" si="130"/>
        <v>-4.3047342813894716E-18</v>
      </c>
      <c r="M296" s="15"/>
      <c r="N296" s="8">
        <f t="shared" si="131"/>
        <v>-6.4613908005735214E-19</v>
      </c>
      <c r="O296" s="15"/>
      <c r="P296" s="1">
        <f t="shared" si="123"/>
        <v>21.15290975537307</v>
      </c>
      <c r="Q296" s="7">
        <f t="shared" si="118"/>
        <v>6.8234894460269993E-2</v>
      </c>
      <c r="R296" s="7"/>
      <c r="S296" s="7">
        <f t="shared" si="124"/>
        <v>3.3311205081477023E-2</v>
      </c>
      <c r="T296" s="49">
        <f t="shared" si="122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8">
        <f t="shared" si="117"/>
        <v>-6.8630286475911525E-15</v>
      </c>
      <c r="F297" s="8"/>
      <c r="G297" s="15">
        <f t="shared" si="126"/>
        <v>-6.8630286475911525E-15</v>
      </c>
      <c r="H297" s="8">
        <f t="shared" si="127"/>
        <v>-2.5144864302483736E-17</v>
      </c>
      <c r="I297" s="15">
        <f t="shared" si="128"/>
        <v>-1.0057945720993494E-16</v>
      </c>
      <c r="J297" s="10">
        <f t="shared" si="129"/>
        <v>-6.8630286475911526E-18</v>
      </c>
      <c r="K297" s="21">
        <f t="shared" si="125"/>
        <v>341</v>
      </c>
      <c r="L297" s="10">
        <f t="shared" si="130"/>
        <v>-3.3504229261037858E-18</v>
      </c>
      <c r="M297" s="15"/>
      <c r="N297" s="8">
        <f t="shared" si="131"/>
        <v>-5.0289728604967469E-19</v>
      </c>
      <c r="O297" s="15"/>
      <c r="P297" s="1">
        <f t="shared" si="123"/>
        <v>21.15290975537307</v>
      </c>
      <c r="Q297" s="7">
        <f t="shared" si="118"/>
        <v>6.8234894460269993E-2</v>
      </c>
      <c r="R297" s="7"/>
      <c r="S297" s="7">
        <f t="shared" si="124"/>
        <v>3.3311205081477023E-2</v>
      </c>
      <c r="T297" s="49">
        <f t="shared" si="122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8">
        <f t="shared" si="117"/>
        <v>-5.3415720972153701E-15</v>
      </c>
      <c r="F298" s="8"/>
      <c r="G298" s="15">
        <f t="shared" si="126"/>
        <v>-5.3415720972153701E-15</v>
      </c>
      <c r="H298" s="8">
        <f t="shared" si="127"/>
        <v>-1.9570529636876331E-17</v>
      </c>
      <c r="I298" s="15">
        <f t="shared" si="128"/>
        <v>-7.8282118547505322E-17</v>
      </c>
      <c r="J298" s="10">
        <f t="shared" si="129"/>
        <v>-5.3415720972153699E-18</v>
      </c>
      <c r="K298" s="21">
        <f t="shared" si="125"/>
        <v>342</v>
      </c>
      <c r="L298" s="10">
        <f t="shared" si="130"/>
        <v>-2.6076717051484461E-18</v>
      </c>
      <c r="M298" s="15"/>
      <c r="N298" s="8">
        <f t="shared" si="131"/>
        <v>-3.9141059273752661E-19</v>
      </c>
      <c r="O298" s="15"/>
      <c r="P298" s="1">
        <f t="shared" si="123"/>
        <v>21.15290975537307</v>
      </c>
      <c r="Q298" s="7">
        <f t="shared" si="118"/>
        <v>6.8234894460269993E-2</v>
      </c>
      <c r="R298" s="7"/>
      <c r="S298" s="7">
        <f t="shared" si="124"/>
        <v>3.3311205081477023E-2</v>
      </c>
      <c r="T298" s="49">
        <f t="shared" si="122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8">
        <f t="shared" ref="E299:E306" si="132">+J299/$E$3</f>
        <v>-4.1574054160132878E-15</v>
      </c>
      <c r="F299" s="8"/>
      <c r="G299" s="15">
        <f t="shared" si="126"/>
        <v>-4.1574054160132878E-15</v>
      </c>
      <c r="H299" s="8">
        <f t="shared" si="127"/>
        <v>-1.523196250575998E-17</v>
      </c>
      <c r="I299" s="15">
        <f t="shared" si="128"/>
        <v>-6.0927850023039919E-17</v>
      </c>
      <c r="J299" s="10">
        <f t="shared" si="129"/>
        <v>-4.1574054160132877E-18</v>
      </c>
      <c r="K299" s="21">
        <f t="shared" si="125"/>
        <v>343</v>
      </c>
      <c r="L299" s="10">
        <f t="shared" si="130"/>
        <v>-2.0295801072909573E-18</v>
      </c>
      <c r="M299" s="15"/>
      <c r="N299" s="8">
        <f t="shared" si="131"/>
        <v>-3.046392501151996E-19</v>
      </c>
      <c r="O299" s="15"/>
      <c r="P299" s="1">
        <f t="shared" si="123"/>
        <v>21.15290975537307</v>
      </c>
      <c r="Q299" s="7">
        <f t="shared" si="118"/>
        <v>6.8234894460269993E-2</v>
      </c>
      <c r="R299" s="7"/>
      <c r="S299" s="7">
        <f t="shared" si="124"/>
        <v>3.3311205081477023E-2</v>
      </c>
      <c r="T299" s="49">
        <f t="shared" si="122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8">
        <f t="shared" si="132"/>
        <v>-3.2357552193495609E-15</v>
      </c>
      <c r="F300" s="8"/>
      <c r="G300" s="15">
        <f t="shared" si="126"/>
        <v>-3.2357552193495609E-15</v>
      </c>
      <c r="H300" s="8">
        <f t="shared" si="127"/>
        <v>-1.1855207093613924E-17</v>
      </c>
      <c r="I300" s="15">
        <f t="shared" si="128"/>
        <v>-4.7420828374455698E-17</v>
      </c>
      <c r="J300" s="10">
        <f t="shared" si="129"/>
        <v>-3.2357552193495611E-18</v>
      </c>
      <c r="K300" s="21">
        <f t="shared" si="125"/>
        <v>344</v>
      </c>
      <c r="L300" s="10">
        <f t="shared" si="130"/>
        <v>-1.5796449391150184E-18</v>
      </c>
      <c r="M300" s="15"/>
      <c r="N300" s="8">
        <f t="shared" si="131"/>
        <v>-2.371041418722785E-19</v>
      </c>
      <c r="O300" s="15"/>
      <c r="P300" s="1">
        <f t="shared" si="123"/>
        <v>21.15290975537307</v>
      </c>
      <c r="Q300" s="7">
        <f t="shared" si="118"/>
        <v>6.8234894460269993E-2</v>
      </c>
      <c r="R300" s="7"/>
      <c r="S300" s="7">
        <f t="shared" si="124"/>
        <v>3.3311205081477023E-2</v>
      </c>
      <c r="T300" s="49">
        <f t="shared" si="122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8">
        <f t="shared" si="132"/>
        <v>-2.5184245441206358E-15</v>
      </c>
      <c r="F301" s="8"/>
      <c r="G301" s="15">
        <f t="shared" si="126"/>
        <v>-2.5184245441206358E-15</v>
      </c>
      <c r="H301" s="8">
        <f t="shared" si="127"/>
        <v>-9.2270405195211286E-18</v>
      </c>
      <c r="I301" s="15">
        <f t="shared" si="128"/>
        <v>-3.6908162078084514E-17</v>
      </c>
      <c r="J301" s="10">
        <f t="shared" si="129"/>
        <v>-2.5184245441206361E-18</v>
      </c>
      <c r="K301" s="21">
        <f t="shared" si="125"/>
        <v>345</v>
      </c>
      <c r="L301" s="10">
        <f t="shared" si="130"/>
        <v>-1.2294553561634664E-18</v>
      </c>
      <c r="M301" s="15"/>
      <c r="N301" s="8">
        <f t="shared" si="131"/>
        <v>-1.8454081039042257E-19</v>
      </c>
      <c r="O301" s="15"/>
      <c r="P301" s="1">
        <f t="shared" si="123"/>
        <v>21.15290975537307</v>
      </c>
      <c r="Q301" s="7">
        <f t="shared" si="118"/>
        <v>6.8234894460269993E-2</v>
      </c>
      <c r="R301" s="7"/>
      <c r="S301" s="7">
        <f t="shared" si="124"/>
        <v>3.3311205081477023E-2</v>
      </c>
      <c r="T301" s="49">
        <f t="shared" si="122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8">
        <f t="shared" si="132"/>
        <v>-1.9601180418413015E-15</v>
      </c>
      <c r="F302" s="8"/>
      <c r="G302" s="15">
        <f t="shared" si="126"/>
        <v>-1.9601180418413015E-15</v>
      </c>
      <c r="H302" s="8">
        <f t="shared" si="127"/>
        <v>-7.1815090260841066E-18</v>
      </c>
      <c r="I302" s="15">
        <f t="shared" si="128"/>
        <v>-2.8726036104336426E-17</v>
      </c>
      <c r="J302" s="10">
        <f t="shared" si="129"/>
        <v>-1.9601180418413016E-18</v>
      </c>
      <c r="K302" s="21">
        <f t="shared" si="125"/>
        <v>346</v>
      </c>
      <c r="L302" s="10">
        <f t="shared" si="130"/>
        <v>-9.5689887984946392E-19</v>
      </c>
      <c r="M302" s="15"/>
      <c r="N302" s="8">
        <f t="shared" si="131"/>
        <v>-1.4363018052168214E-19</v>
      </c>
      <c r="O302" s="15"/>
      <c r="P302" s="1">
        <f t="shared" si="123"/>
        <v>21.15290975537307</v>
      </c>
      <c r="Q302" s="7">
        <f t="shared" si="118"/>
        <v>6.8234894460269993E-2</v>
      </c>
      <c r="R302" s="7"/>
      <c r="S302" s="7">
        <f t="shared" si="124"/>
        <v>3.3311205081477023E-2</v>
      </c>
      <c r="T302" s="49">
        <f t="shared" si="122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8">
        <f t="shared" si="132"/>
        <v>-1.5255818352474484E-15</v>
      </c>
      <c r="F303" s="8"/>
      <c r="G303" s="15">
        <f t="shared" si="126"/>
        <v>-1.5255818352474484E-15</v>
      </c>
      <c r="H303" s="8">
        <f t="shared" si="127"/>
        <v>-5.5894489443950256E-18</v>
      </c>
      <c r="I303" s="15">
        <f t="shared" si="128"/>
        <v>-2.2357795777580103E-17</v>
      </c>
      <c r="J303" s="10">
        <f t="shared" si="129"/>
        <v>-1.5255818352474483E-18</v>
      </c>
      <c r="K303" s="21">
        <f t="shared" si="125"/>
        <v>347</v>
      </c>
      <c r="L303" s="10">
        <f t="shared" si="130"/>
        <v>-7.4476512031675184E-19</v>
      </c>
      <c r="M303" s="15"/>
      <c r="N303" s="8">
        <f t="shared" si="131"/>
        <v>-1.1178897888790051E-19</v>
      </c>
      <c r="O303" s="15"/>
      <c r="P303" s="1">
        <f t="shared" si="123"/>
        <v>21.15290975537307</v>
      </c>
      <c r="Q303" s="7">
        <f t="shared" si="118"/>
        <v>6.8234894460269993E-2</v>
      </c>
      <c r="R303" s="7"/>
      <c r="S303" s="7">
        <f t="shared" si="124"/>
        <v>3.3311205081477023E-2</v>
      </c>
      <c r="T303" s="49">
        <f t="shared" si="122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8">
        <f t="shared" si="132"/>
        <v>-1.1873774366418527E-15</v>
      </c>
      <c r="F304" s="8"/>
      <c r="G304" s="15">
        <f t="shared" si="126"/>
        <v>-1.1873774366418527E-15</v>
      </c>
      <c r="H304" s="8">
        <f t="shared" si="127"/>
        <v>-4.3503307436534814E-18</v>
      </c>
      <c r="I304" s="15">
        <f t="shared" si="128"/>
        <v>-1.7401322974613926E-17</v>
      </c>
      <c r="J304" s="10">
        <f t="shared" si="129"/>
        <v>-1.1873774366418527E-18</v>
      </c>
      <c r="K304" s="21">
        <f t="shared" si="125"/>
        <v>348</v>
      </c>
      <c r="L304" s="10">
        <f t="shared" si="130"/>
        <v>-5.7965903829638227E-19</v>
      </c>
      <c r="M304" s="15"/>
      <c r="N304" s="8">
        <f t="shared" si="131"/>
        <v>-8.7006614873069632E-20</v>
      </c>
      <c r="O304" s="15"/>
      <c r="P304" s="1">
        <f t="shared" si="123"/>
        <v>21.15290975537307</v>
      </c>
      <c r="Q304" s="7">
        <f t="shared" si="118"/>
        <v>6.8234894460269993E-2</v>
      </c>
      <c r="R304" s="7"/>
      <c r="S304" s="7">
        <f t="shared" si="124"/>
        <v>3.3311205081477023E-2</v>
      </c>
      <c r="T304" s="49">
        <f t="shared" si="122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8">
        <f t="shared" si="132"/>
        <v>-9.241491635992753E-16</v>
      </c>
      <c r="F305" s="8"/>
      <c r="G305" s="15">
        <f t="shared" si="126"/>
        <v>-9.241491635992753E-16</v>
      </c>
      <c r="H305" s="8">
        <f t="shared" si="127"/>
        <v>-3.3859111635959388E-18</v>
      </c>
      <c r="I305" s="15">
        <f t="shared" si="128"/>
        <v>-1.3543644654383755E-17</v>
      </c>
      <c r="J305" s="10">
        <f t="shared" si="129"/>
        <v>-9.2414916359927537E-19</v>
      </c>
      <c r="K305" s="21">
        <f t="shared" si="125"/>
        <v>349</v>
      </c>
      <c r="L305" s="10">
        <f t="shared" si="130"/>
        <v>-4.5115512463282724E-19</v>
      </c>
      <c r="M305" s="15"/>
      <c r="N305" s="8">
        <f t="shared" si="131"/>
        <v>-6.771822327191878E-20</v>
      </c>
      <c r="O305" s="15"/>
      <c r="P305" s="1">
        <f t="shared" si="123"/>
        <v>21.15290975537307</v>
      </c>
      <c r="Q305" s="7">
        <f t="shared" si="118"/>
        <v>6.8234894460269993E-2</v>
      </c>
      <c r="R305" s="7"/>
      <c r="S305" s="7">
        <f t="shared" si="124"/>
        <v>3.3311205081477023E-2</v>
      </c>
      <c r="T305" s="49">
        <f t="shared" si="122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8">
        <f t="shared" si="132"/>
        <v>-7.1927564919599101E-16</v>
      </c>
      <c r="F306" s="8"/>
      <c r="G306" s="15">
        <f t="shared" si="126"/>
        <v>-7.1927564919599101E-16</v>
      </c>
      <c r="H306" s="8">
        <f t="shared" si="127"/>
        <v>-2.6352925980371812E-18</v>
      </c>
      <c r="I306" s="15">
        <f t="shared" si="128"/>
        <v>-1.0541170392148725E-17</v>
      </c>
      <c r="J306" s="10">
        <f t="shared" si="129"/>
        <v>-7.1927564919599104E-19</v>
      </c>
      <c r="K306" s="21">
        <f t="shared" si="125"/>
        <v>350</v>
      </c>
      <c r="L306" s="10">
        <f t="shared" si="130"/>
        <v>-3.5113908873165975E-19</v>
      </c>
      <c r="M306" s="15"/>
      <c r="N306" s="8">
        <f t="shared" si="131"/>
        <v>-5.2705851960743626E-20</v>
      </c>
      <c r="O306" s="15"/>
      <c r="P306" s="1">
        <f t="shared" si="123"/>
        <v>21.15290975537307</v>
      </c>
      <c r="Q306" s="7">
        <f t="shared" si="118"/>
        <v>6.8234894460269993E-2</v>
      </c>
      <c r="R306" s="7"/>
      <c r="S306" s="7">
        <f t="shared" si="124"/>
        <v>3.3311205081477023E-2</v>
      </c>
      <c r="T306" s="49">
        <f t="shared" si="122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zoomScaleNormal="100" workbookViewId="0">
      <selection activeCell="D4" sqref="D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62.81553081017536</v>
      </c>
      <c r="D2" s="104">
        <f>D3/1000000</f>
        <v>1E-3</v>
      </c>
      <c r="E2" s="93" t="s">
        <v>1400</v>
      </c>
    </row>
    <row r="3" spans="1:5" x14ac:dyDescent="0.3">
      <c r="A3" s="93" t="s">
        <v>1403</v>
      </c>
      <c r="C3" s="102">
        <f>SUM('Global Status'!L58:L66)</f>
        <v>765575</v>
      </c>
      <c r="D3" s="113">
        <v>1000</v>
      </c>
      <c r="E3" s="93" t="s">
        <v>1401</v>
      </c>
    </row>
    <row r="4" spans="1:5" x14ac:dyDescent="0.3">
      <c r="A4" s="93" t="s">
        <v>1261</v>
      </c>
      <c r="C4" s="108">
        <f>C5/D2</f>
        <v>48090000</v>
      </c>
      <c r="D4" s="105">
        <f>1/D2</f>
        <v>1000</v>
      </c>
      <c r="E4" s="93" t="s">
        <v>1402</v>
      </c>
    </row>
    <row r="5" spans="1:5" x14ac:dyDescent="0.3">
      <c r="A5" s="93" t="s">
        <v>1399</v>
      </c>
      <c r="C5" s="103">
        <f>SUM('Global Status'!N58:N66)</f>
        <v>48090</v>
      </c>
      <c r="D5" s="111">
        <v>120</v>
      </c>
    </row>
    <row r="6" spans="1:5" x14ac:dyDescent="0.3">
      <c r="A6" s="93" t="s">
        <v>1296</v>
      </c>
      <c r="C6" s="99">
        <f>SUM(C10:C110)</f>
        <v>7794.7987290000001</v>
      </c>
      <c r="D6" s="106">
        <v>25</v>
      </c>
    </row>
    <row r="8" spans="1:5" x14ac:dyDescent="0.3">
      <c r="E8" s="102">
        <f>SUM(E10:E110)</f>
        <v>3273.8024758400288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 t="shared" ref="B10:B41" si="0">A10*C10</f>
        <v>0</v>
      </c>
      <c r="C10" s="105">
        <v>136.07771299999999</v>
      </c>
      <c r="D10" s="112">
        <f>$D$3*_xlfn.NORM.DIST(A10,$D$5,$D$6,FALSE)</f>
        <v>1.5845196364128303E-4</v>
      </c>
      <c r="E10" s="100">
        <f>C10*D10</f>
        <v>2.1561780832664943E-2</v>
      </c>
    </row>
    <row r="11" spans="1:5" x14ac:dyDescent="0.3">
      <c r="A11" s="110" t="s">
        <v>1298</v>
      </c>
      <c r="B11" s="96">
        <f t="shared" si="0"/>
        <v>135.94356999999999</v>
      </c>
      <c r="C11" s="105">
        <v>135.94356999999999</v>
      </c>
      <c r="D11" s="97">
        <f t="shared" ref="D11:D74" si="1">$D$3*_xlfn.NORM.DIST(A11,$D$5,$D$6,FALSE)</f>
        <v>1.9183804086210087E-4</v>
      </c>
      <c r="E11" s="100">
        <f t="shared" ref="E11:E74" si="2">C11*D11</f>
        <v>2.607914813659987E-2</v>
      </c>
    </row>
    <row r="12" spans="1:5" x14ac:dyDescent="0.3">
      <c r="A12" s="110" t="s">
        <v>1299</v>
      </c>
      <c r="B12" s="96">
        <f t="shared" si="0"/>
        <v>271.39176400000002</v>
      </c>
      <c r="C12" s="105">
        <v>135.69588200000001</v>
      </c>
      <c r="D12" s="97">
        <f t="shared" si="1"/>
        <v>2.3188730025429149E-4</v>
      </c>
      <c r="E12" s="100">
        <f t="shared" si="2"/>
        <v>3.1466151732604912E-2</v>
      </c>
    </row>
    <row r="13" spans="1:5" x14ac:dyDescent="0.3">
      <c r="A13" s="110" t="s">
        <v>1300</v>
      </c>
      <c r="B13" s="96">
        <f t="shared" si="0"/>
        <v>406.021995</v>
      </c>
      <c r="C13" s="105">
        <v>135.340665</v>
      </c>
      <c r="D13" s="97">
        <f t="shared" si="1"/>
        <v>2.7984936573081622E-4</v>
      </c>
      <c r="E13" s="100">
        <f t="shared" si="2"/>
        <v>3.7874999257836876E-2</v>
      </c>
    </row>
    <row r="14" spans="1:5" x14ac:dyDescent="0.3">
      <c r="A14" s="110" t="s">
        <v>1301</v>
      </c>
      <c r="B14" s="96">
        <f t="shared" si="0"/>
        <v>539.53584000000001</v>
      </c>
      <c r="C14" s="105">
        <v>134.88396</v>
      </c>
      <c r="D14" s="97">
        <f t="shared" si="1"/>
        <v>3.3719165532915084E-4</v>
      </c>
      <c r="E14" s="100">
        <f t="shared" si="2"/>
        <v>4.5481745749750967E-2</v>
      </c>
    </row>
    <row r="15" spans="1:5" x14ac:dyDescent="0.3">
      <c r="A15" s="110" t="s">
        <v>1302</v>
      </c>
      <c r="B15" s="96">
        <f t="shared" si="0"/>
        <v>671.65902000000006</v>
      </c>
      <c r="C15" s="105">
        <v>134.33180400000001</v>
      </c>
      <c r="D15" s="97">
        <f t="shared" si="1"/>
        <v>4.0563408261947039E-4</v>
      </c>
      <c r="E15" s="100">
        <f t="shared" si="2"/>
        <v>5.4489558082158503E-2</v>
      </c>
    </row>
    <row r="16" spans="1:5" x14ac:dyDescent="0.3">
      <c r="A16" s="110" t="s">
        <v>1303</v>
      </c>
      <c r="B16" s="96">
        <f t="shared" si="0"/>
        <v>802.14132599999994</v>
      </c>
      <c r="C16" s="105">
        <v>133.69022099999998</v>
      </c>
      <c r="D16" s="97">
        <f t="shared" si="1"/>
        <v>4.8718867881074795E-4</v>
      </c>
      <c r="E16" s="100">
        <f t="shared" si="2"/>
        <v>6.5132362138906899E-2</v>
      </c>
    </row>
    <row r="17" spans="1:5" x14ac:dyDescent="0.3">
      <c r="A17" s="110" t="s">
        <v>1304</v>
      </c>
      <c r="B17" s="96">
        <f t="shared" si="0"/>
        <v>930.75664499999982</v>
      </c>
      <c r="C17" s="105">
        <v>132.96523499999998</v>
      </c>
      <c r="D17" s="97">
        <f t="shared" si="1"/>
        <v>5.8420472556611766E-4</v>
      </c>
      <c r="E17" s="100">
        <f t="shared" si="2"/>
        <v>7.7678918623009324E-2</v>
      </c>
    </row>
    <row r="18" spans="1:5" x14ac:dyDescent="0.3">
      <c r="A18" s="110" t="s">
        <v>1305</v>
      </c>
      <c r="B18" s="96">
        <f t="shared" si="0"/>
        <v>1057.303392</v>
      </c>
      <c r="C18" s="105">
        <v>132.162924</v>
      </c>
      <c r="D18" s="97">
        <f t="shared" si="1"/>
        <v>6.9942004106556541E-4</v>
      </c>
      <c r="E18" s="100">
        <f t="shared" si="2"/>
        <v>9.2437397731425203E-2</v>
      </c>
    </row>
    <row r="19" spans="1:5" x14ac:dyDescent="0.3">
      <c r="A19" s="110" t="s">
        <v>1306</v>
      </c>
      <c r="B19" s="96">
        <f t="shared" si="0"/>
        <v>1181.6033400000001</v>
      </c>
      <c r="C19" s="105">
        <v>131.28926000000001</v>
      </c>
      <c r="D19" s="97">
        <f t="shared" si="1"/>
        <v>8.3601911601801618E-4</v>
      </c>
      <c r="E19" s="100">
        <f t="shared" si="2"/>
        <v>0.1097603310878595</v>
      </c>
    </row>
    <row r="20" spans="1:5" x14ac:dyDescent="0.3">
      <c r="A20" s="110" t="s">
        <v>1307</v>
      </c>
      <c r="B20" s="96">
        <f t="shared" si="0"/>
        <v>1303.7654</v>
      </c>
      <c r="C20" s="105">
        <v>130.37654000000001</v>
      </c>
      <c r="D20" s="97">
        <f t="shared" si="1"/>
        <v>9.9769885160214144E-4</v>
      </c>
      <c r="E20" s="100">
        <f t="shared" si="2"/>
        <v>0.13007652423386065</v>
      </c>
    </row>
    <row r="21" spans="1:5" x14ac:dyDescent="0.3">
      <c r="A21" s="110" t="s">
        <v>1308</v>
      </c>
      <c r="B21" s="96">
        <f t="shared" si="0"/>
        <v>1424.0271319999999</v>
      </c>
      <c r="C21" s="105">
        <v>129.45701199999999</v>
      </c>
      <c r="D21" s="97">
        <f t="shared" si="1"/>
        <v>1.1887427070576878E-3</v>
      </c>
      <c r="E21" s="100">
        <f t="shared" si="2"/>
        <v>0.15389107889247958</v>
      </c>
    </row>
    <row r="22" spans="1:5" x14ac:dyDescent="0.3">
      <c r="A22" s="110" t="s">
        <v>1309</v>
      </c>
      <c r="B22" s="96">
        <f t="shared" si="0"/>
        <v>1540.8669960000002</v>
      </c>
      <c r="C22" s="105">
        <v>128.40558300000001</v>
      </c>
      <c r="D22" s="97">
        <f t="shared" si="1"/>
        <v>1.4141041200709239E-3</v>
      </c>
      <c r="E22" s="100">
        <f t="shared" si="2"/>
        <v>0.18157886396040901</v>
      </c>
    </row>
    <row r="23" spans="1:5" x14ac:dyDescent="0.3">
      <c r="A23" s="110" t="s">
        <v>1310</v>
      </c>
      <c r="B23" s="96">
        <f t="shared" si="0"/>
        <v>1653.285621</v>
      </c>
      <c r="C23" s="105">
        <v>127.175817</v>
      </c>
      <c r="D23" s="97">
        <f t="shared" si="1"/>
        <v>1.679500117264693E-3</v>
      </c>
      <c r="E23" s="100">
        <f t="shared" si="2"/>
        <v>0.21359179956473312</v>
      </c>
    </row>
    <row r="24" spans="1:5" x14ac:dyDescent="0.3">
      <c r="A24" s="110" t="s">
        <v>1311</v>
      </c>
      <c r="B24" s="96">
        <f t="shared" si="0"/>
        <v>1761.93416</v>
      </c>
      <c r="C24" s="105">
        <v>125.85244</v>
      </c>
      <c r="D24" s="97">
        <f t="shared" si="1"/>
        <v>1.9915160839204839E-3</v>
      </c>
      <c r="E24" s="100">
        <f t="shared" si="2"/>
        <v>0.25063715846063767</v>
      </c>
    </row>
    <row r="25" spans="1:5" x14ac:dyDescent="0.3">
      <c r="A25" s="110" t="s">
        <v>1312</v>
      </c>
      <c r="B25" s="96">
        <f t="shared" si="0"/>
        <v>1868.44695</v>
      </c>
      <c r="C25" s="105">
        <v>124.56313</v>
      </c>
      <c r="D25" s="97">
        <f t="shared" si="1"/>
        <v>2.3577227102615939E-3</v>
      </c>
      <c r="E25" s="100">
        <f t="shared" si="2"/>
        <v>0.29368532046226725</v>
      </c>
    </row>
    <row r="26" spans="1:5" x14ac:dyDescent="0.3">
      <c r="A26" s="110" t="s">
        <v>1313</v>
      </c>
      <c r="B26" s="96">
        <f t="shared" si="0"/>
        <v>1972.4517760000001</v>
      </c>
      <c r="C26" s="105">
        <v>123.27823600000001</v>
      </c>
      <c r="D26" s="97">
        <f t="shared" si="1"/>
        <v>2.7868061747685735E-3</v>
      </c>
      <c r="E26" s="100">
        <f t="shared" si="2"/>
        <v>0.34355254929937745</v>
      </c>
    </row>
    <row r="27" spans="1:5" x14ac:dyDescent="0.3">
      <c r="A27" s="110" t="s">
        <v>1314</v>
      </c>
      <c r="B27" s="96">
        <f t="shared" si="0"/>
        <v>2077.098845</v>
      </c>
      <c r="C27" s="105">
        <v>122.18228500000001</v>
      </c>
      <c r="D27" s="97">
        <f t="shared" si="1"/>
        <v>3.2887126614514401E-3</v>
      </c>
      <c r="E27" s="100">
        <f t="shared" si="2"/>
        <v>0.40182242768456838</v>
      </c>
    </row>
    <row r="28" spans="1:5" x14ac:dyDescent="0.3">
      <c r="A28" s="110" t="s">
        <v>1315</v>
      </c>
      <c r="B28" s="96">
        <f t="shared" si="0"/>
        <v>2184.8211719999999</v>
      </c>
      <c r="C28" s="105">
        <v>121.37895399999999</v>
      </c>
      <c r="D28" s="97">
        <f t="shared" si="1"/>
        <v>3.874808335948771E-3</v>
      </c>
      <c r="E28" s="100">
        <f t="shared" si="2"/>
        <v>0.47032018276794241</v>
      </c>
    </row>
    <row r="29" spans="1:5" x14ac:dyDescent="0.3">
      <c r="A29" s="110" t="s">
        <v>1316</v>
      </c>
      <c r="B29" s="96">
        <f t="shared" si="0"/>
        <v>2295.0741250000001</v>
      </c>
      <c r="C29" s="105">
        <v>120.793375</v>
      </c>
      <c r="D29" s="97">
        <f t="shared" si="1"/>
        <v>4.5580559227545838E-3</v>
      </c>
      <c r="E29" s="100">
        <f t="shared" si="2"/>
        <v>0.55058295834826543</v>
      </c>
    </row>
    <row r="30" spans="1:5" x14ac:dyDescent="0.3">
      <c r="A30" s="110" t="s">
        <v>1317</v>
      </c>
      <c r="B30" s="96">
        <f t="shared" si="0"/>
        <v>2404.9869600000002</v>
      </c>
      <c r="C30" s="105">
        <v>120.249348</v>
      </c>
      <c r="D30" s="97">
        <f t="shared" si="1"/>
        <v>5.3532090305954145E-3</v>
      </c>
      <c r="E30" s="100">
        <f t="shared" si="2"/>
        <v>0.64371989563681065</v>
      </c>
    </row>
    <row r="31" spans="1:5" x14ac:dyDescent="0.3">
      <c r="A31" s="110" t="s">
        <v>1318</v>
      </c>
      <c r="B31" s="96">
        <f t="shared" si="0"/>
        <v>2515.4808419999999</v>
      </c>
      <c r="C31" s="105">
        <v>119.784802</v>
      </c>
      <c r="D31" s="97">
        <f t="shared" si="1"/>
        <v>6.2770253626212909E-3</v>
      </c>
      <c r="E31" s="100">
        <f t="shared" si="2"/>
        <v>0.75189224021056955</v>
      </c>
    </row>
    <row r="32" spans="1:5" x14ac:dyDescent="0.3">
      <c r="A32" s="110" t="s">
        <v>1319</v>
      </c>
      <c r="B32" s="96">
        <f t="shared" si="0"/>
        <v>2626.877</v>
      </c>
      <c r="C32" s="105">
        <v>119.40349999999999</v>
      </c>
      <c r="D32" s="97">
        <f t="shared" si="1"/>
        <v>7.3484999200982837E-3</v>
      </c>
      <c r="E32" s="100">
        <f t="shared" si="2"/>
        <v>0.8774366102094554</v>
      </c>
    </row>
    <row r="33" spans="1:5" x14ac:dyDescent="0.3">
      <c r="A33" s="110" t="s">
        <v>1320</v>
      </c>
      <c r="B33" s="96">
        <f t="shared" si="0"/>
        <v>2739.0814769999997</v>
      </c>
      <c r="C33" s="105">
        <v>119.09049899999999</v>
      </c>
      <c r="D33" s="97">
        <f t="shared" si="1"/>
        <v>8.5891192600146826E-3</v>
      </c>
      <c r="E33" s="100">
        <f t="shared" si="2"/>
        <v>1.0228824986456593</v>
      </c>
    </row>
    <row r="34" spans="1:5" x14ac:dyDescent="0.3">
      <c r="A34" s="110" t="s">
        <v>1321</v>
      </c>
      <c r="B34" s="96">
        <f t="shared" si="0"/>
        <v>2852.6286959999998</v>
      </c>
      <c r="C34" s="105">
        <v>118.85952899999999</v>
      </c>
      <c r="D34" s="97">
        <f t="shared" si="1"/>
        <v>1.002313779563443E-2</v>
      </c>
      <c r="E34" s="100">
        <f t="shared" si="2"/>
        <v>1.1913454374912065</v>
      </c>
    </row>
    <row r="35" spans="1:5" x14ac:dyDescent="0.3">
      <c r="A35" s="110" t="s">
        <v>1322</v>
      </c>
      <c r="B35" s="96">
        <f t="shared" si="0"/>
        <v>2965.076</v>
      </c>
      <c r="C35" s="105">
        <v>118.60303999999999</v>
      </c>
      <c r="D35" s="97">
        <f t="shared" si="1"/>
        <v>1.1677877031658412E-2</v>
      </c>
      <c r="E35" s="100">
        <f t="shared" si="2"/>
        <v>1.3850317167008639</v>
      </c>
    </row>
    <row r="36" spans="1:5" x14ac:dyDescent="0.3">
      <c r="A36" s="110" t="s">
        <v>1323</v>
      </c>
      <c r="B36" s="96">
        <f t="shared" si="0"/>
        <v>3072.658238</v>
      </c>
      <c r="C36" s="105">
        <v>118.179163</v>
      </c>
      <c r="D36" s="97">
        <f t="shared" si="1"/>
        <v>1.3584048499346192E-2</v>
      </c>
      <c r="E36" s="100">
        <f t="shared" si="2"/>
        <v>1.605351481804139</v>
      </c>
    </row>
    <row r="37" spans="1:5" x14ac:dyDescent="0.3">
      <c r="A37" s="110" t="s">
        <v>1324</v>
      </c>
      <c r="B37" s="96">
        <f t="shared" si="0"/>
        <v>3193.4659859999997</v>
      </c>
      <c r="C37" s="105">
        <v>118.276518</v>
      </c>
      <c r="D37" s="97">
        <f t="shared" si="1"/>
        <v>1.5776100998766248E-2</v>
      </c>
      <c r="E37" s="100">
        <f t="shared" si="2"/>
        <v>1.865942293750394</v>
      </c>
    </row>
    <row r="38" spans="1:5" x14ac:dyDescent="0.3">
      <c r="A38" s="110" t="s">
        <v>1325</v>
      </c>
      <c r="B38" s="96">
        <f t="shared" si="0"/>
        <v>3336.8774600000002</v>
      </c>
      <c r="C38" s="105">
        <v>119.17419500000001</v>
      </c>
      <c r="D38" s="97">
        <f t="shared" si="1"/>
        <v>1.829259256239427E-2</v>
      </c>
      <c r="E38" s="100">
        <f t="shared" si="2"/>
        <v>2.1800049930863246</v>
      </c>
    </row>
    <row r="39" spans="1:5" x14ac:dyDescent="0.3">
      <c r="A39" s="110" t="s">
        <v>1326</v>
      </c>
      <c r="B39" s="96">
        <f t="shared" si="0"/>
        <v>3493.3178729999995</v>
      </c>
      <c r="C39" s="105">
        <v>120.45923699999999</v>
      </c>
      <c r="D39" s="97">
        <f t="shared" si="1"/>
        <v>2.1176587323797388E-2</v>
      </c>
      <c r="E39" s="100">
        <f t="shared" si="2"/>
        <v>2.5509155512885049</v>
      </c>
    </row>
    <row r="40" spans="1:5" x14ac:dyDescent="0.3">
      <c r="A40" s="110" t="s">
        <v>1327</v>
      </c>
      <c r="B40" s="96">
        <f t="shared" si="0"/>
        <v>3647.0870400000003</v>
      </c>
      <c r="C40" s="105">
        <v>121.569568</v>
      </c>
      <c r="D40" s="97">
        <f t="shared" si="1"/>
        <v>2.4476077204550879E-2</v>
      </c>
      <c r="E40" s="100">
        <f t="shared" si="2"/>
        <v>2.9755461320918979</v>
      </c>
    </row>
    <row r="41" spans="1:5" x14ac:dyDescent="0.3">
      <c r="A41" s="110" t="s">
        <v>1328</v>
      </c>
      <c r="B41" s="96">
        <f t="shared" si="0"/>
        <v>3805.9801119999997</v>
      </c>
      <c r="C41" s="105">
        <v>122.773552</v>
      </c>
      <c r="D41" s="97">
        <f t="shared" si="1"/>
        <v>2.8244428019521449E-2</v>
      </c>
      <c r="E41" s="100">
        <f t="shared" si="2"/>
        <v>3.4676687521649736</v>
      </c>
    </row>
    <row r="42" spans="1:5" x14ac:dyDescent="0.3">
      <c r="A42" s="110" t="s">
        <v>1329</v>
      </c>
      <c r="B42" s="96">
        <f t="shared" ref="B42:B73" si="3">A42*C42</f>
        <v>3927.775584</v>
      </c>
      <c r="C42" s="105">
        <v>122.742987</v>
      </c>
      <c r="D42" s="97">
        <f t="shared" si="1"/>
        <v>3.2540849243272343E-2</v>
      </c>
      <c r="E42" s="100">
        <f t="shared" si="2"/>
        <v>3.9941610356359369</v>
      </c>
    </row>
    <row r="43" spans="1:5" x14ac:dyDescent="0.3">
      <c r="A43" s="110" t="s">
        <v>1330</v>
      </c>
      <c r="B43" s="96">
        <f t="shared" si="3"/>
        <v>3986.7117840000001</v>
      </c>
      <c r="C43" s="105">
        <v>120.809448</v>
      </c>
      <c r="D43" s="97">
        <f t="shared" si="1"/>
        <v>3.7430886277099187E-2</v>
      </c>
      <c r="E43" s="100">
        <f t="shared" si="2"/>
        <v>4.5220047092871276</v>
      </c>
    </row>
    <row r="44" spans="1:5" x14ac:dyDescent="0.3">
      <c r="A44" s="110" t="s">
        <v>1331</v>
      </c>
      <c r="B44" s="96">
        <f t="shared" si="3"/>
        <v>3999.5960180000002</v>
      </c>
      <c r="C44" s="105">
        <v>117.635177</v>
      </c>
      <c r="D44" s="97">
        <f t="shared" si="1"/>
        <v>4.2986933606149427E-2</v>
      </c>
      <c r="E44" s="100">
        <f t="shared" si="2"/>
        <v>5.0567755434466362</v>
      </c>
    </row>
    <row r="45" spans="1:5" x14ac:dyDescent="0.3">
      <c r="A45" s="110" t="s">
        <v>1332</v>
      </c>
      <c r="B45" s="96">
        <f t="shared" si="3"/>
        <v>4010.78125</v>
      </c>
      <c r="C45" s="105">
        <v>114.59375</v>
      </c>
      <c r="D45" s="97">
        <f t="shared" si="1"/>
        <v>4.9288766738920797E-2</v>
      </c>
      <c r="E45" s="100">
        <f t="shared" si="2"/>
        <v>5.6481846134882048</v>
      </c>
    </row>
    <row r="46" spans="1:5" x14ac:dyDescent="0.3">
      <c r="A46" s="110" t="s">
        <v>1333</v>
      </c>
      <c r="B46" s="96">
        <f t="shared" si="3"/>
        <v>4012.6377240000002</v>
      </c>
      <c r="C46" s="105">
        <v>111.462159</v>
      </c>
      <c r="D46" s="97">
        <f t="shared" si="1"/>
        <v>5.6424090277655395E-2</v>
      </c>
      <c r="E46" s="100">
        <f t="shared" si="2"/>
        <v>6.2891509219583801</v>
      </c>
    </row>
    <row r="47" spans="1:5" x14ac:dyDescent="0.3">
      <c r="A47" s="110" t="s">
        <v>1334</v>
      </c>
      <c r="B47" s="96">
        <f t="shared" si="3"/>
        <v>4015.9333059999999</v>
      </c>
      <c r="C47" s="105">
        <v>108.538738</v>
      </c>
      <c r="D47" s="97">
        <f t="shared" si="1"/>
        <v>6.4489098879084966E-2</v>
      </c>
      <c r="E47" s="100">
        <f t="shared" si="2"/>
        <v>6.9995654070930966</v>
      </c>
    </row>
    <row r="48" spans="1:5" x14ac:dyDescent="0.3">
      <c r="A48" s="110" t="s">
        <v>1335</v>
      </c>
      <c r="B48" s="96">
        <f t="shared" si="3"/>
        <v>4032.8343599999998</v>
      </c>
      <c r="C48" s="105">
        <v>106.12721999999999</v>
      </c>
      <c r="D48" s="97">
        <f t="shared" si="1"/>
        <v>7.3589047232971244E-2</v>
      </c>
      <c r="E48" s="100">
        <f t="shared" si="2"/>
        <v>7.80980100528393</v>
      </c>
    </row>
    <row r="49" spans="1:5" x14ac:dyDescent="0.3">
      <c r="A49" s="110" t="s">
        <v>1336</v>
      </c>
      <c r="B49" s="96">
        <f t="shared" si="3"/>
        <v>4059.7800360000001</v>
      </c>
      <c r="C49" s="105">
        <v>104.096924</v>
      </c>
      <c r="D49" s="97">
        <f t="shared" si="1"/>
        <v>8.3838824514317664E-2</v>
      </c>
      <c r="E49" s="100">
        <f t="shared" si="2"/>
        <v>8.7273637437162623</v>
      </c>
    </row>
    <row r="50" spans="1:5" x14ac:dyDescent="0.3">
      <c r="A50" s="110" t="s">
        <v>1337</v>
      </c>
      <c r="B50" s="96">
        <f t="shared" si="3"/>
        <v>4076.9652799999999</v>
      </c>
      <c r="C50" s="105">
        <v>101.924132</v>
      </c>
      <c r="D50" s="97">
        <f t="shared" si="1"/>
        <v>9.5363528058593605E-2</v>
      </c>
      <c r="E50" s="100">
        <f t="shared" si="2"/>
        <v>9.719844821829799</v>
      </c>
    </row>
    <row r="51" spans="1:5" x14ac:dyDescent="0.3">
      <c r="A51" s="110" t="s">
        <v>1338</v>
      </c>
      <c r="B51" s="96">
        <f t="shared" si="3"/>
        <v>4083.8660489999997</v>
      </c>
      <c r="C51" s="105">
        <v>99.606488999999996</v>
      </c>
      <c r="D51" s="97">
        <f t="shared" si="1"/>
        <v>0.108299030273628</v>
      </c>
      <c r="E51" s="100">
        <f t="shared" si="2"/>
        <v>10.787286167660794</v>
      </c>
    </row>
    <row r="52" spans="1:5" x14ac:dyDescent="0.3">
      <c r="A52" s="110" t="s">
        <v>1339</v>
      </c>
      <c r="B52" s="96">
        <f t="shared" si="3"/>
        <v>4113.2962079999998</v>
      </c>
      <c r="C52" s="105">
        <v>97.93562399999999</v>
      </c>
      <c r="D52" s="97">
        <f t="shared" si="1"/>
        <v>0.12279253204418962</v>
      </c>
      <c r="E52" s="100">
        <f t="shared" si="2"/>
        <v>12.025763248287705</v>
      </c>
    </row>
    <row r="53" spans="1:5" x14ac:dyDescent="0.3">
      <c r="A53" s="110" t="s">
        <v>1340</v>
      </c>
      <c r="B53" s="96">
        <f t="shared" si="3"/>
        <v>4180.4260300000005</v>
      </c>
      <c r="C53" s="105">
        <v>97.219210000000004</v>
      </c>
      <c r="D53" s="97">
        <f t="shared" si="1"/>
        <v>0.13900309511419751</v>
      </c>
      <c r="E53" s="100">
        <f t="shared" si="2"/>
        <v>13.513771094557141</v>
      </c>
    </row>
    <row r="54" spans="1:5" x14ac:dyDescent="0.3">
      <c r="A54" s="110" t="s">
        <v>1341</v>
      </c>
      <c r="B54" s="96">
        <f t="shared" si="3"/>
        <v>4272.5499959999997</v>
      </c>
      <c r="C54" s="105">
        <v>97.103408999999999</v>
      </c>
      <c r="D54" s="97">
        <f t="shared" si="1"/>
        <v>0.15710214515699117</v>
      </c>
      <c r="E54" s="100">
        <f t="shared" si="2"/>
        <v>15.255153855956683</v>
      </c>
    </row>
    <row r="55" spans="1:5" x14ac:dyDescent="0.3">
      <c r="A55" s="110" t="s">
        <v>1342</v>
      </c>
      <c r="B55" s="96">
        <f t="shared" si="3"/>
        <v>4361.32359</v>
      </c>
      <c r="C55" s="105">
        <v>96.918301999999997</v>
      </c>
      <c r="D55" s="97">
        <f t="shared" si="1"/>
        <v>0.17727393647752029</v>
      </c>
      <c r="E55" s="100">
        <f t="shared" si="2"/>
        <v>17.181088912257128</v>
      </c>
    </row>
    <row r="56" spans="1:5" x14ac:dyDescent="0.3">
      <c r="A56" s="110" t="s">
        <v>1343</v>
      </c>
      <c r="B56" s="96">
        <f t="shared" si="3"/>
        <v>4452.2468500000004</v>
      </c>
      <c r="C56" s="105">
        <v>96.787975000000003</v>
      </c>
      <c r="D56" s="97">
        <f t="shared" si="1"/>
        <v>0.19971596854449505</v>
      </c>
      <c r="E56" s="100">
        <f t="shared" si="2"/>
        <v>19.330104170585376</v>
      </c>
    </row>
    <row r="57" spans="1:5" x14ac:dyDescent="0.3">
      <c r="A57" s="110" t="s">
        <v>1344</v>
      </c>
      <c r="B57" s="96">
        <f t="shared" si="3"/>
        <v>4528.4762729999993</v>
      </c>
      <c r="C57" s="105">
        <v>96.35055899999999</v>
      </c>
      <c r="D57" s="97">
        <f t="shared" si="1"/>
        <v>0.22463934383963874</v>
      </c>
      <c r="E57" s="100">
        <f t="shared" si="2"/>
        <v>21.644126352342397</v>
      </c>
    </row>
    <row r="58" spans="1:5" x14ac:dyDescent="0.3">
      <c r="A58" s="110" t="s">
        <v>1345</v>
      </c>
      <c r="B58" s="96">
        <f t="shared" si="3"/>
        <v>4577.0315040000005</v>
      </c>
      <c r="C58" s="105">
        <v>95.35482300000001</v>
      </c>
      <c r="D58" s="97">
        <f t="shared" si="1"/>
        <v>0.25226905585063708</v>
      </c>
      <c r="E58" s="100">
        <f t="shared" si="2"/>
        <v>24.055071169014617</v>
      </c>
    </row>
    <row r="59" spans="1:5" x14ac:dyDescent="0.3">
      <c r="A59" s="110" t="s">
        <v>1346</v>
      </c>
      <c r="B59" s="96">
        <f t="shared" si="3"/>
        <v>4603.7704999999996</v>
      </c>
      <c r="C59" s="105">
        <v>93.954499999999996</v>
      </c>
      <c r="D59" s="97">
        <f t="shared" si="1"/>
        <v>0.28284419544077788</v>
      </c>
      <c r="E59" s="100">
        <f t="shared" si="2"/>
        <v>26.574484960540563</v>
      </c>
    </row>
    <row r="60" spans="1:5" x14ac:dyDescent="0.3">
      <c r="A60" s="110" t="s">
        <v>1347</v>
      </c>
      <c r="B60" s="96">
        <f t="shared" si="3"/>
        <v>4629.0506999999998</v>
      </c>
      <c r="C60" s="105">
        <v>92.581013999999996</v>
      </c>
      <c r="D60" s="97">
        <f t="shared" si="1"/>
        <v>0.31661806331919873</v>
      </c>
      <c r="E60" s="100">
        <f t="shared" si="2"/>
        <v>29.312821352807624</v>
      </c>
    </row>
    <row r="61" spans="1:5" x14ac:dyDescent="0.3">
      <c r="A61" s="110" t="s">
        <v>1348</v>
      </c>
      <c r="B61" s="96">
        <f t="shared" si="3"/>
        <v>4650.171585000001</v>
      </c>
      <c r="C61" s="105">
        <v>91.179835000000011</v>
      </c>
      <c r="D61" s="97">
        <f t="shared" si="1"/>
        <v>0.35385817592948926</v>
      </c>
      <c r="E61" s="100">
        <f t="shared" si="2"/>
        <v>32.264730094651803</v>
      </c>
    </row>
    <row r="62" spans="1:5" x14ac:dyDescent="0.3">
      <c r="A62" s="110" t="s">
        <v>1349</v>
      </c>
      <c r="B62" s="96">
        <f t="shared" si="3"/>
        <v>4653.3809920000058</v>
      </c>
      <c r="C62" s="105">
        <v>89.488096000000112</v>
      </c>
      <c r="D62" s="97">
        <f t="shared" si="1"/>
        <v>0.39484615179004523</v>
      </c>
      <c r="E62" s="100">
        <f t="shared" si="2"/>
        <v>35.334030336618184</v>
      </c>
    </row>
    <row r="63" spans="1:5" x14ac:dyDescent="0.3">
      <c r="A63" s="110" t="s">
        <v>1350</v>
      </c>
      <c r="B63" s="96">
        <f t="shared" si="3"/>
        <v>4633.686278999995</v>
      </c>
      <c r="C63" s="105">
        <v>87.428042999999903</v>
      </c>
      <c r="D63" s="97">
        <f t="shared" si="1"/>
        <v>0.43987746517622295</v>
      </c>
      <c r="E63" s="100">
        <f t="shared" si="2"/>
        <v>38.457625940157783</v>
      </c>
    </row>
    <row r="64" spans="1:5" x14ac:dyDescent="0.3">
      <c r="A64" s="110" t="s">
        <v>1351</v>
      </c>
      <c r="B64" s="96">
        <f t="shared" si="3"/>
        <v>4595.1669899999997</v>
      </c>
      <c r="C64" s="105">
        <v>85.095685000000003</v>
      </c>
      <c r="D64" s="97">
        <f t="shared" si="1"/>
        <v>0.48926105405111892</v>
      </c>
      <c r="E64" s="100">
        <f t="shared" si="2"/>
        <v>41.634004538301994</v>
      </c>
    </row>
    <row r="65" spans="1:5" x14ac:dyDescent="0.3">
      <c r="A65" s="110" t="s">
        <v>1352</v>
      </c>
      <c r="B65" s="96">
        <f t="shared" si="3"/>
        <v>4548.399570000005</v>
      </c>
      <c r="C65" s="105">
        <v>82.698174000000094</v>
      </c>
      <c r="D65" s="97">
        <f t="shared" si="1"/>
        <v>0.54331876934742451</v>
      </c>
      <c r="E65" s="100">
        <f t="shared" si="2"/>
        <v>44.931470124959233</v>
      </c>
    </row>
    <row r="66" spans="1:5" x14ac:dyDescent="0.3">
      <c r="A66" s="110" t="s">
        <v>1353</v>
      </c>
      <c r="B66" s="96">
        <f t="shared" si="3"/>
        <v>4493.1279119999999</v>
      </c>
      <c r="C66" s="105">
        <v>80.234426999999997</v>
      </c>
      <c r="D66" s="97">
        <f t="shared" si="1"/>
        <v>0.60238465309509792</v>
      </c>
      <c r="E66" s="100">
        <f t="shared" si="2"/>
        <v>48.331987474678954</v>
      </c>
    </row>
    <row r="67" spans="1:5" x14ac:dyDescent="0.3">
      <c r="A67" s="110" t="s">
        <v>1354</v>
      </c>
      <c r="B67" s="96">
        <f t="shared" si="3"/>
        <v>4426.6523189999998</v>
      </c>
      <c r="C67" s="105">
        <v>77.660567</v>
      </c>
      <c r="D67" s="97">
        <f t="shared" si="1"/>
        <v>0.66680403349524231</v>
      </c>
      <c r="E67" s="100">
        <f t="shared" si="2"/>
        <v>51.78437931912751</v>
      </c>
    </row>
    <row r="68" spans="1:5" x14ac:dyDescent="0.3">
      <c r="A68" s="110" t="s">
        <v>1355</v>
      </c>
      <c r="B68" s="96">
        <f t="shared" si="3"/>
        <v>4349.3538219999991</v>
      </c>
      <c r="C68" s="105">
        <v>74.988858999999991</v>
      </c>
      <c r="D68" s="97">
        <f t="shared" si="1"/>
        <v>0.73693242587448182</v>
      </c>
      <c r="E68" s="100">
        <f t="shared" si="2"/>
        <v>55.261721776429461</v>
      </c>
    </row>
    <row r="69" spans="1:5" x14ac:dyDescent="0.3">
      <c r="A69" s="110" t="s">
        <v>1356</v>
      </c>
      <c r="B69" s="96">
        <f t="shared" si="3"/>
        <v>4263.7595490000003</v>
      </c>
      <c r="C69" s="105">
        <v>72.267111</v>
      </c>
      <c r="D69" s="97">
        <f t="shared" si="1"/>
        <v>0.81313422952903369</v>
      </c>
      <c r="E69" s="100">
        <f t="shared" si="2"/>
        <v>58.762861623274155</v>
      </c>
    </row>
    <row r="70" spans="1:5" x14ac:dyDescent="0.3">
      <c r="A70" s="110" t="s">
        <v>1357</v>
      </c>
      <c r="B70" s="96">
        <f t="shared" si="3"/>
        <v>4167.8548200000005</v>
      </c>
      <c r="C70" s="105">
        <v>69.464247</v>
      </c>
      <c r="D70" s="97">
        <f t="shared" si="1"/>
        <v>0.89578121179371595</v>
      </c>
      <c r="E70" s="100">
        <f t="shared" si="2"/>
        <v>62.224767353997997</v>
      </c>
    </row>
    <row r="71" spans="1:5" x14ac:dyDescent="0.3">
      <c r="A71" s="110" t="s">
        <v>1358</v>
      </c>
      <c r="B71" s="96">
        <f t="shared" si="3"/>
        <v>4056.8930230000001</v>
      </c>
      <c r="C71" s="105">
        <v>66.506443000000004</v>
      </c>
      <c r="D71" s="97">
        <f t="shared" si="1"/>
        <v>0.98525077225530033</v>
      </c>
      <c r="E71" s="100">
        <f t="shared" si="2"/>
        <v>65.525524325703117</v>
      </c>
    </row>
    <row r="72" spans="1:5" x14ac:dyDescent="0.3">
      <c r="A72" s="110" t="s">
        <v>1359</v>
      </c>
      <c r="B72" s="96">
        <f t="shared" si="3"/>
        <v>3963.1350460000003</v>
      </c>
      <c r="C72" s="105">
        <v>63.921533000000004</v>
      </c>
      <c r="D72" s="97">
        <f t="shared" si="1"/>
        <v>1.0819239818752715</v>
      </c>
      <c r="E72" s="100">
        <f t="shared" si="2"/>
        <v>69.15823951093158</v>
      </c>
    </row>
    <row r="73" spans="1:5" x14ac:dyDescent="0.3">
      <c r="A73" s="110" t="s">
        <v>1360</v>
      </c>
      <c r="B73" s="96">
        <f t="shared" si="3"/>
        <v>3902.4529109999999</v>
      </c>
      <c r="C73" s="105">
        <v>61.943697</v>
      </c>
      <c r="D73" s="97">
        <f t="shared" si="1"/>
        <v>1.1861833938936512</v>
      </c>
      <c r="E73" s="100">
        <f t="shared" si="2"/>
        <v>73.476584737779987</v>
      </c>
    </row>
    <row r="74" spans="1:5" x14ac:dyDescent="0.3">
      <c r="A74" s="110" t="s">
        <v>1361</v>
      </c>
      <c r="B74" s="96">
        <f t="shared" ref="B74:B105" si="4">A74*C74</f>
        <v>3859.56288</v>
      </c>
      <c r="C74" s="105">
        <v>60.305669999999999</v>
      </c>
      <c r="D74" s="97">
        <f t="shared" si="1"/>
        <v>1.2984106257478978</v>
      </c>
      <c r="E74" s="100">
        <f t="shared" si="2"/>
        <v>78.301522720846222</v>
      </c>
    </row>
    <row r="75" spans="1:5" x14ac:dyDescent="0.3">
      <c r="A75" s="110" t="s">
        <v>1362</v>
      </c>
      <c r="B75" s="96">
        <f t="shared" si="4"/>
        <v>3807.52801</v>
      </c>
      <c r="C75" s="105">
        <v>58.577354</v>
      </c>
      <c r="D75" s="97">
        <f t="shared" ref="D75:D110" si="5">$D$3*_xlfn.NORM.DIST(A75,$D$5,$D$6,FALSE)</f>
        <v>1.4189837138492569</v>
      </c>
      <c r="E75" s="100">
        <f t="shared" ref="E75:E110" si="6">C75*D75</f>
        <v>83.12031132638262</v>
      </c>
    </row>
    <row r="76" spans="1:5" x14ac:dyDescent="0.3">
      <c r="A76" s="110" t="s">
        <v>1363</v>
      </c>
      <c r="B76" s="96">
        <f t="shared" si="4"/>
        <v>3757.396698</v>
      </c>
      <c r="C76" s="107">
        <v>56.930253</v>
      </c>
      <c r="D76" s="97">
        <f t="shared" si="5"/>
        <v>1.5482742458982244</v>
      </c>
      <c r="E76" s="100">
        <f t="shared" si="6"/>
        <v>88.143644532370132</v>
      </c>
    </row>
    <row r="77" spans="1:5" x14ac:dyDescent="0.3">
      <c r="A77" s="110" t="s">
        <v>1364</v>
      </c>
      <c r="B77" s="96">
        <f t="shared" si="4"/>
        <v>3665.4552289999997</v>
      </c>
      <c r="C77" s="107">
        <v>54.708286999999999</v>
      </c>
      <c r="D77" s="97">
        <f t="shared" si="5"/>
        <v>1.6866442784708122</v>
      </c>
      <c r="E77" s="100">
        <f t="shared" si="6"/>
        <v>92.273419253489109</v>
      </c>
    </row>
    <row r="78" spans="1:5" x14ac:dyDescent="0.3">
      <c r="A78" s="110" t="s">
        <v>1365</v>
      </c>
      <c r="B78" s="96">
        <f t="shared" si="4"/>
        <v>3506.6793520000069</v>
      </c>
      <c r="C78" s="107">
        <v>51.568814000000103</v>
      </c>
      <c r="D78" s="97">
        <f t="shared" si="5"/>
        <v>1.8344430508421956</v>
      </c>
      <c r="E78" s="100">
        <f t="shared" si="6"/>
        <v>94.600052482473913</v>
      </c>
    </row>
    <row r="79" spans="1:5" x14ac:dyDescent="0.3">
      <c r="A79" s="110" t="s">
        <v>1366</v>
      </c>
      <c r="B79" s="96">
        <f t="shared" si="4"/>
        <v>3302.2712759999999</v>
      </c>
      <c r="C79" s="107">
        <v>47.859003999999999</v>
      </c>
      <c r="D79" s="97">
        <f t="shared" si="5"/>
        <v>1.9920035094028308</v>
      </c>
      <c r="E79" s="100">
        <f t="shared" si="6"/>
        <v>95.335303924524112</v>
      </c>
    </row>
    <row r="80" spans="1:5" x14ac:dyDescent="0.3">
      <c r="A80" s="110" t="s">
        <v>1367</v>
      </c>
      <c r="B80" s="96">
        <f t="shared" si="4"/>
        <v>3099.5836200000003</v>
      </c>
      <c r="C80" s="107">
        <v>44.279766000000002</v>
      </c>
      <c r="D80" s="97">
        <f t="shared" si="5"/>
        <v>2.1596386605275222</v>
      </c>
      <c r="E80" s="100">
        <f t="shared" si="6"/>
        <v>95.628294532712118</v>
      </c>
    </row>
    <row r="81" spans="1:5" x14ac:dyDescent="0.3">
      <c r="A81" s="110" t="s">
        <v>1368</v>
      </c>
      <c r="B81" s="96">
        <f t="shared" si="4"/>
        <v>2890.0065070000001</v>
      </c>
      <c r="C81" s="107">
        <v>40.704317000000003</v>
      </c>
      <c r="D81" s="97">
        <f t="shared" si="5"/>
        <v>2.3376377733380584</v>
      </c>
      <c r="E81" s="100">
        <f t="shared" si="6"/>
        <v>95.151948957126493</v>
      </c>
    </row>
    <row r="82" spans="1:5" x14ac:dyDescent="0.3">
      <c r="A82" s="110" t="s">
        <v>1369</v>
      </c>
      <c r="B82" s="96">
        <f t="shared" si="4"/>
        <v>2690.3864160000003</v>
      </c>
      <c r="C82" s="107">
        <v>37.366478000000001</v>
      </c>
      <c r="D82" s="97">
        <f t="shared" si="5"/>
        <v>2.5262624574079462</v>
      </c>
      <c r="E82" s="100">
        <f t="shared" si="6"/>
        <v>94.397530536959962</v>
      </c>
    </row>
    <row r="83" spans="1:5" x14ac:dyDescent="0.3">
      <c r="A83" s="110" t="s">
        <v>1370</v>
      </c>
      <c r="B83" s="96">
        <f t="shared" si="4"/>
        <v>2515.4151659999998</v>
      </c>
      <c r="C83" s="107">
        <v>34.457741999999996</v>
      </c>
      <c r="D83" s="97">
        <f t="shared" si="5"/>
        <v>2.7257426440417833</v>
      </c>
      <c r="E83" s="100">
        <f t="shared" si="6"/>
        <v>93.922936786789592</v>
      </c>
    </row>
    <row r="84" spans="1:5" x14ac:dyDescent="0.3">
      <c r="A84" s="110" t="s">
        <v>1371</v>
      </c>
      <c r="B84" s="96">
        <f t="shared" si="4"/>
        <v>2358.3079240000002</v>
      </c>
      <c r="C84" s="107">
        <v>31.869026000000002</v>
      </c>
      <c r="D84" s="97">
        <f t="shared" si="5"/>
        <v>2.9362725032662755</v>
      </c>
      <c r="E84" s="100">
        <f t="shared" si="6"/>
        <v>93.576144749678022</v>
      </c>
    </row>
    <row r="85" spans="1:5" x14ac:dyDescent="0.3">
      <c r="A85" s="110" t="s">
        <v>1372</v>
      </c>
      <c r="B85" s="96">
        <f t="shared" si="4"/>
        <v>2194.9760999999999</v>
      </c>
      <c r="C85" s="107">
        <v>29.266348000000001</v>
      </c>
      <c r="D85" s="97">
        <f t="shared" si="5"/>
        <v>3.1580063320357659</v>
      </c>
      <c r="E85" s="100">
        <f t="shared" si="6"/>
        <v>92.423312299562269</v>
      </c>
    </row>
    <row r="86" spans="1:5" x14ac:dyDescent="0.3">
      <c r="A86" s="110" t="s">
        <v>1373</v>
      </c>
      <c r="B86" s="96">
        <f t="shared" si="4"/>
        <v>2027.39842</v>
      </c>
      <c r="C86" s="105">
        <v>26.676295</v>
      </c>
      <c r="D86" s="97">
        <f t="shared" si="5"/>
        <v>3.3910544523208892</v>
      </c>
      <c r="E86" s="100">
        <f t="shared" si="6"/>
        <v>90.46076893117548</v>
      </c>
    </row>
    <row r="87" spans="1:5" x14ac:dyDescent="0.3">
      <c r="A87" s="110" t="s">
        <v>1374</v>
      </c>
      <c r="B87" s="96">
        <f t="shared" si="4"/>
        <v>1878.289644</v>
      </c>
      <c r="C87" s="105">
        <v>24.393371999999999</v>
      </c>
      <c r="D87" s="97">
        <f t="shared" si="5"/>
        <v>3.6354791606513146</v>
      </c>
      <c r="E87" s="100">
        <f t="shared" si="6"/>
        <v>88.681595564015282</v>
      </c>
    </row>
    <row r="88" spans="1:5" x14ac:dyDescent="0.3">
      <c r="A88" s="110" t="s">
        <v>1375</v>
      </c>
      <c r="B88" s="96">
        <f t="shared" si="4"/>
        <v>1756.4120339999999</v>
      </c>
      <c r="C88" s="105">
        <v>22.518103</v>
      </c>
      <c r="D88" s="97">
        <f t="shared" si="5"/>
        <v>3.8912907732587003</v>
      </c>
      <c r="E88" s="100">
        <f t="shared" si="6"/>
        <v>87.624486435189056</v>
      </c>
    </row>
    <row r="89" spans="1:5" x14ac:dyDescent="0.3">
      <c r="A89" s="110" t="s">
        <v>1376</v>
      </c>
      <c r="B89" s="96">
        <f t="shared" si="4"/>
        <v>1653.2846659999998</v>
      </c>
      <c r="C89" s="105">
        <v>20.927653999999997</v>
      </c>
      <c r="D89" s="97">
        <f t="shared" si="5"/>
        <v>4.1584438131505701</v>
      </c>
      <c r="E89" s="100">
        <f t="shared" si="6"/>
        <v>87.02647330005577</v>
      </c>
    </row>
    <row r="90" spans="1:5" x14ac:dyDescent="0.3">
      <c r="A90" s="110" t="s">
        <v>1377</v>
      </c>
      <c r="B90" s="96">
        <f t="shared" si="4"/>
        <v>1553.45064</v>
      </c>
      <c r="C90" s="105">
        <v>19.418133000000001</v>
      </c>
      <c r="D90" s="97">
        <f t="shared" si="5"/>
        <v>4.436833387178222</v>
      </c>
      <c r="E90" s="100">
        <f t="shared" si="6"/>
        <v>86.155020811067217</v>
      </c>
    </row>
    <row r="91" spans="1:5" x14ac:dyDescent="0.3">
      <c r="A91" s="110" t="s">
        <v>1378</v>
      </c>
      <c r="B91" s="96">
        <f t="shared" si="4"/>
        <v>1462.3461360000001</v>
      </c>
      <c r="C91" s="105">
        <v>18.053656</v>
      </c>
      <c r="D91" s="97">
        <f t="shared" si="5"/>
        <v>4.7262918023832903</v>
      </c>
      <c r="E91" s="100">
        <f t="shared" si="6"/>
        <v>85.326846355847906</v>
      </c>
    </row>
    <row r="92" spans="1:5" x14ac:dyDescent="0.3">
      <c r="A92" s="110" t="s">
        <v>1379</v>
      </c>
      <c r="B92" s="96">
        <f t="shared" si="4"/>
        <v>1359.62519</v>
      </c>
      <c r="C92" s="105">
        <v>16.580794999999998</v>
      </c>
      <c r="D92" s="97">
        <f t="shared" si="5"/>
        <v>5.0265854715635259</v>
      </c>
      <c r="E92" s="100">
        <f t="shared" si="6"/>
        <v>83.344783253973148</v>
      </c>
    </row>
    <row r="93" spans="1:5" x14ac:dyDescent="0.3">
      <c r="A93" s="110" t="s">
        <v>1380</v>
      </c>
      <c r="B93" s="96">
        <f t="shared" si="4"/>
        <v>1233.402161</v>
      </c>
      <c r="C93" s="105">
        <v>14.860267</v>
      </c>
      <c r="D93" s="97">
        <f t="shared" si="5"/>
        <v>5.3374121580400926</v>
      </c>
      <c r="E93" s="100">
        <f t="shared" si="6"/>
        <v>79.315369757521978</v>
      </c>
    </row>
    <row r="94" spans="1:5" x14ac:dyDescent="0.3">
      <c r="A94" s="110" t="s">
        <v>1381</v>
      </c>
      <c r="B94" s="96">
        <f t="shared" si="4"/>
        <v>1093.453452</v>
      </c>
      <c r="C94" s="105">
        <v>13.017303</v>
      </c>
      <c r="D94" s="97">
        <f t="shared" si="5"/>
        <v>5.6583986089935507</v>
      </c>
      <c r="E94" s="100">
        <f t="shared" si="6"/>
        <v>73.657089188047578</v>
      </c>
    </row>
    <row r="95" spans="1:5" x14ac:dyDescent="0.3">
      <c r="A95" s="110" t="s">
        <v>1382</v>
      </c>
      <c r="B95" s="96">
        <f t="shared" si="4"/>
        <v>961.72247000000004</v>
      </c>
      <c r="C95" s="105">
        <v>11.314382</v>
      </c>
      <c r="D95" s="97">
        <f t="shared" si="5"/>
        <v>5.9890986254297944</v>
      </c>
      <c r="E95" s="100">
        <f t="shared" si="6"/>
        <v>67.76294968378761</v>
      </c>
    </row>
    <row r="96" spans="1:5" x14ac:dyDescent="0.3">
      <c r="A96" s="110" t="s">
        <v>1383</v>
      </c>
      <c r="B96" s="96">
        <f t="shared" si="4"/>
        <v>833.90158000000008</v>
      </c>
      <c r="C96" s="105">
        <v>9.696530000000001</v>
      </c>
      <c r="D96" s="97">
        <f t="shared" si="5"/>
        <v>6.3289916148153216</v>
      </c>
      <c r="E96" s="100">
        <f t="shared" si="6"/>
        <v>61.369257062805218</v>
      </c>
    </row>
    <row r="97" spans="1:5" x14ac:dyDescent="0.3">
      <c r="A97" s="110" t="s">
        <v>1384</v>
      </c>
      <c r="B97" s="96">
        <f t="shared" si="4"/>
        <v>716.66641500000003</v>
      </c>
      <c r="C97" s="105">
        <v>8.2375450000000008</v>
      </c>
      <c r="D97" s="97">
        <f t="shared" si="5"/>
        <v>6.6774816696685519</v>
      </c>
      <c r="E97" s="100">
        <f t="shared" si="6"/>
        <v>55.006055740569835</v>
      </c>
    </row>
    <row r="98" spans="1:5" x14ac:dyDescent="0.3">
      <c r="A98" s="110" t="s">
        <v>1385</v>
      </c>
      <c r="B98" s="96">
        <f t="shared" si="4"/>
        <v>615.97588799999994</v>
      </c>
      <c r="C98" s="105">
        <v>6.9997259999999999</v>
      </c>
      <c r="D98" s="97">
        <f t="shared" si="5"/>
        <v>7.0338972119064938</v>
      </c>
      <c r="E98" s="100">
        <f t="shared" si="6"/>
        <v>49.23535319550939</v>
      </c>
    </row>
    <row r="99" spans="1:5" x14ac:dyDescent="0.3">
      <c r="A99" s="110" t="s">
        <v>1386</v>
      </c>
      <c r="B99" s="96">
        <f t="shared" si="4"/>
        <v>528.48983199999998</v>
      </c>
      <c r="C99" s="105">
        <v>5.9380879999999996</v>
      </c>
      <c r="D99" s="97">
        <f t="shared" si="5"/>
        <v>7.3974912385322122</v>
      </c>
      <c r="E99" s="100">
        <f t="shared" si="6"/>
        <v>43.926953953633266</v>
      </c>
    </row>
    <row r="100" spans="1:5" x14ac:dyDescent="0.3">
      <c r="A100" s="110" t="s">
        <v>1387</v>
      </c>
      <c r="B100" s="96">
        <f t="shared" si="4"/>
        <v>434.58678000000003</v>
      </c>
      <c r="C100" s="105">
        <v>4.8287420000000001</v>
      </c>
      <c r="D100" s="97">
        <f t="shared" si="5"/>
        <v>7.7674421993285172</v>
      </c>
      <c r="E100" s="100">
        <f t="shared" si="6"/>
        <v>37.506974380469984</v>
      </c>
    </row>
    <row r="101" spans="1:5" x14ac:dyDescent="0.3">
      <c r="A101" s="110" t="s">
        <v>1388</v>
      </c>
      <c r="B101" s="96">
        <f t="shared" si="4"/>
        <v>363.41341399999999</v>
      </c>
      <c r="C101" s="105">
        <v>3.993554</v>
      </c>
      <c r="D101" s="97">
        <f t="shared" si="5"/>
        <v>8.1428555316303779</v>
      </c>
      <c r="E101" s="100">
        <f t="shared" si="6"/>
        <v>32.518933279764624</v>
      </c>
    </row>
    <row r="102" spans="1:5" x14ac:dyDescent="0.3">
      <c r="A102" s="110" t="s">
        <v>1389</v>
      </c>
      <c r="B102" s="96">
        <f t="shared" si="4"/>
        <v>313.60582799999997</v>
      </c>
      <c r="C102" s="105">
        <v>3.4087589999999999</v>
      </c>
      <c r="D102" s="97">
        <f t="shared" si="5"/>
        <v>8.5227658710287137</v>
      </c>
      <c r="E102" s="100">
        <f t="shared" si="6"/>
        <v>29.052054867761967</v>
      </c>
    </row>
    <row r="103" spans="1:5" x14ac:dyDescent="0.3">
      <c r="A103" s="110" t="s">
        <v>1390</v>
      </c>
      <c r="B103" s="96">
        <f t="shared" si="4"/>
        <v>248.34933899999999</v>
      </c>
      <c r="C103" s="105">
        <v>2.670423</v>
      </c>
      <c r="D103" s="97">
        <f t="shared" si="5"/>
        <v>8.9061399500704468</v>
      </c>
      <c r="E103" s="100">
        <f t="shared" si="6"/>
        <v>23.783160963886974</v>
      </c>
    </row>
    <row r="104" spans="1:5" x14ac:dyDescent="0.3">
      <c r="A104" s="110" t="s">
        <v>1391</v>
      </c>
      <c r="B104" s="96">
        <f t="shared" si="4"/>
        <v>167.18557999999999</v>
      </c>
      <c r="C104" s="105">
        <v>1.77857</v>
      </c>
      <c r="D104" s="97">
        <f t="shared" si="5"/>
        <v>9.2918801897346484</v>
      </c>
      <c r="E104" s="100">
        <f t="shared" si="6"/>
        <v>16.526259349056353</v>
      </c>
    </row>
    <row r="105" spans="1:5" x14ac:dyDescent="0.3">
      <c r="A105" s="110" t="s">
        <v>1392</v>
      </c>
      <c r="B105" s="96">
        <f t="shared" si="4"/>
        <v>117.47481500000001</v>
      </c>
      <c r="C105" s="105">
        <v>1.236577</v>
      </c>
      <c r="D105" s="97">
        <f t="shared" si="5"/>
        <v>9.6788289807657346</v>
      </c>
      <c r="E105" s="100">
        <f t="shared" si="6"/>
        <v>11.968617304548351</v>
      </c>
    </row>
    <row r="106" spans="1:5" x14ac:dyDescent="0.3">
      <c r="A106" s="110" t="s">
        <v>1393</v>
      </c>
      <c r="B106" s="96">
        <f t="shared" ref="B106:B110" si="7">A106*C106</f>
        <v>102.358464</v>
      </c>
      <c r="C106" s="105">
        <v>1.0662339999999999</v>
      </c>
      <c r="D106" s="97">
        <f t="shared" si="5"/>
        <v>10.065773643924684</v>
      </c>
      <c r="E106" s="100">
        <f t="shared" si="6"/>
        <v>10.732470095456391</v>
      </c>
    </row>
    <row r="107" spans="1:5" x14ac:dyDescent="0.3">
      <c r="A107" s="110" t="s">
        <v>1394</v>
      </c>
      <c r="B107" s="96">
        <f t="shared" si="7"/>
        <v>83.546779000000001</v>
      </c>
      <c r="C107" s="105">
        <v>0.86130700000000004</v>
      </c>
      <c r="D107" s="97">
        <f t="shared" si="5"/>
        <v>10.451452049982127</v>
      </c>
      <c r="E107" s="100">
        <f t="shared" si="6"/>
        <v>9.0019088108139567</v>
      </c>
    </row>
    <row r="108" spans="1:5" x14ac:dyDescent="0.3">
      <c r="A108" s="110" t="s">
        <v>1395</v>
      </c>
      <c r="B108" s="96">
        <f t="shared" si="7"/>
        <v>60.936889999999991</v>
      </c>
      <c r="C108" s="105">
        <v>0.62180499999999994</v>
      </c>
      <c r="D108" s="97">
        <f t="shared" si="5"/>
        <v>10.83455887193352</v>
      </c>
      <c r="E108" s="100">
        <f t="shared" si="6"/>
        <v>6.7369828793626221</v>
      </c>
    </row>
    <row r="109" spans="1:5" x14ac:dyDescent="0.3">
      <c r="A109" s="110" t="s">
        <v>1396</v>
      </c>
      <c r="B109" s="96">
        <f t="shared" si="7"/>
        <v>34.423587000000005</v>
      </c>
      <c r="C109" s="105">
        <v>0.34771300000000005</v>
      </c>
      <c r="D109" s="97">
        <f t="shared" si="5"/>
        <v>11.213752433584823</v>
      </c>
      <c r="E109" s="100">
        <f t="shared" si="6"/>
        <v>3.8991674999390802</v>
      </c>
    </row>
    <row r="110" spans="1:5" x14ac:dyDescent="0.3">
      <c r="A110" s="110" t="s">
        <v>1397</v>
      </c>
      <c r="B110" s="96">
        <f t="shared" si="7"/>
        <v>57.342300000000002</v>
      </c>
      <c r="C110" s="105">
        <v>0.57342300000000002</v>
      </c>
      <c r="D110" s="97">
        <f t="shared" si="5"/>
        <v>11.587662110459309</v>
      </c>
      <c r="E110" s="100">
        <f t="shared" si="6"/>
        <v>6.6446319703659089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68"/>
  <sheetViews>
    <sheetView topLeftCell="A149" zoomScale="160" zoomScaleNormal="160" workbookViewId="0">
      <selection activeCell="B155" sqref="B155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62784000</v>
      </c>
    </row>
    <row r="34" spans="1:2" x14ac:dyDescent="0.3">
      <c r="A34" s="19" t="s">
        <v>1092</v>
      </c>
      <c r="B34" s="15">
        <f>+'Global Status'!G50</f>
        <v>112910000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175694000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67594000</v>
      </c>
    </row>
    <row r="52" spans="1:2" x14ac:dyDescent="0.3">
      <c r="A52" s="19" t="s">
        <v>1092</v>
      </c>
      <c r="B52" s="15">
        <f>+'Global Status'!G51</f>
        <v>114344000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181938000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72614000</v>
      </c>
    </row>
    <row r="69" spans="1:3" x14ac:dyDescent="0.3">
      <c r="A69" s="19" t="s">
        <v>1092</v>
      </c>
      <c r="B69" s="15">
        <f>+'Global Status'!$G$52</f>
        <v>115091000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187705000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92798000</v>
      </c>
    </row>
    <row r="87" spans="1:4" x14ac:dyDescent="0.3">
      <c r="A87" s="19" t="s">
        <v>1092</v>
      </c>
      <c r="B87" s="15">
        <f>+'Global Status'!$G$55</f>
        <v>109799000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202597000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99690000</v>
      </c>
    </row>
    <row r="104" spans="1:3" x14ac:dyDescent="0.3">
      <c r="A104" s="19" t="s">
        <v>1092</v>
      </c>
      <c r="B104" s="15">
        <f>+'Global Status'!$G$56</f>
        <v>108283000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207973000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111652000</v>
      </c>
    </row>
    <row r="121" spans="1:3" x14ac:dyDescent="0.3">
      <c r="A121" s="19" t="s">
        <v>1092</v>
      </c>
      <c r="B121" s="15">
        <f>+'Global Status'!$G$58</f>
        <v>112520000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224172000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Status'!$F$61</f>
        <v>130885000</v>
      </c>
    </row>
    <row r="138" spans="1:2" x14ac:dyDescent="0.3">
      <c r="A138" s="19" t="s">
        <v>1092</v>
      </c>
      <c r="B138" s="15">
        <f>+'Global Status'!$G$61</f>
        <v>108719000</v>
      </c>
    </row>
    <row r="139" spans="1:2" x14ac:dyDescent="0.3">
      <c r="A139" s="19" t="s">
        <v>1090</v>
      </c>
      <c r="B139" s="15">
        <f>+'Global Status'!$H$61</f>
        <v>1991562</v>
      </c>
    </row>
    <row r="140" spans="1:2" x14ac:dyDescent="0.3">
      <c r="A140" s="19" t="s">
        <v>1096</v>
      </c>
      <c r="B140" s="15">
        <f>+'Global Status'!$I$61</f>
        <v>3435894</v>
      </c>
    </row>
    <row r="141" spans="1:2" x14ac:dyDescent="0.3">
      <c r="A141" s="19" t="s">
        <v>1093</v>
      </c>
      <c r="B141" s="15">
        <f>+'Global Status'!$J$61</f>
        <v>239604</v>
      </c>
    </row>
    <row r="143" spans="1:2" x14ac:dyDescent="0.3">
      <c r="A143" s="19" t="s">
        <v>1098</v>
      </c>
      <c r="B143" s="15">
        <f>+'Global Status'!$E$61</f>
        <v>239604000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  <row r="153" spans="1:2" x14ac:dyDescent="0.3">
      <c r="A153" t="s">
        <v>1120</v>
      </c>
      <c r="B153" s="70">
        <v>43960</v>
      </c>
    </row>
    <row r="154" spans="1:2" x14ac:dyDescent="0.3">
      <c r="A154" s="19" t="s">
        <v>1091</v>
      </c>
      <c r="B154" s="15">
        <f>+'Global Status'!$F$65</f>
        <v>157847000</v>
      </c>
    </row>
    <row r="155" spans="1:2" x14ac:dyDescent="0.3">
      <c r="A155" s="19" t="s">
        <v>1092</v>
      </c>
      <c r="B155" s="15">
        <f>+'Global Status'!$G$65</f>
        <v>101627000</v>
      </c>
    </row>
    <row r="156" spans="1:2" x14ac:dyDescent="0.3">
      <c r="A156" s="19" t="s">
        <v>1090</v>
      </c>
      <c r="B156" s="15">
        <f>+'Global Status'!$H$65</f>
        <v>2314621</v>
      </c>
    </row>
    <row r="157" spans="1:2" x14ac:dyDescent="0.3">
      <c r="A157" s="19" t="s">
        <v>1096</v>
      </c>
      <c r="B157" s="15">
        <f>+'Global Status'!$I$65</f>
        <v>3759967</v>
      </c>
    </row>
    <row r="158" spans="1:2" x14ac:dyDescent="0.3">
      <c r="A158" s="19" t="s">
        <v>1093</v>
      </c>
      <c r="B158" s="15">
        <f>+'Global Status'!$J$65</f>
        <v>259474</v>
      </c>
    </row>
    <row r="160" spans="1:2" x14ac:dyDescent="0.3">
      <c r="A160" s="19" t="s">
        <v>1098</v>
      </c>
      <c r="B160" s="15">
        <f>+'Global Status'!$E$65</f>
        <v>259474000</v>
      </c>
    </row>
    <row r="161" spans="1:2" x14ac:dyDescent="0.3">
      <c r="A161" s="19" t="s">
        <v>1121</v>
      </c>
      <c r="B161" s="59">
        <v>0.05</v>
      </c>
    </row>
    <row r="162" spans="1:2" x14ac:dyDescent="0.3">
      <c r="A162" s="19" t="s">
        <v>1122</v>
      </c>
      <c r="B162" s="58">
        <f>1-B161</f>
        <v>0.95</v>
      </c>
    </row>
    <row r="163" spans="1:2" x14ac:dyDescent="0.3">
      <c r="A163" s="19" t="s">
        <v>1121</v>
      </c>
      <c r="B163" s="8">
        <f>+B158*B161</f>
        <v>12973.7</v>
      </c>
    </row>
    <row r="164" spans="1:2" x14ac:dyDescent="0.3">
      <c r="A164" s="19" t="s">
        <v>1122</v>
      </c>
      <c r="B164" s="60">
        <f>+B162*B158</f>
        <v>246500.3</v>
      </c>
    </row>
    <row r="165" spans="1:2" x14ac:dyDescent="0.3">
      <c r="A165" s="19" t="s">
        <v>1123</v>
      </c>
      <c r="B165" s="8">
        <f>+B157-B163</f>
        <v>3746993.3</v>
      </c>
    </row>
    <row r="166" spans="1:2" x14ac:dyDescent="0.3">
      <c r="A166" s="19" t="s">
        <v>1124</v>
      </c>
      <c r="B166" s="17">
        <f>+B164/B165</f>
        <v>6.5786159799111468E-2</v>
      </c>
    </row>
    <row r="167" spans="1:2" x14ac:dyDescent="0.3">
      <c r="A167" s="19" t="s">
        <v>1126</v>
      </c>
      <c r="B167" s="17">
        <f>+B158/B157</f>
        <v>6.9009648222976422E-2</v>
      </c>
    </row>
    <row r="168" spans="1:2" ht="28.8" x14ac:dyDescent="0.3">
      <c r="A168" s="19" t="s">
        <v>1125</v>
      </c>
      <c r="B168" s="17">
        <f>+B167-B166</f>
        <v>3.2234884238649536E-3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902390.58389788691</v>
      </c>
      <c r="C112" s="81">
        <f ca="1">RANDBETWEEN($C$21,$C$22)</f>
        <v>29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902407.58389788691</v>
      </c>
      <c r="C113" s="81">
        <f t="shared" ref="C113:C132" ca="1" si="21">RANDBETWEEN($C$21,$C$22)</f>
        <v>17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902422.58389788691</v>
      </c>
      <c r="C114" s="81">
        <f t="shared" ca="1" si="21"/>
        <v>15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902441.58389788691</v>
      </c>
      <c r="C115" s="81">
        <f t="shared" ca="1" si="21"/>
        <v>19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902457.58389788691</v>
      </c>
      <c r="C116" s="81">
        <f t="shared" ca="1" si="21"/>
        <v>16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902487.58389788691</v>
      </c>
      <c r="C117" s="81">
        <f t="shared" ca="1" si="21"/>
        <v>30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902489.58389788691</v>
      </c>
      <c r="C118" s="81">
        <f t="shared" ca="1" si="21"/>
        <v>2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902499.58389788691</v>
      </c>
      <c r="C119" s="81">
        <f t="shared" ca="1" si="21"/>
        <v>10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902502.58389788691</v>
      </c>
      <c r="C120" s="81">
        <f t="shared" ca="1" si="21"/>
        <v>3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902516.58389788691</v>
      </c>
      <c r="C121" s="81">
        <f t="shared" ca="1" si="21"/>
        <v>14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902530.58389788691</v>
      </c>
      <c r="C122" s="81">
        <f t="shared" ca="1" si="21"/>
        <v>14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902558.58389788691</v>
      </c>
      <c r="C123" s="81">
        <f t="shared" ca="1" si="21"/>
        <v>28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902578.58389788691</v>
      </c>
      <c r="C124" s="81">
        <f t="shared" ca="1" si="21"/>
        <v>20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902593.58389788691</v>
      </c>
      <c r="C125" s="81">
        <f t="shared" ca="1" si="21"/>
        <v>15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902606.58389788691</v>
      </c>
      <c r="C126" s="81">
        <f t="shared" ca="1" si="21"/>
        <v>13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902615.58389788691</v>
      </c>
      <c r="C127" s="81">
        <f t="shared" ca="1" si="21"/>
        <v>9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902638.58389788691</v>
      </c>
      <c r="C128" s="81">
        <f t="shared" ca="1" si="21"/>
        <v>23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902643.58389788691</v>
      </c>
      <c r="C129" s="81">
        <f t="shared" ca="1" si="21"/>
        <v>5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902655.58389788691</v>
      </c>
      <c r="C130" s="81">
        <f t="shared" ca="1" si="21"/>
        <v>12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902670.58389788691</v>
      </c>
      <c r="C131" s="81">
        <f t="shared" ca="1" si="21"/>
        <v>15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902689.58389788691</v>
      </c>
      <c r="C132" s="81">
        <f t="shared" ca="1" si="21"/>
        <v>19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topLeftCell="F1" workbookViewId="0">
      <selection activeCell="K89" sqref="K89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4311947.808647031</v>
      </c>
      <c r="I1" s="69">
        <v>289023.81774779334</v>
      </c>
    </row>
    <row r="2" spans="1:11" x14ac:dyDescent="0.3">
      <c r="B2" t="s">
        <v>1254</v>
      </c>
      <c r="C2" t="s">
        <v>1247</v>
      </c>
      <c r="D2" s="69">
        <v>89.003930460929126</v>
      </c>
      <c r="I2" s="69">
        <v>89.233260661725879</v>
      </c>
    </row>
    <row r="3" spans="1:11" x14ac:dyDescent="0.3">
      <c r="B3" t="s">
        <v>1255</v>
      </c>
      <c r="C3" t="s">
        <v>1248</v>
      </c>
      <c r="D3" s="69">
        <v>19.188219904339114</v>
      </c>
      <c r="I3" s="69">
        <v>16.511521603270612</v>
      </c>
    </row>
    <row r="4" spans="1:11" x14ac:dyDescent="0.3">
      <c r="B4" t="s">
        <v>1256</v>
      </c>
      <c r="C4" t="s">
        <v>1249</v>
      </c>
      <c r="D4" s="67">
        <f>SUMXMY2(C9:C69,D9:D69)</f>
        <v>164292088814.87891</v>
      </c>
      <c r="I4" s="67">
        <f>SUMXMY2(H9:H69,I9:I69)</f>
        <v>414651301.10778469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90729.100338560151</v>
      </c>
      <c r="E9" s="68">
        <f>D$1*_xlfn.NORM.DIST($B9,D$2,D$3,FALSE)</f>
        <v>11358.558214579396</v>
      </c>
      <c r="F9" s="6">
        <f>+'Global Status'!L6</f>
        <v>4105</v>
      </c>
      <c r="G9" s="21">
        <v>50</v>
      </c>
      <c r="H9" s="71">
        <f>+'Global Status'!J6</f>
        <v>872</v>
      </c>
      <c r="I9" s="68">
        <f>I$1*_xlfn.NORM.DIST($G9,I$2,I$3,TRUE)</f>
        <v>2528.3872567099993</v>
      </c>
      <c r="J9" s="2">
        <f>+'Global Status'!N6</f>
        <v>186</v>
      </c>
      <c r="K9" s="68">
        <f>I$1*_xlfn.NORM.DIST($G9,I$2,I$3,FALSE)</f>
        <v>415.01228562201038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102705.54606801005</v>
      </c>
      <c r="E10" s="68">
        <f t="shared" ref="E10:E73" si="1">D$1*_xlfn.NORM.DIST($B10,D$2,D$3,FALSE)</f>
        <v>12610.734173562929</v>
      </c>
      <c r="F10" s="6">
        <f>+'Global Status'!L7</f>
        <v>4589</v>
      </c>
      <c r="G10" s="21">
        <v>51</v>
      </c>
      <c r="H10" s="71">
        <f>+'Global Status'!J7</f>
        <v>1130</v>
      </c>
      <c r="I10" s="68">
        <f t="shared" ref="I10:I73" si="2">I$1*_xlfn.NORM.DIST($G10,I$2,I$3,TRUE)</f>
        <v>2974.4639080879715</v>
      </c>
      <c r="J10" s="2">
        <f>+'Global Status'!N7</f>
        <v>258</v>
      </c>
      <c r="K10" s="68">
        <f t="shared" ref="K10:K73" si="3">I$1*_xlfn.NORM.DIST($G10,I$2,I$3,FALSE)</f>
        <v>478.36812491962678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115983.92925866555</v>
      </c>
      <c r="E11" s="68">
        <f t="shared" si="1"/>
        <v>13962.975882942153</v>
      </c>
      <c r="F11" s="6">
        <f>+'Global Status'!L8</f>
        <v>6915</v>
      </c>
      <c r="G11" s="21">
        <v>52</v>
      </c>
      <c r="H11" s="71">
        <f>+'Global Status'!J8</f>
        <v>1440</v>
      </c>
      <c r="I11" s="68">
        <f t="shared" si="2"/>
        <v>3487.6745750952173</v>
      </c>
      <c r="J11" s="2">
        <f>+'Global Status'!N8</f>
        <v>310</v>
      </c>
      <c r="K11" s="68">
        <f t="shared" si="3"/>
        <v>549.37707741456654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130665.85978635265</v>
      </c>
      <c r="E12" s="68">
        <f t="shared" si="1"/>
        <v>15418.284622889487</v>
      </c>
      <c r="F12" s="6">
        <f>+'Global Status'!L9</f>
        <v>7488</v>
      </c>
      <c r="G12" s="21">
        <v>53</v>
      </c>
      <c r="H12" s="71">
        <f>+'Global Status'!J9</f>
        <v>1775</v>
      </c>
      <c r="I12" s="68">
        <f t="shared" si="2"/>
        <v>4075.9617280071575</v>
      </c>
      <c r="J12" s="2">
        <f>+'Global Status'!N9</f>
        <v>335</v>
      </c>
      <c r="K12" s="68">
        <f t="shared" si="3"/>
        <v>628.61661610729811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146855.67353932204</v>
      </c>
      <c r="E13" s="68">
        <f t="shared" si="1"/>
        <v>16979.096748813925</v>
      </c>
      <c r="F13" s="6">
        <f>+'Global Status'!L10</f>
        <v>9746</v>
      </c>
      <c r="G13" s="21">
        <v>54</v>
      </c>
      <c r="H13" s="71">
        <f>+'Global Status'!J10</f>
        <v>2198</v>
      </c>
      <c r="I13" s="68">
        <f t="shared" si="2"/>
        <v>4747.8399453535067</v>
      </c>
      <c r="J13" s="2">
        <f>+'Global Status'!N10</f>
        <v>423</v>
      </c>
      <c r="K13" s="68">
        <f t="shared" si="3"/>
        <v>716.65180494328297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164659.82422511798</v>
      </c>
      <c r="E14" s="68">
        <f t="shared" si="1"/>
        <v>18647.197099988938</v>
      </c>
      <c r="F14" s="6">
        <f>+'Global Status'!L11</f>
        <v>10955</v>
      </c>
      <c r="G14" s="21">
        <v>55</v>
      </c>
      <c r="H14" s="71">
        <f>+'Global Status'!J11</f>
        <v>2531</v>
      </c>
      <c r="I14" s="68">
        <f t="shared" si="2"/>
        <v>5512.3782785585354</v>
      </c>
      <c r="J14" s="2">
        <f>+'Global Status'!N11</f>
        <v>333</v>
      </c>
      <c r="K14" s="68">
        <f t="shared" si="3"/>
        <v>814.02466140580191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184186.18865870137</v>
      </c>
      <c r="E15" s="68">
        <f t="shared" si="1"/>
        <v>20423.632794438763</v>
      </c>
      <c r="F15" s="6">
        <f>+'Global Status'!L12</f>
        <v>13903</v>
      </c>
      <c r="G15" s="21">
        <v>56</v>
      </c>
      <c r="H15" s="71">
        <f>+'Global Status'!J12</f>
        <v>6606</v>
      </c>
      <c r="I15" s="68">
        <f t="shared" si="2"/>
        <v>6379.1714409058623</v>
      </c>
      <c r="J15" s="2">
        <f>+'Global Status'!N12</f>
        <v>4075</v>
      </c>
      <c r="K15" s="68">
        <f t="shared" si="3"/>
        <v>921.24246006721921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205543.28666245134</v>
      </c>
      <c r="E16" s="68">
        <f t="shared" si="1"/>
        <v>22308.628919465918</v>
      </c>
      <c r="F16" s="6">
        <f>+'Global Status'!L13</f>
        <v>11525</v>
      </c>
      <c r="G16" s="21">
        <v>57</v>
      </c>
      <c r="H16" s="71">
        <f>+'Global Status'!J13</f>
        <v>7426</v>
      </c>
      <c r="I16" s="68">
        <f t="shared" si="2"/>
        <v>7358.2988212266027</v>
      </c>
      <c r="J16" s="2">
        <f>+'Global Status'!N13</f>
        <v>820</v>
      </c>
      <c r="K16" s="68">
        <f t="shared" si="3"/>
        <v>1038.7651029957628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228839.41827629475</v>
      </c>
      <c r="E17" s="68">
        <f t="shared" si="1"/>
        <v>24301.507739816017</v>
      </c>
      <c r="F17" s="6">
        <f>+'Global Status'!L14</f>
        <v>15123</v>
      </c>
      <c r="G17" s="21">
        <v>58</v>
      </c>
      <c r="H17" s="71">
        <f>+'Global Status'!J14</f>
        <v>7807</v>
      </c>
      <c r="I17" s="68">
        <f t="shared" si="2"/>
        <v>8460.2704698986527</v>
      </c>
      <c r="J17" s="2">
        <f>+'Global Status'!N14</f>
        <v>381</v>
      </c>
      <c r="K17" s="68">
        <f t="shared" si="3"/>
        <v>1166.991725699628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254181.72264399225</v>
      </c>
      <c r="E18" s="68">
        <f t="shared" si="1"/>
        <v>26400.613132329905</v>
      </c>
      <c r="F18" s="6">
        <f>+'Global Status'!L15</f>
        <v>16556</v>
      </c>
      <c r="G18" s="21">
        <v>59</v>
      </c>
      <c r="H18" s="71">
        <f>+'Global Status'!J15</f>
        <v>8778</v>
      </c>
      <c r="I18" s="68">
        <f t="shared" si="2"/>
        <v>9695.9593951041243</v>
      </c>
      <c r="J18" s="2">
        <f>+'Global Status'!N15</f>
        <v>971</v>
      </c>
      <c r="K18" s="68">
        <f t="shared" si="3"/>
        <v>1306.2467506222922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281675.16468137491</v>
      </c>
      <c r="E19" s="68">
        <f t="shared" si="1"/>
        <v>28603.242012325947</v>
      </c>
      <c r="F19" s="6">
        <f>+'Global Status'!L16</f>
        <v>24247</v>
      </c>
      <c r="G19" s="21">
        <v>60</v>
      </c>
      <c r="H19" s="71">
        <f>+'Global Status'!J16</f>
        <v>9840</v>
      </c>
      <c r="I19" s="68">
        <f t="shared" si="2"/>
        <v>11076.519740663871</v>
      </c>
      <c r="J19" s="2">
        <f>+'Global Status'!N16</f>
        <v>1062</v>
      </c>
      <c r="K19" s="68">
        <f t="shared" si="3"/>
        <v>1456.7656426403862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311421.45741145144</v>
      </c>
      <c r="E20" s="68">
        <f t="shared" si="1"/>
        <v>30905.584538601237</v>
      </c>
      <c r="F20" s="6">
        <f>+'Global Status'!L17</f>
        <v>32000</v>
      </c>
      <c r="G20" s="21">
        <v>61</v>
      </c>
      <c r="H20" s="71">
        <f>+'Global Status'!J17</f>
        <v>11183</v>
      </c>
      <c r="I20" s="68">
        <f t="shared" si="2"/>
        <v>12613.290691469689</v>
      </c>
      <c r="J20" s="2">
        <f>+'Global Status'!N17</f>
        <v>1343</v>
      </c>
      <c r="K20" s="68">
        <f t="shared" si="3"/>
        <v>1618.6806609615296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343517.9296331369</v>
      </c>
      <c r="E21" s="68">
        <f t="shared" si="1"/>
        <v>33302.674867139831</v>
      </c>
      <c r="F21" s="6">
        <f>+'Global Status'!L18</f>
        <v>26069</v>
      </c>
      <c r="G21" s="21">
        <v>62</v>
      </c>
      <c r="H21" s="71">
        <f>+'Global Status'!J18</f>
        <v>12783</v>
      </c>
      <c r="I21" s="68">
        <f t="shared" si="2"/>
        <v>14317.686265230224</v>
      </c>
      <c r="J21" s="2">
        <f>+'Global Status'!N18</f>
        <v>1600</v>
      </c>
      <c r="K21" s="68">
        <f t="shared" si="3"/>
        <v>1792.0069375710161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378056.35033489537</v>
      </c>
      <c r="E22" s="68">
        <f t="shared" si="1"/>
        <v>35788.354165425022</v>
      </c>
      <c r="F22" s="6">
        <f>+'Global Status'!L19</f>
        <v>40788</v>
      </c>
      <c r="G22" s="21">
        <v>63</v>
      </c>
      <c r="H22" s="71">
        <f>+'Global Status'!J19</f>
        <v>14509</v>
      </c>
      <c r="I22" s="68">
        <f t="shared" si="2"/>
        <v>16201.071494866976</v>
      </c>
      <c r="J22" s="2">
        <f>+'Global Status'!N19</f>
        <v>1726</v>
      </c>
      <c r="K22" s="68">
        <f t="shared" si="3"/>
        <v>1976.6292421824044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415121.72292934707</v>
      </c>
      <c r="E23" s="68">
        <f t="shared" si="1"/>
        <v>38355.247497640346</v>
      </c>
      <c r="F23" s="6">
        <f>+'Global Status'!L20</f>
        <v>39825</v>
      </c>
      <c r="G23" s="21">
        <v>64</v>
      </c>
      <c r="H23" s="71">
        <f>+'Global Status'!J20</f>
        <v>16231</v>
      </c>
      <c r="I23" s="68">
        <f t="shared" si="2"/>
        <v>18274.625877627088</v>
      </c>
      <c r="J23" s="2">
        <f>+'Global Status'!N20</f>
        <v>1722</v>
      </c>
      <c r="K23" s="68">
        <f t="shared" si="3"/>
        <v>2172.2898157782142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454791.06392589683</v>
      </c>
      <c r="E24" s="68">
        <f t="shared" si="1"/>
        <v>40994.756045031958</v>
      </c>
      <c r="F24" s="6">
        <f>+'Global Status'!L21</f>
        <v>40712</v>
      </c>
      <c r="G24" s="21">
        <v>65</v>
      </c>
      <c r="H24" s="71">
        <f>+'Global Status'!J21</f>
        <v>18433</v>
      </c>
      <c r="I24" s="68">
        <f t="shared" si="2"/>
        <v>20549.195356317279</v>
      </c>
      <c r="J24" s="2">
        <f>+'Global Status'!N21</f>
        <v>2202</v>
      </c>
      <c r="K24" s="68">
        <f t="shared" si="3"/>
        <v>2378.5776676503847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497132.18203122879</v>
      </c>
      <c r="E25" s="68">
        <f t="shared" si="1"/>
        <v>43697.065935482948</v>
      </c>
      <c r="F25" s="6">
        <f>+'Global Status'!L22</f>
        <v>49219</v>
      </c>
      <c r="G25" s="21">
        <v>66</v>
      </c>
      <c r="H25" s="71">
        <f>+'Global Status'!J22</f>
        <v>20834</v>
      </c>
      <c r="I25" s="68">
        <f t="shared" si="2"/>
        <v>23035.134494953923</v>
      </c>
      <c r="J25" s="2">
        <f>+'Global Status'!N22</f>
        <v>2401</v>
      </c>
      <c r="K25" s="68">
        <f t="shared" si="3"/>
        <v>2594.9197329097105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542202.47482854978</v>
      </c>
      <c r="E26" s="68">
        <f t="shared" si="1"/>
        <v>46451.174723367316</v>
      </c>
      <c r="F26" s="6">
        <f>+'Global Status'!L23</f>
        <v>46484</v>
      </c>
      <c r="G26" s="21">
        <v>67</v>
      </c>
      <c r="H26" s="71">
        <f>+'Global Status'!J23</f>
        <v>23335</v>
      </c>
      <c r="I26" s="68">
        <f t="shared" si="2"/>
        <v>25742.140904181084</v>
      </c>
      <c r="J26" s="2">
        <f>+'Global Status'!N23</f>
        <v>2501</v>
      </c>
      <c r="K26" s="68">
        <f t="shared" si="3"/>
        <v>2820.5742775307567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590047.76109421835</v>
      </c>
      <c r="E27" s="68">
        <f t="shared" si="1"/>
        <v>49244.936287756122</v>
      </c>
      <c r="F27" s="6">
        <f>+'Global Status'!L24</f>
        <v>62514</v>
      </c>
      <c r="G27" s="21">
        <v>68</v>
      </c>
      <c r="H27" s="71">
        <f>+'Global Status'!J24</f>
        <v>26487</v>
      </c>
      <c r="I27" s="68">
        <f t="shared" si="2"/>
        <v>28679.084348604618</v>
      </c>
      <c r="J27" s="2">
        <f>+'Global Status'!N24</f>
        <v>3152</v>
      </c>
      <c r="K27" s="68">
        <f t="shared" si="3"/>
        <v>3054.6269152700152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640701.16742678825</v>
      </c>
      <c r="E28" s="68">
        <f t="shared" si="1"/>
        <v>52065.124608113845</v>
      </c>
      <c r="F28" s="6">
        <f>+'Global Status'!L25</f>
        <v>63159</v>
      </c>
      <c r="G28" s="21">
        <v>69</v>
      </c>
      <c r="H28" s="71">
        <f>+'Global Status'!J25</f>
        <v>29957</v>
      </c>
      <c r="I28" s="68">
        <f t="shared" si="2"/>
        <v>31853.833315636126</v>
      </c>
      <c r="J28" s="2">
        <f>+'Global Status'!N25</f>
        <v>3398</v>
      </c>
      <c r="K28" s="68">
        <f t="shared" si="3"/>
        <v>3295.9895647815665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694182.08815516881</v>
      </c>
      <c r="E29" s="68">
        <f t="shared" si="1"/>
        <v>54897.516537099815</v>
      </c>
      <c r="F29" s="6">
        <f>+'Global Status'!L26</f>
        <v>58469</v>
      </c>
      <c r="G29" s="21">
        <v>70</v>
      </c>
      <c r="H29" s="71">
        <f>+'Global Status'!J26</f>
        <v>33106</v>
      </c>
      <c r="I29" s="68">
        <f t="shared" si="2"/>
        <v>35273.08213021118</v>
      </c>
      <c r="J29" s="2">
        <f>+'Global Status'!N26</f>
        <v>3149</v>
      </c>
      <c r="K29" s="68">
        <f t="shared" si="3"/>
        <v>3543.4026259609791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750495.23743214353</v>
      </c>
      <c r="E30" s="68">
        <f t="shared" si="1"/>
        <v>57726.993326537515</v>
      </c>
      <c r="F30" s="6">
        <f>+'Global Status'!L27</f>
        <v>57610</v>
      </c>
      <c r="G30" s="21">
        <v>71</v>
      </c>
      <c r="H30" s="71">
        <f>+'Global Status'!J27</f>
        <v>36405</v>
      </c>
      <c r="I30" s="68">
        <f t="shared" si="2"/>
        <v>38942.181948774785</v>
      </c>
      <c r="J30" s="2">
        <f>+'Global Status'!N27</f>
        <v>3299</v>
      </c>
      <c r="K30" s="68">
        <f t="shared" si="3"/>
        <v>3795.4405924851171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809629.81198659842</v>
      </c>
      <c r="E31" s="68">
        <f t="shared" si="1"/>
        <v>60537.660282675002</v>
      </c>
      <c r="F31" s="6">
        <f>+'Global Status'!L28</f>
        <v>72736</v>
      </c>
      <c r="G31" s="21">
        <v>72</v>
      </c>
      <c r="H31" s="71">
        <f>+'Global Status'!J28</f>
        <v>40598</v>
      </c>
      <c r="I31" s="68">
        <f t="shared" si="2"/>
        <v>42864.979146917751</v>
      </c>
      <c r="J31" s="2">
        <f>+'Global Status'!N28</f>
        <v>4193</v>
      </c>
      <c r="K31" s="68">
        <f t="shared" si="3"/>
        <v>4050.5212437231789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871558.78219032858</v>
      </c>
      <c r="E32" s="68">
        <f t="shared" si="1"/>
        <v>63312.983539087465</v>
      </c>
      <c r="F32" s="6">
        <f>+'Global Status'!L29</f>
        <v>72839</v>
      </c>
      <c r="G32" s="21">
        <v>73</v>
      </c>
      <c r="H32" s="71">
        <f>+'Global Status'!J29</f>
        <v>45526</v>
      </c>
      <c r="I32" s="68">
        <f t="shared" si="2"/>
        <v>47043.66471701624</v>
      </c>
      <c r="J32" s="2">
        <f>+'Global Status'!N29</f>
        <v>4928</v>
      </c>
      <c r="K32" s="68">
        <f t="shared" si="3"/>
        <v>4306.918475243885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936238.3278899513</v>
      </c>
      <c r="E33" s="68">
        <f t="shared" si="1"/>
        <v>66035.942549231229</v>
      </c>
      <c r="F33" s="6">
        <f>+'Global Status'!L30</f>
        <v>75853</v>
      </c>
      <c r="G33" s="21">
        <v>74</v>
      </c>
      <c r="H33" s="71">
        <f>+'Global Status'!J30</f>
        <v>50322</v>
      </c>
      <c r="I33" s="68">
        <f t="shared" si="2"/>
        <v>51478.638306010012</v>
      </c>
      <c r="J33" s="2">
        <f>+'Global Status'!N30</f>
        <v>4796</v>
      </c>
      <c r="K33" s="68">
        <f t="shared" si="3"/>
        <v>4562.7787351145971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1003607.4338675279</v>
      </c>
      <c r="E34" s="68">
        <f t="shared" si="1"/>
        <v>68689.196525471969</v>
      </c>
      <c r="F34" s="6">
        <f>+'Global Status'!L31</f>
        <v>79394</v>
      </c>
      <c r="G34" s="21">
        <v>75</v>
      </c>
      <c r="H34" s="71">
        <f>+'Global Status'!J31</f>
        <v>56986</v>
      </c>
      <c r="I34" s="68">
        <f t="shared" si="2"/>
        <v>56168.390442212221</v>
      </c>
      <c r="J34" s="2">
        <f>+'Global Status'!N31</f>
        <v>6664</v>
      </c>
      <c r="K34" s="68">
        <f t="shared" si="3"/>
        <v>4816.1409356209551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1073587.6578410915</v>
      </c>
      <c r="E35" s="68">
        <f t="shared" si="1"/>
        <v>71255.262697294893</v>
      </c>
      <c r="F35" s="6">
        <f>+'Global Status'!L32</f>
        <v>82061</v>
      </c>
      <c r="G35" s="21">
        <v>76</v>
      </c>
      <c r="H35" s="71">
        <f>+'Global Status'!J32</f>
        <v>62784</v>
      </c>
      <c r="I35" s="68">
        <f t="shared" si="2"/>
        <v>61109.406319671296</v>
      </c>
      <c r="J35" s="2">
        <f>+'Global Status'!N32</f>
        <v>5798</v>
      </c>
      <c r="K35" s="68">
        <f t="shared" si="3"/>
        <v>5064.9596098596467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1146083.0816244015</v>
      </c>
      <c r="E36" s="68">
        <f t="shared" si="1"/>
        <v>73716.703938175764</v>
      </c>
      <c r="F36" s="6">
        <f>+'Global Status'!L33</f>
        <v>77200</v>
      </c>
      <c r="G36" s="21">
        <v>77</v>
      </c>
      <c r="H36" s="71">
        <f>+'Global Status'!J33</f>
        <v>67594</v>
      </c>
      <c r="I36" s="68">
        <f t="shared" si="2"/>
        <v>66296.094228085742</v>
      </c>
      <c r="J36" s="2">
        <f>+'Global Status'!N33</f>
        <v>4810</v>
      </c>
      <c r="K36" s="68">
        <f t="shared" si="3"/>
        <v>5307.1309830962655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1220980.4534695148</v>
      </c>
      <c r="E37" s="68">
        <f t="shared" si="1"/>
        <v>76056.323027658058</v>
      </c>
      <c r="F37" s="6">
        <f>+'Global Status'!L34</f>
        <v>68766</v>
      </c>
      <c r="G37" s="21">
        <v>78</v>
      </c>
      <c r="H37" s="71">
        <f>+'Global Status'!J34</f>
        <v>72614</v>
      </c>
      <c r="I37" s="68">
        <f t="shared" si="2"/>
        <v>71720.741337915446</v>
      </c>
      <c r="J37" s="2">
        <f>+'Global Status'!N34</f>
        <v>5020</v>
      </c>
      <c r="K37" s="68">
        <f t="shared" si="3"/>
        <v>5540.521533239059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1298149.5267609321</v>
      </c>
      <c r="E38" s="68">
        <f t="shared" si="1"/>
        <v>78257.360581244575</v>
      </c>
      <c r="F38" s="6">
        <f>+'Global Status'!L35</f>
        <v>73639</v>
      </c>
      <c r="G38" s="21">
        <v>79</v>
      </c>
      <c r="H38" s="71">
        <f>+'Global Status'!J35</f>
        <v>79235</v>
      </c>
      <c r="I38" s="68">
        <f t="shared" si="2"/>
        <v>77373.499079884685</v>
      </c>
      <c r="J38" s="2">
        <f>+'Global Status'!N35</f>
        <v>6695</v>
      </c>
      <c r="K38" s="68">
        <f t="shared" si="3"/>
        <v>5762.9985267128795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1377443.5971690386</v>
      </c>
      <c r="E39" s="68">
        <f t="shared" si="1"/>
        <v>80303.693503470189</v>
      </c>
      <c r="F39" s="6">
        <f>+'Global Status'!L36</f>
        <v>82837</v>
      </c>
      <c r="G39" s="21">
        <v>80</v>
      </c>
      <c r="H39" s="71">
        <f>+'Global Status'!J36</f>
        <v>85522</v>
      </c>
      <c r="I39" s="68">
        <f t="shared" si="2"/>
        <v>83242.399804705026</v>
      </c>
      <c r="J39" s="2">
        <f>+'Global Status'!N36</f>
        <v>6287</v>
      </c>
      <c r="K39" s="68">
        <f t="shared" si="3"/>
        <v>5972.4619387922285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1458700.2371633856</v>
      </c>
      <c r="E40" s="68">
        <f t="shared" si="1"/>
        <v>82180.030705400495</v>
      </c>
      <c r="F40" s="6">
        <f>+'Global Status'!L37</f>
        <v>85054</v>
      </c>
      <c r="G40" s="21">
        <v>81</v>
      </c>
      <c r="H40" s="71">
        <f>+'Global Status'!J37</f>
        <v>92798</v>
      </c>
      <c r="I40" s="68">
        <f t="shared" si="2"/>
        <v>89313.405784994335</v>
      </c>
      <c r="J40" s="2">
        <f>+'Global Status'!N37</f>
        <v>7277</v>
      </c>
      <c r="K40" s="68">
        <f t="shared" si="3"/>
        <v>6166.8771042025601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1541742.2234987216</v>
      </c>
      <c r="E41" s="68">
        <f t="shared" si="1"/>
        <v>83872.102781710171</v>
      </c>
      <c r="F41" s="6">
        <f>+'Global Status'!L38</f>
        <v>89657</v>
      </c>
      <c r="G41" s="21">
        <v>82</v>
      </c>
      <c r="H41" s="71">
        <f>+'Global Status'!J38</f>
        <v>99690</v>
      </c>
      <c r="I41" s="68">
        <f t="shared" si="2"/>
        <v>95570.490942422985</v>
      </c>
      <c r="J41" s="2">
        <f>+'Global Status'!N38</f>
        <v>6892</v>
      </c>
      <c r="K41" s="68">
        <f t="shared" si="3"/>
        <v>6344.3073972877091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1626378.6499883805</v>
      </c>
      <c r="E42" s="68">
        <f t="shared" si="1"/>
        <v>85366.842367633639</v>
      </c>
      <c r="F42" s="6">
        <f>+'Global Status'!L39</f>
        <v>85679</v>
      </c>
      <c r="G42" s="21">
        <v>83</v>
      </c>
      <c r="H42" s="71">
        <f>+'Global Status'!J39</f>
        <v>105952</v>
      </c>
      <c r="I42" s="68">
        <f t="shared" si="2"/>
        <v>101995.75496699911</v>
      </c>
      <c r="J42" s="2">
        <f>+'Global Status'!N39</f>
        <v>6262</v>
      </c>
      <c r="K42" s="68">
        <f t="shared" si="3"/>
        <v>6502.9462135287085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1712406.2146427489</v>
      </c>
      <c r="E43" s="68">
        <f t="shared" si="1"/>
        <v>86652.55199378531</v>
      </c>
      <c r="F43" s="6">
        <f>+'Global Status'!L40</f>
        <v>76498</v>
      </c>
      <c r="G43" s="21">
        <v>84</v>
      </c>
      <c r="H43" s="71">
        <f>+'Global Status'!J40</f>
        <v>111652</v>
      </c>
      <c r="I43" s="68">
        <f t="shared" si="2"/>
        <v>108569.56876198373</v>
      </c>
      <c r="J43" s="2">
        <f>+'Global Status'!N40</f>
        <v>5702</v>
      </c>
      <c r="K43" s="68">
        <f t="shared" si="3"/>
        <v>6641.147517330347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1799610.6671474071</v>
      </c>
      <c r="E44" s="68">
        <f t="shared" si="1"/>
        <v>87719.056426504278</v>
      </c>
      <c r="F44" s="6">
        <f>+'Global Status'!L41</f>
        <v>71779</v>
      </c>
      <c r="G44" s="21">
        <v>85</v>
      </c>
      <c r="H44" s="71">
        <f>+'Global Status'!J41</f>
        <v>117021</v>
      </c>
      <c r="I44" s="68">
        <f t="shared" si="2"/>
        <v>115270.74941838275</v>
      </c>
      <c r="J44" s="2">
        <f>+'Global Status'!N41</f>
        <v>5369</v>
      </c>
      <c r="K44" s="68">
        <f t="shared" si="3"/>
        <v>6757.4542357047758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1887768.3997571135</v>
      </c>
      <c r="E45" s="68">
        <f t="shared" si="1"/>
        <v>88557.83672039189</v>
      </c>
      <c r="F45" s="6">
        <f>+'Global Status'!L42</f>
        <v>70082</v>
      </c>
      <c r="G45" s="21">
        <v>86</v>
      </c>
      <c r="H45" s="71">
        <f>+'Global Status'!J42</f>
        <v>123010</v>
      </c>
      <c r="I45" s="68">
        <f t="shared" si="2"/>
        <v>122076.76221902503</v>
      </c>
      <c r="J45" s="2">
        <f>+'Global Status'!N42</f>
        <v>5989</v>
      </c>
      <c r="K45" s="68">
        <f t="shared" si="3"/>
        <v>6850.6238139460502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1976648.1620552076</v>
      </c>
      <c r="E46" s="68">
        <f t="shared" si="1"/>
        <v>89162.143513535906</v>
      </c>
      <c r="F46" s="6">
        <f>+'Global Status'!L43</f>
        <v>76647</v>
      </c>
      <c r="G46" s="21">
        <v>87</v>
      </c>
      <c r="H46" s="71">
        <f>+'Global Status'!J43</f>
        <v>130885</v>
      </c>
      <c r="I46" s="68">
        <f t="shared" si="2"/>
        <v>128963.94651541028</v>
      </c>
      <c r="J46" s="2">
        <f>+'Global Status'!N43</f>
        <v>7875</v>
      </c>
      <c r="K46" s="68">
        <f t="shared" si="3"/>
        <v>6919.6503069761493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2066012.8777350576</v>
      </c>
      <c r="E47" s="68">
        <f t="shared" si="1"/>
        <v>89527.087458159993</v>
      </c>
      <c r="F47" s="6">
        <f>+'Global Status'!L44</f>
        <v>82967</v>
      </c>
      <c r="G47" s="21">
        <v>88</v>
      </c>
      <c r="H47" s="71">
        <f>+'Global Status'!J44</f>
        <v>139378</v>
      </c>
      <c r="I47" s="68">
        <f t="shared" si="2"/>
        <v>135907.76173127189</v>
      </c>
      <c r="J47" s="2">
        <f>+'Global Status'!N44</f>
        <v>8493</v>
      </c>
      <c r="K47" s="68">
        <f t="shared" si="3"/>
        <v>6963.7824573269882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2155621.5396554153</v>
      </c>
      <c r="E48" s="68">
        <f t="shared" si="1"/>
        <v>89649.705092024393</v>
      </c>
      <c r="F48" s="6">
        <f>+'Global Status'!L45</f>
        <v>85678</v>
      </c>
      <c r="G48" s="21">
        <v>89</v>
      </c>
      <c r="H48" s="71">
        <f>+'Global Status'!J45</f>
        <v>146088</v>
      </c>
      <c r="I48" s="68">
        <f t="shared" si="2"/>
        <v>142883.04924381376</v>
      </c>
      <c r="J48" s="2">
        <f>+'Global Status'!N45</f>
        <v>6710</v>
      </c>
      <c r="K48" s="68">
        <f t="shared" si="3"/>
        <v>6982.5373055240416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2245231.1579505671</v>
      </c>
      <c r="E49" s="68">
        <f t="shared" si="1"/>
        <v>89528.998909283211</v>
      </c>
      <c r="F49" s="6">
        <f>+'Global Status'!L46</f>
        <v>81572</v>
      </c>
      <c r="G49" s="21">
        <v>90</v>
      </c>
      <c r="H49" s="71">
        <f>+'Global Status'!J46</f>
        <v>152551</v>
      </c>
      <c r="I49" s="68">
        <f t="shared" si="2"/>
        <v>149864.30549298896</v>
      </c>
      <c r="J49" s="2">
        <f>+'Global Status'!N46</f>
        <v>6463</v>
      </c>
      <c r="K49" s="68">
        <f t="shared" si="3"/>
        <v>6975.7089880932117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2334598.7349745752</v>
      </c>
      <c r="E50" s="68">
        <f t="shared" si="1"/>
        <v>89165.950872930334</v>
      </c>
      <c r="F50" s="6">
        <f>+'Global Status'!L47</f>
        <v>72846</v>
      </c>
      <c r="G50" s="21">
        <v>91</v>
      </c>
      <c r="H50" s="71">
        <f>+'Global Status'!J47</f>
        <v>157847</v>
      </c>
      <c r="I50" s="68">
        <f t="shared" si="2"/>
        <v>156825.96138396629</v>
      </c>
      <c r="J50" s="2">
        <f>+'Global Status'!N47</f>
        <v>5296</v>
      </c>
      <c r="K50" s="68">
        <f t="shared" si="3"/>
        <v>6943.37249908381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2423483.2403509077</v>
      </c>
      <c r="E51" s="68">
        <f t="shared" si="1"/>
        <v>88563.509112806045</v>
      </c>
      <c r="F51" s="6">
        <f>+'Global Status'!L48</f>
        <v>83006</v>
      </c>
      <c r="G51" s="21">
        <v>92</v>
      </c>
      <c r="H51" s="71">
        <f>+'Global Status'!J48</f>
        <v>162956</v>
      </c>
      <c r="I51" s="68">
        <f t="shared" si="2"/>
        <v>163742.66288738445</v>
      </c>
      <c r="J51" s="2">
        <f>+'Global Status'!N48</f>
        <v>5109</v>
      </c>
      <c r="K51" s="68">
        <f t="shared" si="3"/>
        <v>6885.8823190025814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2511647.5593967726</v>
      </c>
      <c r="E52" s="68">
        <f t="shared" si="1"/>
        <v>87726.548061206617</v>
      </c>
      <c r="F52" s="6">
        <f>+'Global Status'!L49</f>
        <v>73920</v>
      </c>
      <c r="G52" s="21">
        <v>93</v>
      </c>
      <c r="H52" s="71">
        <f>+'Global Status'!J49</f>
        <v>169006</v>
      </c>
      <c r="I52" s="68">
        <f t="shared" si="2"/>
        <v>170589.54771138285</v>
      </c>
      <c r="J52" s="2">
        <f>+'Global Status'!N49</f>
        <v>6058</v>
      </c>
      <c r="K52" s="68">
        <f t="shared" si="3"/>
        <v>6803.8659462087408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2598860.3886955064</v>
      </c>
      <c r="E53" s="68">
        <f t="shared" si="1"/>
        <v>86661.802780075916</v>
      </c>
      <c r="F53" s="6">
        <f>+'Global Status'!L50</f>
        <v>73657</v>
      </c>
      <c r="G53" s="21">
        <v>94</v>
      </c>
      <c r="H53" s="71">
        <f>+'Global Status'!J50</f>
        <v>175694</v>
      </c>
      <c r="I53" s="68">
        <f t="shared" si="2"/>
        <v>177342.51301972466</v>
      </c>
      <c r="J53" s="2">
        <f>+'Global Status'!N50</f>
        <v>6689</v>
      </c>
      <c r="K53" s="68">
        <f t="shared" si="3"/>
        <v>6698.2124958245313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2684898.0535881487</v>
      </c>
      <c r="E54" s="68">
        <f t="shared" si="1"/>
        <v>85377.778717375666</v>
      </c>
      <c r="F54" s="6">
        <f>+'Global Status'!L51</f>
        <v>81529</v>
      </c>
      <c r="G54" s="21">
        <v>95</v>
      </c>
      <c r="H54" s="71">
        <f>+'Global Status'!J51</f>
        <v>181938</v>
      </c>
      <c r="I54" s="68">
        <f t="shared" si="2"/>
        <v>183978.46939830421</v>
      </c>
      <c r="J54" s="2">
        <f>+'Global Status'!N51</f>
        <v>6260</v>
      </c>
      <c r="K54" s="68">
        <f t="shared" si="3"/>
        <v>6570.0566558120099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2769546.2238227804</v>
      </c>
      <c r="E55" s="68">
        <f t="shared" si="1"/>
        <v>83884.63858389057</v>
      </c>
      <c r="F55" s="6">
        <f>+'Global Status'!L52</f>
        <v>93716</v>
      </c>
      <c r="G55" s="21">
        <v>96</v>
      </c>
      <c r="H55" s="71">
        <f>+'Global Status'!J52</f>
        <v>187705</v>
      </c>
      <c r="I55" s="68">
        <f t="shared" si="2"/>
        <v>190475.57662050237</v>
      </c>
      <c r="J55" s="2">
        <f>+'Global Status'!N52</f>
        <v>5767</v>
      </c>
      <c r="K55" s="68">
        <f t="shared" si="3"/>
        <v>6420.7584050133446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2852601.5055016708</v>
      </c>
      <c r="E56" s="68">
        <f t="shared" si="1"/>
        <v>82194.068454670793</v>
      </c>
      <c r="F56" s="6">
        <f>+'Global Status'!L53</f>
        <v>84900</v>
      </c>
      <c r="G56" s="21">
        <v>97</v>
      </c>
      <c r="H56" s="71">
        <f>+'Global Status'!J53</f>
        <v>193710</v>
      </c>
      <c r="I56" s="68">
        <f t="shared" si="2"/>
        <v>196813.45721889942</v>
      </c>
      <c r="J56" s="2">
        <f>+'Global Status'!N53</f>
        <v>6006</v>
      </c>
      <c r="K56" s="68">
        <f t="shared" si="3"/>
        <v>6251.8789999839319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2933872.889756442</v>
      </c>
      <c r="E57" s="68">
        <f t="shared" si="1"/>
        <v>80319.125561988491</v>
      </c>
      <c r="F57" s="6">
        <f>+'Global Status'!L54</f>
        <v>85530</v>
      </c>
      <c r="G57" s="21">
        <v>98</v>
      </c>
      <c r="H57" s="71">
        <f>+'Global Status'!J54</f>
        <v>198668</v>
      </c>
      <c r="I57" s="68">
        <f t="shared" si="2"/>
        <v>202973.38442203955</v>
      </c>
      <c r="J57" s="2">
        <f>+'Global Status'!N54</f>
        <v>4982</v>
      </c>
      <c r="K57" s="68">
        <f t="shared" si="3"/>
        <v>6065.153823218594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3013183.0412055859</v>
      </c>
      <c r="E58" s="68">
        <f t="shared" si="1"/>
        <v>78274.070550997858</v>
      </c>
      <c r="F58" s="6">
        <f>+'Global Status'!L55</f>
        <v>76026</v>
      </c>
      <c r="G58" s="21">
        <v>99</v>
      </c>
      <c r="H58" s="71">
        <f>+'Global Status'!J55</f>
        <v>202597</v>
      </c>
      <c r="I58" s="68">
        <f t="shared" si="2"/>
        <v>208938.44164269243</v>
      </c>
      <c r="J58" s="2">
        <f>+'Global Status'!N55</f>
        <v>3932</v>
      </c>
      <c r="K58" s="68">
        <f t="shared" si="3"/>
        <v>5862.4627523716026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3090369.4121452891</v>
      </c>
      <c r="E59" s="68">
        <f t="shared" si="1"/>
        <v>76074.187208829884</v>
      </c>
      <c r="F59" s="6">
        <f>+'Global Status'!L56</f>
        <v>66276</v>
      </c>
      <c r="G59" s="21">
        <v>100</v>
      </c>
      <c r="H59" s="71">
        <f>+'Global Status'!J56</f>
        <v>207973</v>
      </c>
      <c r="I59" s="68">
        <f t="shared" si="2"/>
        <v>214693.65138864706</v>
      </c>
      <c r="J59" s="2">
        <f>+'Global Status'!N56</f>
        <v>5376</v>
      </c>
      <c r="K59" s="68">
        <f t="shared" si="3"/>
        <v>5645.7987565169251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3165285.1715262653</v>
      </c>
      <c r="E60" s="68">
        <f t="shared" si="1"/>
        <v>73735.592848070039</v>
      </c>
      <c r="F60" s="6">
        <f>+'Global Status'!L57</f>
        <v>71839</v>
      </c>
      <c r="G60" s="21">
        <v>101</v>
      </c>
      <c r="H60" s="71">
        <f>+'Global Status'!J57</f>
        <v>217769</v>
      </c>
      <c r="I60" s="68">
        <f t="shared" si="2"/>
        <v>220226.07218738148</v>
      </c>
      <c r="J60" s="2">
        <f>+'Global Status'!N57</f>
        <v>9797</v>
      </c>
      <c r="K60" s="68">
        <f t="shared" si="3"/>
        <v>5417.2354503828528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3237799.9410054199</v>
      </c>
      <c r="E61" s="68">
        <f t="shared" si="1"/>
        <v>71275.04262384116</v>
      </c>
      <c r="F61" s="6">
        <f>+'Global Status'!L58</f>
        <v>84771</v>
      </c>
      <c r="G61" s="21">
        <v>102</v>
      </c>
      <c r="H61" s="71">
        <f>+'Global Status'!J58</f>
        <v>224172</v>
      </c>
      <c r="I61" s="68">
        <f t="shared" si="2"/>
        <v>225524.86285024969</v>
      </c>
      <c r="J61" s="2">
        <f>+'Global Status'!N58</f>
        <v>6403</v>
      </c>
      <c r="K61" s="68">
        <f t="shared" si="3"/>
        <v>5178.8943406235339</v>
      </c>
    </row>
    <row r="62" spans="1:11" x14ac:dyDescent="0.3">
      <c r="A62" s="23">
        <v>43953</v>
      </c>
      <c r="B62" s="21">
        <v>103</v>
      </c>
      <c r="C62" s="6">
        <f>+'Global Status'!I59</f>
        <v>3267184</v>
      </c>
      <c r="D62" s="68">
        <f t="shared" si="0"/>
        <v>3307800.3336592764</v>
      </c>
      <c r="E62" s="68">
        <f t="shared" si="1"/>
        <v>68709.731089421432</v>
      </c>
      <c r="F62" s="6">
        <f>+'Global Status'!L59</f>
        <v>91977</v>
      </c>
      <c r="G62" s="21">
        <v>103</v>
      </c>
      <c r="H62" s="71">
        <f>+'Global Status'!J59</f>
        <v>229971</v>
      </c>
      <c r="I62" s="68">
        <f t="shared" si="2"/>
        <v>230581.3141285881</v>
      </c>
      <c r="J62" s="2">
        <f>+'Global Status'!N59</f>
        <v>5799</v>
      </c>
      <c r="K62" s="68">
        <f t="shared" si="3"/>
        <v>4932.912480144555</v>
      </c>
    </row>
    <row r="63" spans="1:11" x14ac:dyDescent="0.3">
      <c r="A63" s="23">
        <v>43954</v>
      </c>
      <c r="B63" s="21">
        <v>104</v>
      </c>
      <c r="C63" s="6">
        <f>+'Global Status'!I60</f>
        <v>3349786</v>
      </c>
      <c r="D63" s="68">
        <f t="shared" si="0"/>
        <v>3375190.2942341072</v>
      </c>
      <c r="E63" s="68">
        <f t="shared" si="1"/>
        <v>66057.094249785092</v>
      </c>
      <c r="F63" s="6">
        <f>+'Global Status'!L60</f>
        <v>82763</v>
      </c>
      <c r="G63" s="21">
        <v>104</v>
      </c>
      <c r="H63" s="71">
        <f>+'Global Status'!J60</f>
        <v>238628</v>
      </c>
      <c r="I63" s="68">
        <f t="shared" si="2"/>
        <v>235388.84851279389</v>
      </c>
      <c r="J63" s="2">
        <f>+'Global Status'!N60</f>
        <v>8657</v>
      </c>
      <c r="K63" s="68">
        <f t="shared" si="3"/>
        <v>4681.4112086054392</v>
      </c>
    </row>
    <row r="64" spans="1:11" x14ac:dyDescent="0.3">
      <c r="A64" s="23">
        <v>43955</v>
      </c>
      <c r="B64" s="21">
        <v>105</v>
      </c>
      <c r="C64" s="6">
        <f>+'Global Status'!I61</f>
        <v>3435894</v>
      </c>
      <c r="D64" s="68">
        <f t="shared" si="0"/>
        <v>3439891.2430157377</v>
      </c>
      <c r="E64" s="68">
        <f t="shared" si="1"/>
        <v>63334.615258850237</v>
      </c>
      <c r="F64" s="6">
        <f>+'Global Status'!L61</f>
        <v>86108</v>
      </c>
      <c r="G64" s="21">
        <v>105</v>
      </c>
      <c r="H64" s="71">
        <f>+'Global Status'!J61</f>
        <v>239604</v>
      </c>
      <c r="I64" s="68">
        <f t="shared" si="2"/>
        <v>239942.98957706243</v>
      </c>
      <c r="J64" s="2">
        <f>+'Global Status'!N61</f>
        <v>976</v>
      </c>
      <c r="K64" s="68">
        <f t="shared" si="3"/>
        <v>4426.4666014649511</v>
      </c>
    </row>
    <row r="65" spans="1:11" x14ac:dyDescent="0.3">
      <c r="A65" s="23">
        <v>43956</v>
      </c>
      <c r="B65" s="21">
        <v>106</v>
      </c>
      <c r="C65" s="6">
        <f>+'Global Status'!I62</f>
        <v>3517345</v>
      </c>
      <c r="D65" s="68">
        <f t="shared" si="0"/>
        <v>3501842.0284644715</v>
      </c>
      <c r="E65" s="68">
        <f t="shared" si="1"/>
        <v>60559.636729449245</v>
      </c>
      <c r="F65" s="6">
        <f>+'Global Status'!L62</f>
        <v>81454</v>
      </c>
      <c r="G65" s="21">
        <v>106</v>
      </c>
      <c r="H65" s="71">
        <f>+'Global Status'!J62</f>
        <v>243401</v>
      </c>
      <c r="I65" s="68">
        <f t="shared" si="2"/>
        <v>244241.30286045704</v>
      </c>
      <c r="J65" s="2">
        <f>+'Global Status'!N62</f>
        <v>3797</v>
      </c>
      <c r="K65" s="68">
        <f t="shared" si="3"/>
        <v>4170.0821788589847</v>
      </c>
    </row>
    <row r="66" spans="1:11" x14ac:dyDescent="0.3">
      <c r="A66" s="23">
        <v>43957</v>
      </c>
      <c r="B66" s="21">
        <v>107</v>
      </c>
      <c r="C66" s="6">
        <f>+'Global Status'!I63</f>
        <v>3588773</v>
      </c>
      <c r="D66" s="68">
        <f t="shared" si="0"/>
        <v>3560998.696617221</v>
      </c>
      <c r="E66" s="68">
        <f t="shared" si="1"/>
        <v>57749.182391516821</v>
      </c>
      <c r="F66" s="6">
        <f>+'Global Status'!L63</f>
        <v>71463</v>
      </c>
      <c r="G66" s="21">
        <v>107</v>
      </c>
      <c r="H66" s="71">
        <f>+'Global Status'!J63</f>
        <v>247503</v>
      </c>
      <c r="I66" s="68">
        <f t="shared" si="2"/>
        <v>248283.31078546093</v>
      </c>
      <c r="J66" s="2">
        <f>+'Global Status'!N63</f>
        <v>4102</v>
      </c>
      <c r="K66" s="68">
        <f t="shared" si="3"/>
        <v>3914.1643421837812</v>
      </c>
    </row>
    <row r="67" spans="1:11" x14ac:dyDescent="0.3">
      <c r="A67" s="23">
        <v>43958</v>
      </c>
      <c r="B67" s="21">
        <v>108</v>
      </c>
      <c r="C67" s="6">
        <f>+'Global Status'!I64</f>
        <v>3672238</v>
      </c>
      <c r="D67" s="68">
        <f t="shared" si="0"/>
        <v>3617334.0878568911</v>
      </c>
      <c r="E67" s="68">
        <f t="shared" si="1"/>
        <v>54919.790551410559</v>
      </c>
      <c r="F67" s="6">
        <f>+'Global Status'!L64</f>
        <v>83465</v>
      </c>
      <c r="G67" s="21">
        <v>108</v>
      </c>
      <c r="H67" s="71">
        <f>+'Global Status'!J64</f>
        <v>254045</v>
      </c>
      <c r="I67" s="68">
        <f t="shared" si="2"/>
        <v>252070.38453740597</v>
      </c>
      <c r="J67" s="2">
        <f>+'Global Status'!N64</f>
        <v>6539</v>
      </c>
      <c r="K67" s="68">
        <f t="shared" si="3"/>
        <v>3660.5009137752454</v>
      </c>
    </row>
    <row r="68" spans="1:11" x14ac:dyDescent="0.3">
      <c r="A68" s="23">
        <v>43959</v>
      </c>
      <c r="B68" s="21">
        <v>109</v>
      </c>
      <c r="C68" s="6">
        <f>+'Global Status'!I65</f>
        <v>3759967</v>
      </c>
      <c r="D68" s="68">
        <f t="shared" si="0"/>
        <v>3670837.2739434876</v>
      </c>
      <c r="E68" s="68">
        <f t="shared" si="1"/>
        <v>52087.361482329812</v>
      </c>
      <c r="F68" s="6">
        <f>+'Global Status'!L65</f>
        <v>87729</v>
      </c>
      <c r="G68" s="21">
        <v>109</v>
      </c>
      <c r="H68" s="71">
        <f>+'Global Status'!J65</f>
        <v>259474</v>
      </c>
      <c r="I68" s="68">
        <f t="shared" si="2"/>
        <v>255605.61615483259</v>
      </c>
      <c r="J68" s="2">
        <f>+'Global Status'!N65</f>
        <v>5429</v>
      </c>
      <c r="K68" s="68">
        <f t="shared" si="3"/>
        <v>3410.7430569597755</v>
      </c>
    </row>
    <row r="69" spans="1:11" x14ac:dyDescent="0.3">
      <c r="A69" s="23">
        <v>43960</v>
      </c>
      <c r="B69" s="21">
        <v>110</v>
      </c>
      <c r="C69" s="6">
        <f>+'Global Status'!I66</f>
        <v>3855788</v>
      </c>
      <c r="D69" s="68">
        <f t="shared" si="0"/>
        <v>3721512.8501565917</v>
      </c>
      <c r="E69" s="68">
        <f t="shared" si="1"/>
        <v>49267.020521889361</v>
      </c>
      <c r="F69" s="6">
        <f>+'Global Status'!L66</f>
        <v>95845</v>
      </c>
      <c r="G69" s="21">
        <v>110</v>
      </c>
      <c r="H69" s="71">
        <f>+'Global Status'!J66</f>
        <v>265862</v>
      </c>
      <c r="I69" s="68">
        <f t="shared" si="2"/>
        <v>258893.67430799795</v>
      </c>
      <c r="J69" s="2">
        <f>+'Global Status'!N66</f>
        <v>6388</v>
      </c>
      <c r="K69" s="68">
        <f t="shared" si="3"/>
        <v>3166.3907534481418</v>
      </c>
    </row>
    <row r="70" spans="1:11" x14ac:dyDescent="0.3">
      <c r="A70" s="23">
        <v>43961</v>
      </c>
      <c r="B70" s="21">
        <v>111</v>
      </c>
      <c r="D70" s="68">
        <f t="shared" si="0"/>
        <v>3769380.0989887356</v>
      </c>
      <c r="E70" s="68">
        <f t="shared" si="1"/>
        <v>46472.998277843872</v>
      </c>
      <c r="G70" s="21">
        <v>111</v>
      </c>
      <c r="I70" s="68">
        <f t="shared" si="2"/>
        <v>261940.64736991029</v>
      </c>
      <c r="K70" s="68">
        <f t="shared" si="3"/>
        <v>2928.7819158747047</v>
      </c>
    </row>
    <row r="71" spans="1:11" x14ac:dyDescent="0.3">
      <c r="A71" s="23">
        <v>43962</v>
      </c>
      <c r="B71" s="21">
        <v>112</v>
      </c>
      <c r="D71" s="68">
        <f t="shared" si="0"/>
        <v>3814472.0430375813</v>
      </c>
      <c r="E71" s="68">
        <f t="shared" si="1"/>
        <v>43718.528956667629</v>
      </c>
      <c r="G71" s="21">
        <v>112</v>
      </c>
      <c r="I71" s="68">
        <f t="shared" si="2"/>
        <v>264753.87741412042</v>
      </c>
      <c r="K71" s="68">
        <f t="shared" si="3"/>
        <v>2699.085118329841</v>
      </c>
    </row>
    <row r="72" spans="1:11" x14ac:dyDescent="0.3">
      <c r="A72" s="23">
        <v>43963</v>
      </c>
      <c r="B72" s="21">
        <v>113</v>
      </c>
      <c r="D72" s="68">
        <f t="shared" si="0"/>
        <v>3856834.4055653359</v>
      </c>
      <c r="E72" s="68">
        <f t="shared" si="1"/>
        <v>41015.767441895463</v>
      </c>
      <c r="G72" s="21">
        <v>113</v>
      </c>
      <c r="I72" s="68">
        <f t="shared" si="2"/>
        <v>267341.78871166421</v>
      </c>
      <c r="K72" s="68">
        <f t="shared" si="3"/>
        <v>2478.2958397258972</v>
      </c>
    </row>
    <row r="73" spans="1:11" x14ac:dyDescent="0.3">
      <c r="A73" s="23">
        <v>43964</v>
      </c>
      <c r="B73" s="21">
        <v>114</v>
      </c>
      <c r="D73" s="68">
        <f t="shared" si="0"/>
        <v>3896524.4976297198</v>
      </c>
      <c r="E73" s="68">
        <f t="shared" si="1"/>
        <v>38375.725369095606</v>
      </c>
      <c r="G73" s="21">
        <v>114</v>
      </c>
      <c r="I73" s="68">
        <f t="shared" si="2"/>
        <v>269713.71415415645</v>
      </c>
      <c r="K73" s="68">
        <f t="shared" si="3"/>
        <v>2267.2360360784323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3933610.0507541099</v>
      </c>
      <c r="E74" s="68">
        <f t="shared" ref="E74:E111" si="5">D$1*_xlfn.NORM.DIST($B74,D$2,D$3,FALSE)</f>
        <v>35808.226080633045</v>
      </c>
      <c r="G74" s="21">
        <v>115</v>
      </c>
      <c r="I74" s="68">
        <f t="shared" ref="I74:I89" si="6">I$1*_xlfn.NORM.DIST($G74,I$2,I$3,TRUE)</f>
        <v>271879.7228112861</v>
      </c>
      <c r="K74" s="68">
        <f t="shared" ref="K74:K89" si="7">I$1*_xlfn.NORM.DIST($G74,I$2,I$3,FALSE)</f>
        <v>2066.556790087564</v>
      </c>
    </row>
    <row r="75" spans="1:11" x14ac:dyDescent="0.3">
      <c r="A75" s="23">
        <v>43966</v>
      </c>
      <c r="B75" s="21">
        <v>116</v>
      </c>
      <c r="D75" s="68">
        <f t="shared" si="4"/>
        <v>3968168.013815504</v>
      </c>
      <c r="E75" s="68">
        <f t="shared" si="5"/>
        <v>33321.878003643084</v>
      </c>
      <c r="G75" s="21">
        <v>116</v>
      </c>
      <c r="I75" s="68">
        <f t="shared" si="6"/>
        <v>273850.45155060582</v>
      </c>
      <c r="K75" s="68">
        <f t="shared" si="7"/>
        <v>1876.7437310579137</v>
      </c>
    </row>
    <row r="76" spans="1:11" x14ac:dyDescent="0.3">
      <c r="A76" s="23">
        <v>43967</v>
      </c>
      <c r="B76" s="21">
        <v>117</v>
      </c>
      <c r="D76" s="68">
        <f t="shared" si="4"/>
        <v>4000283.332214951</v>
      </c>
      <c r="E76" s="68">
        <f t="shared" si="5"/>
        <v>30924.065685436675</v>
      </c>
      <c r="G76" s="21">
        <v>117</v>
      </c>
      <c r="I76" s="68">
        <f t="shared" si="6"/>
        <v>275636.94331831817</v>
      </c>
      <c r="K76" s="68">
        <f t="shared" si="7"/>
        <v>1698.1248759562409</v>
      </c>
    </row>
    <row r="77" spans="1:11" x14ac:dyDescent="0.3">
      <c r="A77" s="23">
        <v>43968</v>
      </c>
      <c r="B77" s="21">
        <v>118</v>
      </c>
      <c r="D77" s="68">
        <f t="shared" si="4"/>
        <v>4030047.7264895192</v>
      </c>
      <c r="E77" s="68">
        <f t="shared" si="5"/>
        <v>28620.957447264798</v>
      </c>
      <c r="G77" s="21">
        <v>118</v>
      </c>
      <c r="I77" s="68">
        <f t="shared" si="6"/>
        <v>277250.494315002</v>
      </c>
      <c r="K77" s="68">
        <f t="shared" si="7"/>
        <v>1530.8805135095438</v>
      </c>
    </row>
    <row r="78" spans="1:11" x14ac:dyDescent="0.3">
      <c r="A78" s="23">
        <v>43969</v>
      </c>
      <c r="B78" s="21">
        <v>119</v>
      </c>
      <c r="D78" s="68">
        <f t="shared" si="4"/>
        <v>4057558.4863656531</v>
      </c>
      <c r="E78" s="68">
        <f t="shared" si="5"/>
        <v>26417.528384058423</v>
      </c>
      <c r="G78" s="21">
        <v>119</v>
      </c>
      <c r="I78" s="68">
        <f t="shared" si="6"/>
        <v>278702.51191315625</v>
      </c>
      <c r="K78" s="68">
        <f t="shared" si="7"/>
        <v>1375.0547374444436</v>
      </c>
    </row>
    <row r="79" spans="1:11" x14ac:dyDescent="0.3">
      <c r="A79" s="23">
        <v>43970</v>
      </c>
      <c r="B79" s="21">
        <v>120</v>
      </c>
      <c r="D79" s="68">
        <f t="shared" si="4"/>
        <v>4082917.2948824787</v>
      </c>
      <c r="E79" s="68">
        <f t="shared" si="5"/>
        <v>24317.59724719535</v>
      </c>
      <c r="G79" s="21">
        <v>120</v>
      </c>
      <c r="I79" s="68">
        <f t="shared" si="6"/>
        <v>280004.38476684905</v>
      </c>
      <c r="K79" s="68">
        <f t="shared" si="7"/>
        <v>1230.5682315781112</v>
      </c>
    </row>
    <row r="80" spans="1:11" x14ac:dyDescent="0.3">
      <c r="A80" s="23">
        <v>43971</v>
      </c>
      <c r="B80" s="21">
        <v>121</v>
      </c>
      <c r="D80" s="68">
        <f t="shared" si="4"/>
        <v>4106229.0956737632</v>
      </c>
      <c r="E80" s="68">
        <f t="shared" si="5"/>
        <v>22323.87560098368</v>
      </c>
      <c r="G80" s="21">
        <v>121</v>
      </c>
      <c r="I80" s="68">
        <f t="shared" si="6"/>
        <v>281167.36616955831</v>
      </c>
      <c r="K80" s="68">
        <f t="shared" si="7"/>
        <v>1097.2319174402248</v>
      </c>
    </row>
    <row r="81" spans="1:11" x14ac:dyDescent="0.3">
      <c r="A81" s="23">
        <v>43972</v>
      </c>
      <c r="B81" s="21">
        <v>122</v>
      </c>
      <c r="D81" s="68">
        <f t="shared" si="4"/>
        <v>4127601.0148332771</v>
      </c>
      <c r="E81" s="68">
        <f t="shared" si="5"/>
        <v>20438.02754159203</v>
      </c>
      <c r="G81" s="21">
        <v>122</v>
      </c>
      <c r="I81" s="68">
        <f t="shared" si="6"/>
        <v>282202.47133519128</v>
      </c>
      <c r="K81" s="68">
        <f t="shared" si="7"/>
        <v>974.76109308868718</v>
      </c>
    </row>
    <row r="82" spans="1:11" x14ac:dyDescent="0.3">
      <c r="A82" s="23">
        <v>43973</v>
      </c>
      <c r="B82" s="21">
        <v>123</v>
      </c>
      <c r="D82" s="68">
        <f t="shared" si="4"/>
        <v>4147141.3470442244</v>
      </c>
      <c r="E82" s="68">
        <f t="shared" si="5"/>
        <v>18660.738208631225</v>
      </c>
      <c r="G82" s="21">
        <v>123</v>
      </c>
      <c r="I82" s="68">
        <f t="shared" si="6"/>
        <v>283120.38891851454</v>
      </c>
      <c r="K82" s="68">
        <f t="shared" si="7"/>
        <v>862.78971821863581</v>
      </c>
    </row>
    <row r="83" spans="1:11" x14ac:dyDescent="0.3">
      <c r="A83" s="23">
        <v>43974</v>
      </c>
      <c r="B83" s="21">
        <v>124</v>
      </c>
      <c r="D83" s="68">
        <f t="shared" si="4"/>
        <v>4164958.613871702</v>
      </c>
      <c r="E83" s="68">
        <f t="shared" si="5"/>
        <v>16991.789302476518</v>
      </c>
      <c r="G83" s="21">
        <v>124</v>
      </c>
      <c r="I83" s="68">
        <f t="shared" si="6"/>
        <v>283931.40676243481</v>
      </c>
      <c r="K83" s="68">
        <f t="shared" si="7"/>
        <v>760.88453386037975</v>
      </c>
    </row>
    <row r="84" spans="1:11" x14ac:dyDescent="0.3">
      <c r="A84" s="23">
        <v>43975</v>
      </c>
      <c r="B84" s="21">
        <v>125</v>
      </c>
      <c r="D84" s="68">
        <f t="shared" si="4"/>
        <v>4181160.7003378682</v>
      </c>
      <c r="E84" s="68">
        <f t="shared" si="5"/>
        <v>15430.13984177643</v>
      </c>
      <c r="G84" s="21">
        <v>125</v>
      </c>
      <c r="I84" s="68">
        <f t="shared" si="6"/>
        <v>284645.35156662221</v>
      </c>
      <c r="K84" s="68">
        <f t="shared" si="7"/>
        <v>668.5587431674594</v>
      </c>
    </row>
    <row r="85" spans="1:11" x14ac:dyDescent="0.3">
      <c r="A85" s="23">
        <v>43976</v>
      </c>
      <c r="B85" s="21">
        <v>126</v>
      </c>
      <c r="D85" s="68">
        <f t="shared" si="4"/>
        <v>4195854.0741592739</v>
      </c>
      <c r="E85" s="68">
        <f t="shared" si="5"/>
        <v>13974.010451730359</v>
      </c>
      <c r="G85" s="21">
        <v>126</v>
      </c>
      <c r="I85" s="68">
        <f t="shared" si="6"/>
        <v>285271.54191900988</v>
      </c>
      <c r="K85" s="68">
        <f t="shared" si="7"/>
        <v>585.28502127760987</v>
      </c>
    </row>
    <row r="86" spans="1:11" x14ac:dyDescent="0.3">
      <c r="A86" s="23">
        <v>43977</v>
      </c>
      <c r="B86" s="21">
        <v>127</v>
      </c>
      <c r="D86" s="68">
        <f t="shared" si="4"/>
        <v>4209143.0903573725</v>
      </c>
      <c r="E86" s="68">
        <f t="shared" si="5"/>
        <v>12620.969560349091</v>
      </c>
      <c r="G86" s="21">
        <v>127</v>
      </c>
      <c r="I86" s="68">
        <f t="shared" si="6"/>
        <v>285818.75392116763</v>
      </c>
      <c r="K86" s="68">
        <f t="shared" si="7"/>
        <v>510.50766533397132</v>
      </c>
    </row>
    <row r="87" spans="1:11" x14ac:dyDescent="0.3">
      <c r="A87" s="23">
        <v>43978</v>
      </c>
      <c r="B87" s="21">
        <v>128</v>
      </c>
      <c r="D87" s="68">
        <f t="shared" si="4"/>
        <v>4221129.3823846877</v>
      </c>
      <c r="E87" s="68">
        <f t="shared" si="5"/>
        <v>11368.019992342692</v>
      </c>
      <c r="G87" s="21">
        <v>128</v>
      </c>
      <c r="I87" s="68">
        <f t="shared" si="6"/>
        <v>286295.19847129018</v>
      </c>
      <c r="K87" s="68">
        <f t="shared" si="7"/>
        <v>443.65373896197502</v>
      </c>
    </row>
    <row r="88" spans="1:11" x14ac:dyDescent="0.3">
      <c r="A88" s="23">
        <v>43979</v>
      </c>
      <c r="B88" s="21">
        <v>129</v>
      </c>
      <c r="D88" s="68">
        <f t="shared" si="4"/>
        <v>4231911.339463898</v>
      </c>
      <c r="E88" s="68">
        <f t="shared" si="5"/>
        <v>10211.684583561972</v>
      </c>
      <c r="G88" s="21">
        <v>129</v>
      </c>
      <c r="I88" s="68">
        <f t="shared" si="6"/>
        <v>286708.50914397166</v>
      </c>
      <c r="K88" s="68">
        <f t="shared" si="7"/>
        <v>384.14310746496852</v>
      </c>
    </row>
    <row r="89" spans="1:11" x14ac:dyDescent="0.3">
      <c r="A89" s="23">
        <v>43980</v>
      </c>
      <c r="B89" s="21">
        <v>130</v>
      </c>
      <c r="D89" s="68">
        <f t="shared" si="4"/>
        <v>4241583.6685334472</v>
      </c>
      <c r="E89" s="68">
        <f t="shared" si="5"/>
        <v>9148.0895880254138</v>
      </c>
      <c r="G89" s="21">
        <v>130</v>
      </c>
      <c r="I89" s="68">
        <f t="shared" si="6"/>
        <v>287065.73952223948</v>
      </c>
      <c r="K89" s="68">
        <f t="shared" si="7"/>
        <v>331.39729958979143</v>
      </c>
    </row>
    <row r="90" spans="1:11" x14ac:dyDescent="0.3">
      <c r="A90" s="23">
        <v>43981</v>
      </c>
      <c r="B90" s="21">
        <v>131</v>
      </c>
      <c r="D90" s="68">
        <f t="shared" si="4"/>
        <v>4250237.0380446091</v>
      </c>
      <c r="E90" s="68">
        <f t="shared" si="5"/>
        <v>8173.0448095287729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4257957.7998696594</v>
      </c>
      <c r="E91" s="68">
        <f t="shared" si="5"/>
        <v>7282.1195558981381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4264827.7847627271</v>
      </c>
      <c r="E92" s="68">
        <f t="shared" si="5"/>
        <v>6470.7136816613365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4270924.1661637453</v>
      </c>
      <c r="E93" s="68">
        <f t="shared" si="5"/>
        <v>5734.1231502388528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4276319.3866472803</v>
      </c>
      <c r="E94" s="68">
        <f t="shared" si="5"/>
        <v>5067.5997061373237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4281081.1409846237</v>
      </c>
      <c r="E95" s="68">
        <f t="shared" si="5"/>
        <v>4466.4043980382139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4285272.4095989065</v>
      </c>
      <c r="E96" s="68">
        <f t="shared" si="5"/>
        <v>3925.8548326436967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4288951.536136874</v>
      </c>
      <c r="E97" s="68">
        <f t="shared" si="5"/>
        <v>3441.3661647680015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4292172.3429431645</v>
      </c>
      <c r="E98" s="68">
        <f t="shared" si="5"/>
        <v>3008.4859400993137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4294984.2783884034</v>
      </c>
      <c r="E99" s="68">
        <f t="shared" si="5"/>
        <v>2622.9230024878598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4297432.5902553843</v>
      </c>
      <c r="E100" s="68">
        <f t="shared" si="5"/>
        <v>2280.5707572137421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4299558.5197123121</v>
      </c>
      <c r="E101" s="68">
        <f t="shared" si="5"/>
        <v>1977.5251455682023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4301399.5107829701</v>
      </c>
      <c r="E102" s="68">
        <f t="shared" si="5"/>
        <v>1710.0977347429091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4302989.4306459809</v>
      </c>
      <c r="E103" s="68">
        <f t="shared" si="5"/>
        <v>1474.824361284991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4304358.7965450836</v>
      </c>
      <c r="E104" s="68">
        <f t="shared" si="5"/>
        <v>1268.4697873202088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4305535.0055569876</v>
      </c>
      <c r="E105" s="68">
        <f t="shared" si="5"/>
        <v>1088.028837648737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4306542.5639314083</v>
      </c>
      <c r="E106" s="68">
        <f t="shared" si="5"/>
        <v>930.72448408652724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4307403.3131795181</v>
      </c>
      <c r="E107" s="68">
        <f t="shared" si="5"/>
        <v>794.0033325474908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4308136.6505338764</v>
      </c>
      <c r="E108" s="68">
        <f t="shared" si="5"/>
        <v>675.52894985007299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4308759.7418279853</v>
      </c>
      <c r="E109" s="68">
        <f t="shared" si="5"/>
        <v>573.17344257950026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4309287.7252416424</v>
      </c>
      <c r="E110" s="68">
        <f t="shared" si="5"/>
        <v>485.00767097881146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4309733.904725058</v>
      </c>
      <c r="E111" s="68">
        <f t="shared" si="5"/>
        <v>409.29044812367528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C6" sqref="BC6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World Population 2020</vt:lpstr>
      <vt:lpstr>Pie Charts</vt:lpstr>
      <vt:lpstr>Phase</vt:lpstr>
      <vt:lpstr>Normal Logistic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2020-05-10T02:36:34Z</dcterms:modified>
</cp:coreProperties>
</file>