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 activeTab="2"/>
  </bookViews>
  <sheets>
    <sheet name="Global Status" sheetId="1" r:id="rId1"/>
    <sheet name="Pie Charts" sheetId="4" r:id="rId2"/>
    <sheet name="Normal Logistic" sheetId="7" r:id="rId3"/>
    <sheet name="USA Counties" sheetId="2" r:id="rId4"/>
    <sheet name="Terminal" sheetId="3" r:id="rId5"/>
    <sheet name="CDC Deaths" sheetId="5" r:id="rId6"/>
    <sheet name="Provisional_Death_CDC" sheetId="6" r:id="rId7"/>
  </sheets>
  <definedNames>
    <definedName name="solver_adj" localSheetId="0" hidden="1">'Global Status'!$AL$20:$AP$20</definedName>
    <definedName name="solver_adj" localSheetId="2" hidden="1">'Normal Logistic'!$I$1:$I$3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2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0</definedName>
    <definedName name="solver_num" localSheetId="2" hidden="1">0</definedName>
    <definedName name="solver_nwt" localSheetId="0" hidden="1">1</definedName>
    <definedName name="solver_nwt" localSheetId="2" hidden="1">1</definedName>
    <definedName name="solver_opt" localSheetId="0" hidden="1">'Global Status'!$O$1</definedName>
    <definedName name="solver_opt" localSheetId="2" hidden="1">'Normal Logistic'!$I$4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2</definedName>
    <definedName name="solver_typ" localSheetId="2" hidden="1">2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7" l="1"/>
  <c r="J57" i="7"/>
  <c r="F56" i="7"/>
  <c r="F57" i="7"/>
  <c r="C56" i="7"/>
  <c r="C57" i="7"/>
  <c r="V53" i="1"/>
  <c r="V54" i="1"/>
  <c r="U53" i="1"/>
  <c r="U54" i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9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D4" i="7" l="1"/>
  <c r="M6" i="1"/>
  <c r="O6" i="1"/>
  <c r="AU26" i="1"/>
  <c r="AY26" i="1" s="1"/>
  <c r="AV26" i="1"/>
  <c r="AZ26" i="1" s="1"/>
  <c r="AW26" i="1"/>
  <c r="BA26" i="1" s="1"/>
  <c r="AX26" i="1"/>
  <c r="BC26" i="1"/>
  <c r="V51" i="1"/>
  <c r="V52" i="1"/>
  <c r="J14" i="5"/>
  <c r="J15" i="5"/>
  <c r="J16" i="5"/>
  <c r="J17" i="5"/>
  <c r="J18" i="5"/>
  <c r="J13" i="5"/>
  <c r="L9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B72" i="4"/>
  <c r="B71" i="4"/>
  <c r="B76" i="4"/>
  <c r="B78" i="4" l="1"/>
  <c r="B81" i="4"/>
  <c r="C81" i="4" s="1"/>
  <c r="BB26" i="1"/>
  <c r="B77" i="4"/>
  <c r="B79" i="4" s="1"/>
  <c r="B80" i="4" s="1"/>
  <c r="B55" i="4"/>
  <c r="B54" i="4"/>
  <c r="B59" i="4"/>
  <c r="BC25" i="1"/>
  <c r="AX25" i="1"/>
  <c r="AW25" i="1"/>
  <c r="BA25" i="1" s="1"/>
  <c r="AV25" i="1"/>
  <c r="AZ25" i="1" s="1"/>
  <c r="AU25" i="1"/>
  <c r="AY25" i="1" s="1"/>
  <c r="B82" i="4" l="1"/>
  <c r="C80" i="4"/>
  <c r="B60" i="4"/>
  <c r="B62" i="4" s="1"/>
  <c r="B61" i="4"/>
  <c r="B63" i="4" s="1"/>
  <c r="B64" i="4"/>
  <c r="BB25" i="1"/>
  <c r="B37" i="4"/>
  <c r="B43" i="4" s="1"/>
  <c r="B36" i="4"/>
  <c r="B41" i="4"/>
  <c r="I3" i="1"/>
  <c r="L3" i="1"/>
  <c r="J3" i="1"/>
  <c r="AU24" i="1"/>
  <c r="AY24" i="1" s="1"/>
  <c r="AV24" i="1"/>
  <c r="AZ24" i="1" s="1"/>
  <c r="AW24" i="1"/>
  <c r="BA24" i="1" s="1"/>
  <c r="AX24" i="1"/>
  <c r="BC24" i="1"/>
  <c r="AU23" i="1"/>
  <c r="AY23" i="1" s="1"/>
  <c r="AV23" i="1"/>
  <c r="AZ23" i="1" s="1"/>
  <c r="AW23" i="1"/>
  <c r="BA23" i="1" s="1"/>
  <c r="AX23" i="1"/>
  <c r="BC23" i="1"/>
  <c r="V50" i="1"/>
  <c r="E3" i="1" l="1"/>
  <c r="C82" i="4"/>
  <c r="B65" i="4"/>
  <c r="B42" i="4"/>
  <c r="B44" i="4" s="1"/>
  <c r="B46" i="4"/>
  <c r="BB23" i="1"/>
  <c r="BB24" i="1"/>
  <c r="BC22" i="1"/>
  <c r="AX22" i="1"/>
  <c r="AW22" i="1"/>
  <c r="BA22" i="1" s="1"/>
  <c r="AV22" i="1"/>
  <c r="AZ22" i="1" s="1"/>
  <c r="AU22" i="1"/>
  <c r="AY22" i="1" s="1"/>
  <c r="B45" i="4" l="1"/>
  <c r="B47" i="4" s="1"/>
  <c r="BB22" i="1"/>
  <c r="V47" i="1"/>
  <c r="V48" i="1"/>
  <c r="V49" i="1"/>
  <c r="BC21" i="1" l="1"/>
  <c r="AX21" i="1"/>
  <c r="AW21" i="1"/>
  <c r="BA21" i="1" s="1"/>
  <c r="AV21" i="1"/>
  <c r="AZ21" i="1" s="1"/>
  <c r="AU21" i="1"/>
  <c r="AY21" i="1" s="1"/>
  <c r="BB21" i="1" l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K7" i="1"/>
  <c r="M7" i="1" l="1"/>
  <c r="O7" i="1"/>
  <c r="K8" i="1"/>
  <c r="M8" i="1" l="1"/>
  <c r="O8" i="1"/>
  <c r="K9" i="1"/>
  <c r="BC19" i="1"/>
  <c r="BC20" i="1"/>
  <c r="AU20" i="1"/>
  <c r="AY20" i="1" s="1"/>
  <c r="AV20" i="1"/>
  <c r="AZ20" i="1" s="1"/>
  <c r="AW20" i="1"/>
  <c r="BA20" i="1" s="1"/>
  <c r="AX20" i="1"/>
  <c r="AX19" i="1"/>
  <c r="AW19" i="1"/>
  <c r="BA19" i="1" s="1"/>
  <c r="AV19" i="1"/>
  <c r="AZ19" i="1" s="1"/>
  <c r="AU19" i="1"/>
  <c r="AY19" i="1" s="1"/>
  <c r="T44" i="1"/>
  <c r="T45" i="1"/>
  <c r="T46" i="1"/>
  <c r="V45" i="1"/>
  <c r="V46" i="1"/>
  <c r="U46" i="1"/>
  <c r="R46" i="1"/>
  <c r="R25" i="1"/>
  <c r="R34" i="1"/>
  <c r="R35" i="1"/>
  <c r="R36" i="1"/>
  <c r="R37" i="1"/>
  <c r="R38" i="1"/>
  <c r="R39" i="1"/>
  <c r="R40" i="1"/>
  <c r="R41" i="1"/>
  <c r="R42" i="1"/>
  <c r="R43" i="1"/>
  <c r="R44" i="1"/>
  <c r="R45" i="1"/>
  <c r="R7" i="1"/>
  <c r="R8" i="1"/>
  <c r="R9" i="1"/>
  <c r="R6" i="1"/>
  <c r="O9" i="1" l="1"/>
  <c r="M9" i="1"/>
  <c r="BB19" i="1"/>
  <c r="K10" i="1"/>
  <c r="BB20" i="1"/>
  <c r="H64" i="1"/>
  <c r="H62" i="1"/>
  <c r="H63" i="1"/>
  <c r="H55" i="1"/>
  <c r="H56" i="1"/>
  <c r="H57" i="1"/>
  <c r="H58" i="1"/>
  <c r="H59" i="1"/>
  <c r="H60" i="1"/>
  <c r="H61" i="1"/>
  <c r="H53" i="1"/>
  <c r="H54" i="1"/>
  <c r="U45" i="1"/>
  <c r="O10" i="1" l="1"/>
  <c r="M10" i="1"/>
  <c r="K11" i="1"/>
  <c r="H45" i="1"/>
  <c r="H46" i="1"/>
  <c r="W46" i="1" s="1"/>
  <c r="H47" i="1"/>
  <c r="W47" i="1" s="1"/>
  <c r="H48" i="1"/>
  <c r="W48" i="1" s="1"/>
  <c r="H49" i="1"/>
  <c r="W49" i="1" s="1"/>
  <c r="H50" i="1"/>
  <c r="H51" i="1"/>
  <c r="B53" i="4" s="1"/>
  <c r="H52" i="1"/>
  <c r="B70" i="4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6" i="1"/>
  <c r="T5" i="1"/>
  <c r="O11" i="1" l="1"/>
  <c r="M11" i="1"/>
  <c r="W50" i="1"/>
  <c r="B35" i="4"/>
  <c r="K12" i="1"/>
  <c r="R47" i="1"/>
  <c r="U47" i="1"/>
  <c r="R50" i="1"/>
  <c r="U8" i="1"/>
  <c r="D9" i="3" s="1"/>
  <c r="U9" i="1"/>
  <c r="D10" i="3" s="1"/>
  <c r="U10" i="1"/>
  <c r="D11" i="3" s="1"/>
  <c r="U11" i="1"/>
  <c r="D12" i="3" s="1"/>
  <c r="U12" i="1"/>
  <c r="D13" i="3" s="1"/>
  <c r="U13" i="1"/>
  <c r="D14" i="3" s="1"/>
  <c r="U14" i="1"/>
  <c r="D15" i="3" s="1"/>
  <c r="U15" i="1"/>
  <c r="D16" i="3" s="1"/>
  <c r="U16" i="1"/>
  <c r="D17" i="3" s="1"/>
  <c r="U17" i="1"/>
  <c r="D18" i="3" s="1"/>
  <c r="U18" i="1"/>
  <c r="D19" i="3" s="1"/>
  <c r="U19" i="1"/>
  <c r="D20" i="3" s="1"/>
  <c r="U20" i="1"/>
  <c r="D21" i="3" s="1"/>
  <c r="U21" i="1"/>
  <c r="D22" i="3" s="1"/>
  <c r="U22" i="1"/>
  <c r="D23" i="3" s="1"/>
  <c r="U23" i="1"/>
  <c r="D24" i="3" s="1"/>
  <c r="U24" i="1"/>
  <c r="D25" i="3" s="1"/>
  <c r="U25" i="1"/>
  <c r="D26" i="3" s="1"/>
  <c r="U26" i="1"/>
  <c r="D27" i="3" s="1"/>
  <c r="U27" i="1"/>
  <c r="D28" i="3" s="1"/>
  <c r="U28" i="1"/>
  <c r="D29" i="3" s="1"/>
  <c r="U29" i="1"/>
  <c r="D30" i="3" s="1"/>
  <c r="U30" i="1"/>
  <c r="D31" i="3" s="1"/>
  <c r="U31" i="1"/>
  <c r="D32" i="3" s="1"/>
  <c r="U32" i="1"/>
  <c r="D33" i="3" s="1"/>
  <c r="U33" i="1"/>
  <c r="D34" i="3" s="1"/>
  <c r="U34" i="1"/>
  <c r="D35" i="3" s="1"/>
  <c r="U35" i="1"/>
  <c r="D36" i="3" s="1"/>
  <c r="U36" i="1"/>
  <c r="D37" i="3" s="1"/>
  <c r="U37" i="1"/>
  <c r="D38" i="3" s="1"/>
  <c r="U38" i="1"/>
  <c r="D39" i="3" s="1"/>
  <c r="U39" i="1"/>
  <c r="D40" i="3" s="1"/>
  <c r="U40" i="1"/>
  <c r="D41" i="3" s="1"/>
  <c r="U41" i="1"/>
  <c r="D42" i="3" s="1"/>
  <c r="U42" i="1"/>
  <c r="D43" i="3" s="1"/>
  <c r="U43" i="1"/>
  <c r="D44" i="3" s="1"/>
  <c r="U44" i="1"/>
  <c r="D45" i="3" s="1"/>
  <c r="U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H24" i="1"/>
  <c r="H25" i="1"/>
  <c r="H26" i="1"/>
  <c r="H27" i="1"/>
  <c r="V44" i="1"/>
  <c r="S6" i="1"/>
  <c r="P6" i="1" s="1"/>
  <c r="Q6" i="1"/>
  <c r="E6" i="1" s="1"/>
  <c r="F24" i="1" s="1"/>
  <c r="V6" i="1"/>
  <c r="S7" i="1"/>
  <c r="P7" i="1" s="1"/>
  <c r="Q7" i="1"/>
  <c r="E7" i="1" s="1"/>
  <c r="F25" i="1" s="1"/>
  <c r="V7" i="1"/>
  <c r="S8" i="1"/>
  <c r="P8" i="1" s="1"/>
  <c r="Q8" i="1"/>
  <c r="E8" i="1" s="1"/>
  <c r="F26" i="1" s="1"/>
  <c r="V8" i="1"/>
  <c r="S9" i="1"/>
  <c r="P9" i="1" s="1"/>
  <c r="Q9" i="1"/>
  <c r="E9" i="1" s="1"/>
  <c r="F27" i="1" s="1"/>
  <c r="V9" i="1"/>
  <c r="N10" i="1"/>
  <c r="R10" i="1" s="1"/>
  <c r="H44" i="1"/>
  <c r="O12" i="1" l="1"/>
  <c r="M12" i="1"/>
  <c r="K13" i="1"/>
  <c r="R49" i="1"/>
  <c r="U49" i="1"/>
  <c r="R48" i="1"/>
  <c r="U48" i="1"/>
  <c r="U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M13" i="1" l="1"/>
  <c r="O13" i="1"/>
  <c r="R3" i="1"/>
  <c r="K14" i="1"/>
  <c r="Q43" i="1"/>
  <c r="M14" i="1" l="1"/>
  <c r="O14" i="1"/>
  <c r="K15" i="1"/>
  <c r="V43" i="1"/>
  <c r="H43" i="1"/>
  <c r="M15" i="1" l="1"/>
  <c r="O15" i="1"/>
  <c r="K16" i="1"/>
  <c r="V25" i="1"/>
  <c r="V40" i="1"/>
  <c r="V41" i="1"/>
  <c r="V42" i="1"/>
  <c r="H42" i="1"/>
  <c r="M16" i="1" l="1"/>
  <c r="O16" i="1"/>
  <c r="K17" i="1"/>
  <c r="H41" i="1"/>
  <c r="O17" i="1" l="1"/>
  <c r="M17" i="1"/>
  <c r="K18" i="1"/>
  <c r="H40" i="1"/>
  <c r="H28" i="1"/>
  <c r="H29" i="1"/>
  <c r="H30" i="1"/>
  <c r="H31" i="1"/>
  <c r="H32" i="1"/>
  <c r="H33" i="1"/>
  <c r="H34" i="1"/>
  <c r="H35" i="1"/>
  <c r="H36" i="1"/>
  <c r="H37" i="1"/>
  <c r="H38" i="1"/>
  <c r="H39" i="1"/>
  <c r="O18" i="1" l="1"/>
  <c r="M18" i="1"/>
  <c r="K19" i="1"/>
  <c r="W29" i="1"/>
  <c r="W30" i="1"/>
  <c r="W31" i="1"/>
  <c r="W32" i="1"/>
  <c r="W33" i="1"/>
  <c r="W34" i="1"/>
  <c r="W35" i="1"/>
  <c r="W36" i="1"/>
  <c r="W37" i="1"/>
  <c r="W38" i="1"/>
  <c r="W39" i="1"/>
  <c r="W40" i="1"/>
  <c r="W28" i="1"/>
  <c r="W41" i="1"/>
  <c r="M19" i="1" l="1"/>
  <c r="O19" i="1"/>
  <c r="K20" i="1"/>
  <c r="S39" i="1"/>
  <c r="M20" i="1" l="1"/>
  <c r="O20" i="1"/>
  <c r="K21" i="1"/>
  <c r="CQ4" i="1"/>
  <c r="V34" i="1"/>
  <c r="V39" i="1"/>
  <c r="M21" i="1" l="1"/>
  <c r="O21" i="1"/>
  <c r="K22" i="1"/>
  <c r="V35" i="1"/>
  <c r="V10" i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11" i="1"/>
  <c r="R11" i="1" s="1"/>
  <c r="M22" i="1" l="1"/>
  <c r="O22" i="1"/>
  <c r="K23" i="1"/>
  <c r="V17" i="1"/>
  <c r="V11" i="1"/>
  <c r="V33" i="1"/>
  <c r="V16" i="1"/>
  <c r="V32" i="1"/>
  <c r="V23" i="1"/>
  <c r="V15" i="1"/>
  <c r="V31" i="1"/>
  <c r="V22" i="1"/>
  <c r="V14" i="1"/>
  <c r="V26" i="1"/>
  <c r="V24" i="1"/>
  <c r="V30" i="1"/>
  <c r="V21" i="1"/>
  <c r="V13" i="1"/>
  <c r="V29" i="1"/>
  <c r="V20" i="1"/>
  <c r="V12" i="1"/>
  <c r="V28" i="1"/>
  <c r="V19" i="1"/>
  <c r="V27" i="1"/>
  <c r="V18" i="1"/>
  <c r="V36" i="1"/>
  <c r="M23" i="1" l="1"/>
  <c r="O23" i="1"/>
  <c r="K24" i="1"/>
  <c r="S3" i="1"/>
  <c r="M24" i="1" l="1"/>
  <c r="O24" i="1"/>
  <c r="K25" i="1"/>
  <c r="P3" i="1"/>
  <c r="S10" i="1"/>
  <c r="P10" i="1" s="1"/>
  <c r="Q10" i="1"/>
  <c r="E10" i="1" s="1"/>
  <c r="F28" i="1" s="1"/>
  <c r="S11" i="1"/>
  <c r="P11" i="1" s="1"/>
  <c r="Q11" i="1"/>
  <c r="E11" i="1" s="1"/>
  <c r="F29" i="1" s="1"/>
  <c r="S12" i="1"/>
  <c r="P12" i="1" s="1"/>
  <c r="Q12" i="1"/>
  <c r="E12" i="1" s="1"/>
  <c r="F30" i="1" s="1"/>
  <c r="S16" i="1"/>
  <c r="P16" i="1" s="1"/>
  <c r="S14" i="1"/>
  <c r="P14" i="1" s="1"/>
  <c r="S15" i="1"/>
  <c r="P15" i="1" s="1"/>
  <c r="S18" i="1"/>
  <c r="P18" i="1" s="1"/>
  <c r="S19" i="1"/>
  <c r="P19" i="1" s="1"/>
  <c r="S20" i="1"/>
  <c r="P20" i="1" s="1"/>
  <c r="S21" i="1"/>
  <c r="P21" i="1" s="1"/>
  <c r="S22" i="1"/>
  <c r="P22" i="1" s="1"/>
  <c r="S23" i="1"/>
  <c r="P23" i="1" s="1"/>
  <c r="S24" i="1"/>
  <c r="P24" i="1" s="1"/>
  <c r="S17" i="1"/>
  <c r="P17" i="1" s="1"/>
  <c r="Q17" i="1"/>
  <c r="E17" i="1" s="1"/>
  <c r="F35" i="1" s="1"/>
  <c r="Q18" i="1"/>
  <c r="E18" i="1" s="1"/>
  <c r="F36" i="1" s="1"/>
  <c r="Q19" i="1"/>
  <c r="E19" i="1" s="1"/>
  <c r="F37" i="1" s="1"/>
  <c r="Q20" i="1"/>
  <c r="E20" i="1" s="1"/>
  <c r="F38" i="1" s="1"/>
  <c r="Q21" i="1"/>
  <c r="E21" i="1" s="1"/>
  <c r="F39" i="1" s="1"/>
  <c r="Q23" i="1"/>
  <c r="E23" i="1" s="1"/>
  <c r="F41" i="1" s="1"/>
  <c r="Q24" i="1"/>
  <c r="E24" i="1" s="1"/>
  <c r="M25" i="1" l="1"/>
  <c r="O25" i="1"/>
  <c r="K26" i="1"/>
  <c r="F42" i="1"/>
  <c r="G24" i="1"/>
  <c r="Q13" i="1"/>
  <c r="E13" i="1" s="1"/>
  <c r="F31" i="1" s="1"/>
  <c r="S13" i="1"/>
  <c r="P13" i="1" s="1"/>
  <c r="O26" i="1" l="1"/>
  <c r="M26" i="1"/>
  <c r="K27" i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M27" i="1" l="1"/>
  <c r="O27" i="1"/>
  <c r="K28" i="1"/>
  <c r="Q14" i="1"/>
  <c r="E14" i="1" s="1"/>
  <c r="F32" i="1" s="1"/>
  <c r="Q15" i="1"/>
  <c r="E15" i="1" s="1"/>
  <c r="F33" i="1" s="1"/>
  <c r="Q16" i="1"/>
  <c r="E16" i="1" s="1"/>
  <c r="F34" i="1" s="1"/>
  <c r="Q22" i="1"/>
  <c r="E22" i="1" s="1"/>
  <c r="F40" i="1" s="1"/>
  <c r="M28" i="1" l="1"/>
  <c r="O28" i="1"/>
  <c r="K29" i="1"/>
  <c r="Q25" i="1"/>
  <c r="E25" i="1" s="1"/>
  <c r="O29" i="1" l="1"/>
  <c r="M29" i="1"/>
  <c r="K30" i="1"/>
  <c r="F43" i="1"/>
  <c r="G25" i="1"/>
  <c r="Q26" i="1"/>
  <c r="E26" i="1" s="1"/>
  <c r="S25" i="1"/>
  <c r="P25" i="1" s="1"/>
  <c r="O30" i="1" l="1"/>
  <c r="M30" i="1"/>
  <c r="K31" i="1"/>
  <c r="G26" i="1"/>
  <c r="F44" i="1"/>
  <c r="S26" i="1"/>
  <c r="P26" i="1" s="1"/>
  <c r="Q27" i="1"/>
  <c r="E27" i="1" s="1"/>
  <c r="O31" i="1" l="1"/>
  <c r="M31" i="1"/>
  <c r="K32" i="1"/>
  <c r="F45" i="1"/>
  <c r="G27" i="1"/>
  <c r="S27" i="1"/>
  <c r="P27" i="1" s="1"/>
  <c r="S28" i="1"/>
  <c r="P28" i="1" s="1"/>
  <c r="O32" i="1" l="1"/>
  <c r="M32" i="1"/>
  <c r="K33" i="1"/>
  <c r="Q28" i="1"/>
  <c r="E28" i="1" s="1"/>
  <c r="M33" i="1" l="1"/>
  <c r="O33" i="1"/>
  <c r="K34" i="1"/>
  <c r="G28" i="1"/>
  <c r="F46" i="1"/>
  <c r="S29" i="1"/>
  <c r="P29" i="1" s="1"/>
  <c r="Q29" i="1"/>
  <c r="E29" i="1" s="1"/>
  <c r="O34" i="1" l="1"/>
  <c r="M34" i="1"/>
  <c r="K35" i="1"/>
  <c r="G29" i="1"/>
  <c r="F47" i="1"/>
  <c r="Q30" i="1"/>
  <c r="E30" i="1" s="1"/>
  <c r="O35" i="1" l="1"/>
  <c r="M35" i="1"/>
  <c r="K36" i="1"/>
  <c r="G30" i="1"/>
  <c r="F48" i="1"/>
  <c r="S30" i="1"/>
  <c r="P30" i="1" s="1"/>
  <c r="O36" i="1" l="1"/>
  <c r="M36" i="1"/>
  <c r="K37" i="1"/>
  <c r="S31" i="1"/>
  <c r="P31" i="1" s="1"/>
  <c r="Q31" i="1"/>
  <c r="E31" i="1" s="1"/>
  <c r="O37" i="1" l="1"/>
  <c r="M37" i="1"/>
  <c r="K38" i="1"/>
  <c r="G31" i="1"/>
  <c r="F49" i="1"/>
  <c r="S32" i="1"/>
  <c r="P32" i="1" s="1"/>
  <c r="O38" i="1" l="1"/>
  <c r="M38" i="1"/>
  <c r="K39" i="1"/>
  <c r="Q32" i="1"/>
  <c r="E32" i="1" s="1"/>
  <c r="O39" i="1" l="1"/>
  <c r="M39" i="1"/>
  <c r="K40" i="1"/>
  <c r="G32" i="1"/>
  <c r="F50" i="1"/>
  <c r="Q33" i="1"/>
  <c r="E33" i="1" s="1"/>
  <c r="O40" i="1" l="1"/>
  <c r="M40" i="1"/>
  <c r="B33" i="4"/>
  <c r="F3" i="1"/>
  <c r="K41" i="1"/>
  <c r="G33" i="1"/>
  <c r="F51" i="1"/>
  <c r="B51" i="4" s="1"/>
  <c r="S33" i="1"/>
  <c r="P33" i="1" s="1"/>
  <c r="M41" i="1" l="1"/>
  <c r="O41" i="1"/>
  <c r="K42" i="1"/>
  <c r="S34" i="1"/>
  <c r="P34" i="1" s="1"/>
  <c r="O42" i="1" l="1"/>
  <c r="M42" i="1"/>
  <c r="K43" i="1"/>
  <c r="Q34" i="1"/>
  <c r="E34" i="1" s="1"/>
  <c r="O43" i="1" l="1"/>
  <c r="M43" i="1"/>
  <c r="K44" i="1"/>
  <c r="G34" i="1"/>
  <c r="F52" i="1"/>
  <c r="B68" i="4" s="1"/>
  <c r="S35" i="1"/>
  <c r="P35" i="1" s="1"/>
  <c r="Q35" i="1"/>
  <c r="E35" i="1" s="1"/>
  <c r="O44" i="1" l="1"/>
  <c r="M44" i="1"/>
  <c r="K45" i="1"/>
  <c r="G35" i="1"/>
  <c r="F53" i="1"/>
  <c r="Q36" i="1"/>
  <c r="E36" i="1" s="1"/>
  <c r="O45" i="1" l="1"/>
  <c r="M45" i="1"/>
  <c r="K46" i="1"/>
  <c r="G36" i="1"/>
  <c r="F54" i="1"/>
  <c r="V37" i="1"/>
  <c r="S36" i="1"/>
  <c r="P36" i="1" s="1"/>
  <c r="Q37" i="1"/>
  <c r="E37" i="1" s="1"/>
  <c r="O46" i="1" l="1"/>
  <c r="M46" i="1"/>
  <c r="K47" i="1"/>
  <c r="O1" i="1"/>
  <c r="G37" i="1"/>
  <c r="F55" i="1"/>
  <c r="V38" i="1"/>
  <c r="V3" i="1" s="1"/>
  <c r="S37" i="1"/>
  <c r="P37" i="1" s="1"/>
  <c r="M47" i="1" l="1"/>
  <c r="O47" i="1"/>
  <c r="K48" i="1"/>
  <c r="V59" i="1"/>
  <c r="V58" i="1"/>
  <c r="V60" i="1"/>
  <c r="V61" i="1"/>
  <c r="V62" i="1"/>
  <c r="V55" i="1"/>
  <c r="V63" i="1"/>
  <c r="V56" i="1"/>
  <c r="V64" i="1"/>
  <c r="V57" i="1"/>
  <c r="Q38" i="1"/>
  <c r="E38" i="1" s="1"/>
  <c r="M48" i="1" l="1"/>
  <c r="O48" i="1"/>
  <c r="K49" i="1"/>
  <c r="G38" i="1"/>
  <c r="F56" i="1"/>
  <c r="S38" i="1"/>
  <c r="P38" i="1" s="1"/>
  <c r="M49" i="1" l="1"/>
  <c r="O49" i="1"/>
  <c r="K50" i="1"/>
  <c r="Q39" i="1"/>
  <c r="E39" i="1" s="1"/>
  <c r="O50" i="1" l="1"/>
  <c r="M50" i="1"/>
  <c r="K51" i="1"/>
  <c r="O3" i="1"/>
  <c r="M3" i="1"/>
  <c r="G39" i="1"/>
  <c r="F57" i="1"/>
  <c r="P39" i="1"/>
  <c r="O51" i="1" l="1"/>
  <c r="Q51" i="1" s="1"/>
  <c r="E51" i="1" s="1"/>
  <c r="B57" i="4" s="1"/>
  <c r="M51" i="1"/>
  <c r="K52" i="1"/>
  <c r="Q40" i="1"/>
  <c r="E40" i="1" s="1"/>
  <c r="O52" i="1" l="1"/>
  <c r="M52" i="1"/>
  <c r="W51" i="1"/>
  <c r="K53" i="1"/>
  <c r="G40" i="1"/>
  <c r="F58" i="1"/>
  <c r="S40" i="1"/>
  <c r="P40" i="1" s="1"/>
  <c r="O53" i="1" l="1"/>
  <c r="M53" i="1"/>
  <c r="W52" i="1"/>
  <c r="K54" i="1"/>
  <c r="R51" i="1"/>
  <c r="U51" i="1"/>
  <c r="W42" i="1"/>
  <c r="Q41" i="1"/>
  <c r="E41" i="1" s="1"/>
  <c r="O54" i="1" l="1"/>
  <c r="M54" i="1"/>
  <c r="W53" i="1"/>
  <c r="R52" i="1"/>
  <c r="U52" i="1"/>
  <c r="K55" i="1"/>
  <c r="G41" i="1"/>
  <c r="F59" i="1"/>
  <c r="S42" i="1"/>
  <c r="P42" i="1" s="1"/>
  <c r="S41" i="1"/>
  <c r="P41" i="1" s="1"/>
  <c r="M55" i="1" l="1"/>
  <c r="O55" i="1"/>
  <c r="W54" i="1"/>
  <c r="K56" i="1"/>
  <c r="R53" i="1"/>
  <c r="Q42" i="1"/>
  <c r="E42" i="1" s="1"/>
  <c r="M56" i="1" l="1"/>
  <c r="O56" i="1"/>
  <c r="K57" i="1"/>
  <c r="I55" i="1"/>
  <c r="W55" i="1" s="1"/>
  <c r="L55" i="1"/>
  <c r="R54" i="1"/>
  <c r="G42" i="1"/>
  <c r="F60" i="1"/>
  <c r="W43" i="1"/>
  <c r="W44" i="1"/>
  <c r="E43" i="1"/>
  <c r="M57" i="1" l="1"/>
  <c r="O57" i="1"/>
  <c r="N55" i="1"/>
  <c r="R55" i="1" s="1"/>
  <c r="U55" i="1"/>
  <c r="I56" i="1"/>
  <c r="L56" i="1"/>
  <c r="K58" i="1"/>
  <c r="G43" i="1"/>
  <c r="F61" i="1"/>
  <c r="S43" i="1"/>
  <c r="P43" i="1" s="1"/>
  <c r="O58" i="1" l="1"/>
  <c r="M58" i="1"/>
  <c r="K59" i="1"/>
  <c r="N56" i="1"/>
  <c r="R56" i="1" s="1"/>
  <c r="U56" i="1"/>
  <c r="H74" i="1"/>
  <c r="W56" i="1"/>
  <c r="I57" i="1"/>
  <c r="L57" i="1"/>
  <c r="Q44" i="1"/>
  <c r="E44" i="1" s="1"/>
  <c r="O59" i="1" l="1"/>
  <c r="M59" i="1"/>
  <c r="H75" i="1"/>
  <c r="W57" i="1"/>
  <c r="I58" i="1"/>
  <c r="L58" i="1"/>
  <c r="N57" i="1"/>
  <c r="R57" i="1" s="1"/>
  <c r="U57" i="1"/>
  <c r="K60" i="1"/>
  <c r="G44" i="1"/>
  <c r="F62" i="1"/>
  <c r="W45" i="1"/>
  <c r="S44" i="1"/>
  <c r="P44" i="1" s="1"/>
  <c r="O60" i="1" l="1"/>
  <c r="M60" i="1"/>
  <c r="K61" i="1"/>
  <c r="I59" i="1"/>
  <c r="L59" i="1"/>
  <c r="N58" i="1"/>
  <c r="R58" i="1" s="1"/>
  <c r="U58" i="1"/>
  <c r="H76" i="1"/>
  <c r="W58" i="1"/>
  <c r="S45" i="1"/>
  <c r="P45" i="1" s="1"/>
  <c r="O61" i="1" l="1"/>
  <c r="M61" i="1"/>
  <c r="I60" i="1"/>
  <c r="L60" i="1"/>
  <c r="N59" i="1"/>
  <c r="R59" i="1" s="1"/>
  <c r="U59" i="1"/>
  <c r="H77" i="1"/>
  <c r="W59" i="1"/>
  <c r="K62" i="1"/>
  <c r="Q45" i="1"/>
  <c r="E45" i="1" s="1"/>
  <c r="F63" i="1" s="1"/>
  <c r="S46" i="1"/>
  <c r="P46" i="1" s="1"/>
  <c r="H65" i="1"/>
  <c r="O62" i="1" l="1"/>
  <c r="M62" i="1"/>
  <c r="N60" i="1"/>
  <c r="R60" i="1" s="1"/>
  <c r="U60" i="1"/>
  <c r="I61" i="1"/>
  <c r="L61" i="1"/>
  <c r="K63" i="1"/>
  <c r="H78" i="1"/>
  <c r="W60" i="1"/>
  <c r="G45" i="1"/>
  <c r="H66" i="1"/>
  <c r="S47" i="1"/>
  <c r="P47" i="1" s="1"/>
  <c r="O63" i="1" l="1"/>
  <c r="M63" i="1"/>
  <c r="L62" i="1"/>
  <c r="I62" i="1"/>
  <c r="K64" i="1"/>
  <c r="N61" i="1"/>
  <c r="R61" i="1" s="1"/>
  <c r="U61" i="1"/>
  <c r="H79" i="1"/>
  <c r="W61" i="1"/>
  <c r="S48" i="1"/>
  <c r="P48" i="1" s="1"/>
  <c r="H67" i="1"/>
  <c r="O64" i="1" l="1"/>
  <c r="M64" i="1"/>
  <c r="K65" i="1"/>
  <c r="H80" i="1"/>
  <c r="W62" i="1"/>
  <c r="I63" i="1"/>
  <c r="L63" i="1"/>
  <c r="N62" i="1"/>
  <c r="R62" i="1" s="1"/>
  <c r="U62" i="1"/>
  <c r="S49" i="1"/>
  <c r="P49" i="1" s="1"/>
  <c r="H68" i="1"/>
  <c r="O65" i="1" l="1"/>
  <c r="M65" i="1"/>
  <c r="H81" i="1"/>
  <c r="W63" i="1"/>
  <c r="I64" i="1"/>
  <c r="L64" i="1"/>
  <c r="N63" i="1"/>
  <c r="R63" i="1" s="1"/>
  <c r="U63" i="1"/>
  <c r="K66" i="1"/>
  <c r="S50" i="1"/>
  <c r="P50" i="1" s="1"/>
  <c r="H69" i="1"/>
  <c r="O66" i="1" l="1"/>
  <c r="M66" i="1"/>
  <c r="K67" i="1"/>
  <c r="I65" i="1"/>
  <c r="H83" i="1" s="1"/>
  <c r="L65" i="1"/>
  <c r="N65" i="1" s="1"/>
  <c r="N64" i="1"/>
  <c r="R64" i="1" s="1"/>
  <c r="U64" i="1"/>
  <c r="H82" i="1"/>
  <c r="W64" i="1"/>
  <c r="H70" i="1"/>
  <c r="S51" i="1"/>
  <c r="P51" i="1" s="1"/>
  <c r="O67" i="1" l="1"/>
  <c r="M67" i="1"/>
  <c r="I66" i="1"/>
  <c r="H84" i="1" s="1"/>
  <c r="L66" i="1"/>
  <c r="N66" i="1" s="1"/>
  <c r="K68" i="1"/>
  <c r="H71" i="1"/>
  <c r="S52" i="1"/>
  <c r="P52" i="1" s="1"/>
  <c r="M68" i="1" l="1"/>
  <c r="O68" i="1"/>
  <c r="K69" i="1"/>
  <c r="I67" i="1"/>
  <c r="H85" i="1" s="1"/>
  <c r="L67" i="1"/>
  <c r="N67" i="1" s="1"/>
  <c r="S53" i="1"/>
  <c r="P53" i="1" s="1"/>
  <c r="M69" i="1" l="1"/>
  <c r="O69" i="1"/>
  <c r="I68" i="1"/>
  <c r="H86" i="1" s="1"/>
  <c r="L68" i="1"/>
  <c r="N68" i="1" s="1"/>
  <c r="K70" i="1"/>
  <c r="O70" i="1" s="1"/>
  <c r="H72" i="1"/>
  <c r="K71" i="1" l="1"/>
  <c r="O71" i="1" s="1"/>
  <c r="I69" i="1"/>
  <c r="H87" i="1" s="1"/>
  <c r="L69" i="1"/>
  <c r="N69" i="1" s="1"/>
  <c r="H73" i="1"/>
  <c r="S54" i="1"/>
  <c r="P54" i="1" s="1"/>
  <c r="L70" i="1" l="1"/>
  <c r="N70" i="1" s="1"/>
  <c r="I70" i="1"/>
  <c r="H88" i="1" s="1"/>
  <c r="K72" i="1"/>
  <c r="O72" i="1" s="1"/>
  <c r="S55" i="1"/>
  <c r="P55" i="1" s="1"/>
  <c r="K73" i="1" l="1"/>
  <c r="O73" i="1" s="1"/>
  <c r="I71" i="1"/>
  <c r="L71" i="1"/>
  <c r="N71" i="1" s="1"/>
  <c r="S56" i="1"/>
  <c r="P56" i="1" s="1"/>
  <c r="I72" i="1" l="1"/>
  <c r="L72" i="1"/>
  <c r="N72" i="1" s="1"/>
  <c r="K74" i="1"/>
  <c r="O74" i="1" s="1"/>
  <c r="S57" i="1"/>
  <c r="P57" i="1" s="1"/>
  <c r="I73" i="1" l="1"/>
  <c r="L73" i="1"/>
  <c r="N73" i="1" s="1"/>
  <c r="K75" i="1"/>
  <c r="O75" i="1" s="1"/>
  <c r="S58" i="1"/>
  <c r="P58" i="1" s="1"/>
  <c r="I74" i="1" l="1"/>
  <c r="L74" i="1"/>
  <c r="N74" i="1" s="1"/>
  <c r="K76" i="1"/>
  <c r="O76" i="1" s="1"/>
  <c r="S59" i="1"/>
  <c r="P59" i="1" s="1"/>
  <c r="I75" i="1" l="1"/>
  <c r="L75" i="1"/>
  <c r="N75" i="1" s="1"/>
  <c r="K77" i="1"/>
  <c r="O77" i="1" s="1"/>
  <c r="S60" i="1"/>
  <c r="P60" i="1" s="1"/>
  <c r="I76" i="1" l="1"/>
  <c r="L76" i="1"/>
  <c r="N76" i="1" s="1"/>
  <c r="K78" i="1"/>
  <c r="O78" i="1" s="1"/>
  <c r="S61" i="1"/>
  <c r="P61" i="1" s="1"/>
  <c r="K79" i="1" l="1"/>
  <c r="O79" i="1" s="1"/>
  <c r="I77" i="1"/>
  <c r="L77" i="1"/>
  <c r="N77" i="1" s="1"/>
  <c r="S62" i="1"/>
  <c r="P62" i="1" s="1"/>
  <c r="L78" i="1" l="1"/>
  <c r="N78" i="1" s="1"/>
  <c r="I78" i="1"/>
  <c r="K80" i="1"/>
  <c r="O80" i="1" s="1"/>
  <c r="S63" i="1"/>
  <c r="P63" i="1" s="1"/>
  <c r="I79" i="1" l="1"/>
  <c r="L79" i="1"/>
  <c r="N79" i="1" s="1"/>
  <c r="K81" i="1"/>
  <c r="O81" i="1" s="1"/>
  <c r="S64" i="1"/>
  <c r="P64" i="1" s="1"/>
  <c r="K82" i="1" l="1"/>
  <c r="O82" i="1" s="1"/>
  <c r="I80" i="1"/>
  <c r="L80" i="1"/>
  <c r="N80" i="1" s="1"/>
  <c r="S65" i="1"/>
  <c r="P65" i="1" s="1"/>
  <c r="I81" i="1" l="1"/>
  <c r="L81" i="1"/>
  <c r="N81" i="1" s="1"/>
  <c r="K83" i="1"/>
  <c r="O83" i="1" s="1"/>
  <c r="S66" i="1"/>
  <c r="P66" i="1" s="1"/>
  <c r="I82" i="1" l="1"/>
  <c r="L82" i="1"/>
  <c r="N82" i="1" s="1"/>
  <c r="K84" i="1"/>
  <c r="O84" i="1" s="1"/>
  <c r="S67" i="1"/>
  <c r="P67" i="1" s="1"/>
  <c r="I83" i="1" l="1"/>
  <c r="L83" i="1"/>
  <c r="N83" i="1" s="1"/>
  <c r="K85" i="1"/>
  <c r="O85" i="1" s="1"/>
  <c r="S68" i="1"/>
  <c r="P68" i="1" s="1"/>
  <c r="I84" i="1" l="1"/>
  <c r="L84" i="1"/>
  <c r="N84" i="1" s="1"/>
  <c r="K86" i="1"/>
  <c r="O86" i="1" s="1"/>
  <c r="S69" i="1"/>
  <c r="P69" i="1" s="1"/>
  <c r="I85" i="1" l="1"/>
  <c r="L85" i="1"/>
  <c r="N85" i="1" s="1"/>
  <c r="K87" i="1"/>
  <c r="O87" i="1" s="1"/>
  <c r="S70" i="1"/>
  <c r="P70" i="1" s="1"/>
  <c r="L86" i="1" l="1"/>
  <c r="N86" i="1" s="1"/>
  <c r="I86" i="1"/>
  <c r="K88" i="1"/>
  <c r="O88" i="1" s="1"/>
  <c r="S71" i="1"/>
  <c r="P71" i="1" s="1"/>
  <c r="I87" i="1" l="1"/>
  <c r="L87" i="1"/>
  <c r="N87" i="1" s="1"/>
  <c r="K89" i="1"/>
  <c r="S72" i="1"/>
  <c r="P72" i="1" s="1"/>
  <c r="K90" i="1" l="1"/>
  <c r="O89" i="1"/>
  <c r="I88" i="1"/>
  <c r="L88" i="1"/>
  <c r="N88" i="1" s="1"/>
  <c r="S73" i="1"/>
  <c r="P73" i="1" s="1"/>
  <c r="K91" i="1" l="1"/>
  <c r="O90" i="1"/>
  <c r="I89" i="1"/>
  <c r="S74" i="1"/>
  <c r="P74" i="1" s="1"/>
  <c r="K92" i="1" l="1"/>
  <c r="O91" i="1"/>
  <c r="N89" i="1"/>
  <c r="L89" i="1"/>
  <c r="S75" i="1"/>
  <c r="P75" i="1" s="1"/>
  <c r="K93" i="1" l="1"/>
  <c r="O92" i="1"/>
  <c r="S76" i="1"/>
  <c r="P76" i="1" s="1"/>
  <c r="K94" i="1" l="1"/>
  <c r="O93" i="1"/>
  <c r="S77" i="1"/>
  <c r="P77" i="1" s="1"/>
  <c r="K95" i="1" l="1"/>
  <c r="O94" i="1"/>
  <c r="S78" i="1"/>
  <c r="P78" i="1" s="1"/>
  <c r="K96" i="1" l="1"/>
  <c r="O95" i="1"/>
  <c r="S79" i="1"/>
  <c r="P79" i="1" s="1"/>
  <c r="K97" i="1" l="1"/>
  <c r="O96" i="1"/>
  <c r="S80" i="1"/>
  <c r="P80" i="1" s="1"/>
  <c r="K98" i="1" l="1"/>
  <c r="O97" i="1"/>
  <c r="S81" i="1"/>
  <c r="P81" i="1" s="1"/>
  <c r="K99" i="1" l="1"/>
  <c r="O98" i="1"/>
  <c r="S82" i="1"/>
  <c r="P82" i="1" s="1"/>
  <c r="K100" i="1" l="1"/>
  <c r="O99" i="1"/>
  <c r="S83" i="1"/>
  <c r="P83" i="1" s="1"/>
  <c r="K101" i="1" l="1"/>
  <c r="O100" i="1"/>
  <c r="S84" i="1"/>
  <c r="P84" i="1" s="1"/>
  <c r="K102" i="1" l="1"/>
  <c r="O101" i="1"/>
  <c r="S85" i="1"/>
  <c r="P85" i="1" s="1"/>
  <c r="K103" i="1" l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O102" i="1"/>
  <c r="S86" i="1"/>
  <c r="P86" i="1" s="1"/>
  <c r="S87" i="1" l="1"/>
  <c r="P87" i="1" s="1"/>
  <c r="S88" i="1" l="1"/>
  <c r="P88" i="1" s="1"/>
  <c r="H89" i="1" l="1"/>
  <c r="I90" i="1" s="1"/>
  <c r="S89" i="1"/>
  <c r="P89" i="1" s="1"/>
  <c r="L90" i="1" l="1"/>
  <c r="N90" i="1"/>
  <c r="H90" i="1"/>
  <c r="I91" i="1" s="1"/>
  <c r="S90" i="1"/>
  <c r="P90" i="1" s="1"/>
  <c r="L91" i="1" l="1"/>
  <c r="N91" i="1"/>
  <c r="H91" i="1"/>
  <c r="I92" i="1" s="1"/>
  <c r="S91" i="1"/>
  <c r="P91" i="1" s="1"/>
  <c r="L92" i="1" l="1"/>
  <c r="N92" i="1"/>
  <c r="H92" i="1"/>
  <c r="I93" i="1" s="1"/>
  <c r="S92" i="1"/>
  <c r="P92" i="1" s="1"/>
  <c r="N93" i="1" l="1"/>
  <c r="L93" i="1"/>
  <c r="H93" i="1"/>
  <c r="I94" i="1" s="1"/>
  <c r="S93" i="1"/>
  <c r="P93" i="1" s="1"/>
  <c r="L94" i="1" l="1"/>
  <c r="N94" i="1"/>
  <c r="H94" i="1"/>
  <c r="I95" i="1" s="1"/>
  <c r="S94" i="1"/>
  <c r="P94" i="1" s="1"/>
  <c r="L95" i="1" l="1"/>
  <c r="N95" i="1"/>
  <c r="H95" i="1"/>
  <c r="I96" i="1" s="1"/>
  <c r="S95" i="1"/>
  <c r="P95" i="1" s="1"/>
  <c r="L96" i="1" l="1"/>
  <c r="N96" i="1"/>
  <c r="H96" i="1"/>
  <c r="I97" i="1" s="1"/>
  <c r="S96" i="1"/>
  <c r="P96" i="1" s="1"/>
  <c r="L97" i="1" l="1"/>
  <c r="N97" i="1"/>
  <c r="H97" i="1"/>
  <c r="I98" i="1" s="1"/>
  <c r="S97" i="1"/>
  <c r="P97" i="1" s="1"/>
  <c r="L98" i="1" l="1"/>
  <c r="N98" i="1"/>
  <c r="H98" i="1"/>
  <c r="I99" i="1" s="1"/>
  <c r="S98" i="1"/>
  <c r="P98" i="1" s="1"/>
  <c r="L99" i="1" l="1"/>
  <c r="N99" i="1"/>
  <c r="S99" i="1"/>
  <c r="P99" i="1" s="1"/>
  <c r="H99" i="1" l="1"/>
  <c r="I100" i="1" s="1"/>
  <c r="L100" i="1" l="1"/>
  <c r="N100" i="1"/>
  <c r="H100" i="1"/>
  <c r="I101" i="1" s="1"/>
  <c r="S100" i="1"/>
  <c r="P100" i="1" s="1"/>
  <c r="L101" i="1" l="1"/>
  <c r="N101" i="1"/>
  <c r="H101" i="1"/>
  <c r="I102" i="1" s="1"/>
  <c r="S101" i="1"/>
  <c r="P101" i="1" s="1"/>
  <c r="L102" i="1" l="1"/>
  <c r="N102" i="1"/>
  <c r="S102" i="1"/>
  <c r="P102" i="1" s="1"/>
  <c r="H102" i="1"/>
  <c r="I103" i="1" s="1"/>
  <c r="L103" i="1" l="1"/>
  <c r="N103" i="1"/>
  <c r="S103" i="1"/>
  <c r="P103" i="1" s="1"/>
  <c r="H103" i="1"/>
  <c r="I104" i="1" s="1"/>
  <c r="L104" i="1" l="1"/>
  <c r="N104" i="1"/>
  <c r="H104" i="1"/>
  <c r="I105" i="1" s="1"/>
  <c r="N105" i="1" l="1"/>
  <c r="L105" i="1"/>
  <c r="S104" i="1"/>
  <c r="P104" i="1" s="1"/>
  <c r="H105" i="1" l="1"/>
  <c r="I106" i="1" s="1"/>
  <c r="S105" i="1"/>
  <c r="P105" i="1" s="1"/>
  <c r="L106" i="1" l="1"/>
  <c r="N106" i="1"/>
  <c r="H106" i="1"/>
  <c r="I107" i="1" s="1"/>
  <c r="S106" i="1"/>
  <c r="P106" i="1" s="1"/>
  <c r="N107" i="1" l="1"/>
  <c r="L107" i="1"/>
  <c r="S107" i="1" s="1"/>
  <c r="P107" i="1" s="1"/>
  <c r="H107" i="1"/>
  <c r="I108" i="1" s="1"/>
  <c r="L108" i="1" l="1"/>
  <c r="N108" i="1"/>
  <c r="H108" i="1"/>
  <c r="I109" i="1" s="1"/>
  <c r="S108" i="1"/>
  <c r="P108" i="1" s="1"/>
  <c r="N109" i="1" l="1"/>
  <c r="L109" i="1"/>
  <c r="S109" i="1" s="1"/>
  <c r="P109" i="1" s="1"/>
  <c r="H109" i="1"/>
  <c r="I110" i="1" l="1"/>
  <c r="L110" i="1"/>
  <c r="N110" i="1"/>
  <c r="H110" i="1"/>
  <c r="I111" i="1" s="1"/>
  <c r="S110" i="1"/>
  <c r="P110" i="1" s="1"/>
  <c r="N111" i="1" l="1"/>
  <c r="L111" i="1"/>
  <c r="S111" i="1" s="1"/>
  <c r="P111" i="1" s="1"/>
  <c r="H111" i="1"/>
  <c r="I112" i="1" l="1"/>
  <c r="L112" i="1"/>
  <c r="N112" i="1"/>
  <c r="H112" i="1"/>
  <c r="S112" i="1"/>
  <c r="P112" i="1" s="1"/>
  <c r="I113" i="1" l="1"/>
  <c r="L113" i="1"/>
  <c r="N113" i="1"/>
  <c r="H113" i="1"/>
  <c r="S113" i="1"/>
  <c r="P113" i="1" s="1"/>
  <c r="I114" i="1" l="1"/>
  <c r="L114" i="1"/>
  <c r="N114" i="1"/>
  <c r="H114" i="1"/>
  <c r="I115" i="1" s="1"/>
  <c r="N115" i="1" l="1"/>
  <c r="L115" i="1"/>
  <c r="S114" i="1"/>
  <c r="P114" i="1" s="1"/>
  <c r="H115" i="1" l="1"/>
  <c r="I116" i="1" s="1"/>
  <c r="S115" i="1"/>
  <c r="P115" i="1" s="1"/>
  <c r="L116" i="1" l="1"/>
  <c r="N116" i="1"/>
  <c r="H116" i="1"/>
  <c r="S116" i="1"/>
  <c r="P116" i="1" s="1"/>
  <c r="I117" i="1" l="1"/>
  <c r="L117" i="1"/>
  <c r="N117" i="1"/>
  <c r="H117" i="1"/>
  <c r="I118" i="1" s="1"/>
  <c r="S117" i="1"/>
  <c r="P117" i="1" s="1"/>
  <c r="L118" i="1" l="1"/>
  <c r="N118" i="1"/>
  <c r="S118" i="1"/>
  <c r="P118" i="1" s="1"/>
  <c r="H118" i="1"/>
  <c r="I119" i="1" l="1"/>
  <c r="L119" i="1" l="1"/>
  <c r="S119" i="1" s="1"/>
  <c r="P119" i="1" s="1"/>
  <c r="N119" i="1"/>
  <c r="H119" i="1"/>
  <c r="I120" i="1" l="1"/>
  <c r="L120" i="1"/>
  <c r="N120" i="1"/>
  <c r="H120" i="1"/>
  <c r="I121" i="1" s="1"/>
  <c r="S120" i="1"/>
  <c r="P120" i="1" s="1"/>
  <c r="L121" i="1" l="1"/>
  <c r="N121" i="1"/>
  <c r="H121" i="1"/>
  <c r="I122" i="1" s="1"/>
  <c r="S121" i="1"/>
  <c r="P121" i="1" s="1"/>
  <c r="L122" i="1" l="1"/>
  <c r="N122" i="1"/>
  <c r="H122" i="1"/>
  <c r="S122" i="1"/>
  <c r="P122" i="1" s="1"/>
  <c r="I123" i="1" l="1"/>
  <c r="L123" i="1"/>
  <c r="N123" i="1"/>
  <c r="H123" i="1"/>
  <c r="I124" i="1" s="1"/>
  <c r="S123" i="1"/>
  <c r="P123" i="1" s="1"/>
  <c r="L124" i="1" l="1"/>
  <c r="N124" i="1"/>
  <c r="H124" i="1"/>
  <c r="I125" i="1" s="1"/>
  <c r="S124" i="1"/>
  <c r="P124" i="1" s="1"/>
  <c r="N125" i="1" l="1"/>
  <c r="L125" i="1"/>
  <c r="H125" i="1"/>
  <c r="S125" i="1"/>
  <c r="P125" i="1" s="1"/>
  <c r="I126" i="1" l="1"/>
  <c r="L126" i="1"/>
  <c r="N126" i="1"/>
  <c r="H126" i="1"/>
  <c r="I127" i="1" s="1"/>
  <c r="S126" i="1"/>
  <c r="P126" i="1" s="1"/>
  <c r="L127" i="1" l="1"/>
  <c r="S127" i="1" s="1"/>
  <c r="P127" i="1" s="1"/>
  <c r="N127" i="1"/>
  <c r="H127" i="1"/>
  <c r="I128" i="1" l="1"/>
  <c r="L128" i="1"/>
  <c r="N128" i="1"/>
  <c r="S128" i="1"/>
  <c r="P128" i="1" s="1"/>
  <c r="H128" i="1"/>
  <c r="I129" i="1" l="1"/>
  <c r="L129" i="1"/>
  <c r="N129" i="1"/>
  <c r="H129" i="1"/>
  <c r="S129" i="1"/>
  <c r="P129" i="1" s="1"/>
  <c r="I130" i="1" l="1"/>
  <c r="L130" i="1"/>
  <c r="N130" i="1"/>
  <c r="S130" i="1"/>
  <c r="P130" i="1" s="1"/>
  <c r="H130" i="1" l="1"/>
  <c r="I131" i="1" s="1"/>
  <c r="L131" i="1" l="1"/>
  <c r="N131" i="1"/>
  <c r="H131" i="1"/>
  <c r="I132" i="1" s="1"/>
  <c r="S131" i="1"/>
  <c r="P131" i="1" s="1"/>
  <c r="L132" i="1" l="1"/>
  <c r="N132" i="1"/>
  <c r="H132" i="1"/>
  <c r="I133" i="1" s="1"/>
  <c r="L133" i="1" l="1"/>
  <c r="N133" i="1"/>
  <c r="S132" i="1"/>
  <c r="P132" i="1" s="1"/>
  <c r="H133" i="1" l="1"/>
  <c r="I134" i="1" s="1"/>
  <c r="S133" i="1"/>
  <c r="P133" i="1" s="1"/>
  <c r="L134" i="1" l="1"/>
  <c r="N134" i="1"/>
  <c r="S134" i="1"/>
  <c r="P134" i="1" s="1"/>
  <c r="H134" i="1" l="1"/>
  <c r="I135" i="1" s="1"/>
  <c r="L135" i="1" l="1"/>
  <c r="N135" i="1"/>
  <c r="H135" i="1"/>
  <c r="I136" i="1" s="1"/>
  <c r="S135" i="1"/>
  <c r="P135" i="1" s="1"/>
  <c r="L136" i="1" l="1"/>
  <c r="N136" i="1"/>
  <c r="S136" i="1"/>
  <c r="P136" i="1" s="1"/>
  <c r="H136" i="1" l="1"/>
  <c r="I137" i="1" l="1"/>
  <c r="L137" i="1" l="1"/>
  <c r="S137" i="1" s="1"/>
  <c r="P137" i="1" s="1"/>
  <c r="N137" i="1"/>
  <c r="H137" i="1"/>
  <c r="I138" i="1" l="1"/>
  <c r="L138" i="1"/>
  <c r="S138" i="1" s="1"/>
  <c r="P138" i="1" s="1"/>
  <c r="N138" i="1"/>
  <c r="H138" i="1"/>
  <c r="I139" i="1" l="1"/>
  <c r="N139" i="1"/>
  <c r="L139" i="1"/>
  <c r="H139" i="1"/>
  <c r="I140" i="1" s="1"/>
  <c r="S139" i="1"/>
  <c r="P139" i="1" s="1"/>
  <c r="L140" i="1" l="1"/>
  <c r="S140" i="1" s="1"/>
  <c r="P140" i="1" s="1"/>
  <c r="N140" i="1"/>
  <c r="H140" i="1"/>
  <c r="I141" i="1" l="1"/>
  <c r="L141" i="1"/>
  <c r="N141" i="1"/>
  <c r="S141" i="1"/>
  <c r="P141" i="1" s="1"/>
  <c r="H141" i="1"/>
  <c r="I142" i="1" s="1"/>
  <c r="L142" i="1" l="1"/>
  <c r="N142" i="1"/>
  <c r="S142" i="1"/>
  <c r="P142" i="1" s="1"/>
  <c r="H142" i="1" l="1"/>
  <c r="I143" i="1" s="1"/>
  <c r="N143" i="1" l="1"/>
  <c r="L143" i="1"/>
  <c r="S143" i="1" s="1"/>
  <c r="P143" i="1" s="1"/>
  <c r="H143" i="1"/>
  <c r="I144" i="1" l="1"/>
  <c r="L144" i="1"/>
  <c r="N144" i="1"/>
  <c r="S144" i="1"/>
  <c r="P144" i="1" s="1"/>
  <c r="H144" i="1"/>
  <c r="I145" i="1" s="1"/>
  <c r="L145" i="1" l="1"/>
  <c r="S145" i="1" s="1"/>
  <c r="P145" i="1" s="1"/>
  <c r="N145" i="1"/>
  <c r="H145" i="1"/>
  <c r="I146" i="1" l="1"/>
  <c r="L146" i="1"/>
  <c r="N146" i="1"/>
  <c r="S146" i="1"/>
  <c r="P146" i="1" s="1"/>
  <c r="H146" i="1" l="1"/>
  <c r="I147" i="1" s="1"/>
  <c r="L147" i="1" l="1"/>
  <c r="N147" i="1"/>
  <c r="S147" i="1"/>
  <c r="P147" i="1" s="1"/>
  <c r="H147" i="1"/>
  <c r="I148" i="1" s="1"/>
  <c r="L148" i="1" l="1"/>
  <c r="N148" i="1"/>
  <c r="S148" i="1"/>
  <c r="P148" i="1" s="1"/>
  <c r="H148" i="1" l="1"/>
  <c r="I149" i="1" s="1"/>
  <c r="L149" i="1" l="1"/>
  <c r="N149" i="1"/>
  <c r="H149" i="1"/>
  <c r="I150" i="1" s="1"/>
  <c r="L150" i="1" l="1"/>
  <c r="N150" i="1"/>
  <c r="S149" i="1"/>
  <c r="P149" i="1" s="1"/>
  <c r="S150" i="1" l="1"/>
  <c r="P150" i="1" s="1"/>
  <c r="H150" i="1" l="1"/>
  <c r="I151" i="1" l="1"/>
  <c r="H151" i="1" s="1"/>
  <c r="L151" i="1" l="1"/>
  <c r="S151" i="1" s="1"/>
  <c r="P151" i="1" s="1"/>
  <c r="N151" i="1"/>
  <c r="I152" i="1" s="1"/>
  <c r="L152" i="1" l="1"/>
  <c r="S152" i="1" s="1"/>
  <c r="P152" i="1" s="1"/>
  <c r="N152" i="1"/>
  <c r="H152" i="1"/>
  <c r="I153" i="1" l="1"/>
  <c r="L153" i="1" s="1"/>
  <c r="S153" i="1" s="1"/>
  <c r="P153" i="1" s="1"/>
  <c r="H153" i="1" l="1"/>
  <c r="N153" i="1"/>
  <c r="I154" i="1" l="1"/>
  <c r="L154" i="1" s="1"/>
  <c r="S154" i="1" s="1"/>
  <c r="P154" i="1" s="1"/>
  <c r="H154" i="1"/>
  <c r="N154" i="1"/>
  <c r="I155" i="1" l="1"/>
  <c r="L155" i="1" s="1"/>
  <c r="S155" i="1" s="1"/>
  <c r="P155" i="1" s="1"/>
  <c r="N155" i="1"/>
  <c r="H155" i="1"/>
  <c r="I156" i="1" s="1"/>
  <c r="L156" i="1" l="1"/>
  <c r="S156" i="1" s="1"/>
  <c r="P156" i="1" s="1"/>
  <c r="N156" i="1"/>
  <c r="H156" i="1"/>
  <c r="I157" i="1" l="1"/>
  <c r="N157" i="1"/>
  <c r="L157" i="1"/>
  <c r="S157" i="1" s="1"/>
  <c r="P157" i="1" s="1"/>
  <c r="H157" i="1"/>
  <c r="I158" i="1" l="1"/>
  <c r="L158" i="1" s="1"/>
  <c r="S158" i="1" s="1"/>
  <c r="P158" i="1" s="1"/>
  <c r="H158" i="1" l="1"/>
  <c r="N158" i="1"/>
  <c r="I159" i="1" l="1"/>
  <c r="L159" i="1" s="1"/>
  <c r="S159" i="1" s="1"/>
  <c r="P159" i="1" s="1"/>
  <c r="H159" i="1"/>
  <c r="N159" i="1"/>
  <c r="I160" i="1" l="1"/>
  <c r="L160" i="1" s="1"/>
  <c r="S160" i="1" s="1"/>
  <c r="P160" i="1" s="1"/>
  <c r="H160" i="1"/>
  <c r="N160" i="1"/>
  <c r="I161" i="1" l="1"/>
  <c r="L161" i="1" s="1"/>
  <c r="S161" i="1" s="1"/>
  <c r="P161" i="1" s="1"/>
  <c r="H161" i="1"/>
  <c r="N161" i="1"/>
  <c r="I162" i="1" l="1"/>
  <c r="L162" i="1" s="1"/>
  <c r="S162" i="1" s="1"/>
  <c r="P162" i="1" s="1"/>
  <c r="H162" i="1"/>
  <c r="N162" i="1"/>
  <c r="I163" i="1" l="1"/>
  <c r="L163" i="1" s="1"/>
  <c r="S163" i="1" s="1"/>
  <c r="P163" i="1" s="1"/>
  <c r="N163" i="1"/>
  <c r="H163" i="1"/>
  <c r="I164" i="1" s="1"/>
  <c r="L164" i="1" l="1"/>
  <c r="S164" i="1" s="1"/>
  <c r="P164" i="1" s="1"/>
  <c r="N164" i="1"/>
  <c r="H164" i="1"/>
  <c r="I165" i="1" l="1"/>
  <c r="L165" i="1"/>
  <c r="N165" i="1"/>
  <c r="H165" i="1"/>
  <c r="I166" i="1" s="1"/>
  <c r="L166" i="1" l="1"/>
  <c r="N166" i="1"/>
  <c r="S165" i="1"/>
  <c r="P165" i="1" s="1"/>
  <c r="H166" i="1" l="1"/>
  <c r="I167" i="1" s="1"/>
  <c r="S166" i="1"/>
  <c r="P166" i="1" s="1"/>
  <c r="L167" i="1" l="1"/>
  <c r="S167" i="1" s="1"/>
  <c r="P167" i="1" s="1"/>
  <c r="N167" i="1"/>
  <c r="H167" i="1"/>
  <c r="I168" i="1" l="1"/>
  <c r="H168" i="1" s="1"/>
  <c r="L168" i="1"/>
  <c r="S168" i="1" s="1"/>
  <c r="P168" i="1" s="1"/>
  <c r="N168" i="1"/>
  <c r="I169" i="1" l="1"/>
  <c r="L169" i="1"/>
  <c r="S169" i="1" s="1"/>
  <c r="P169" i="1" s="1"/>
  <c r="N169" i="1"/>
  <c r="H169" i="1"/>
  <c r="I170" i="1" l="1"/>
  <c r="H170" i="1" s="1"/>
  <c r="L170" i="1" l="1"/>
  <c r="S170" i="1" s="1"/>
  <c r="P170" i="1" s="1"/>
  <c r="N170" i="1"/>
  <c r="I171" i="1" s="1"/>
  <c r="N171" i="1" l="1"/>
  <c r="L171" i="1"/>
  <c r="S171" i="1" s="1"/>
  <c r="P171" i="1" s="1"/>
  <c r="H171" i="1"/>
  <c r="I172" i="1" s="1"/>
  <c r="L172" i="1" l="1"/>
  <c r="S172" i="1" s="1"/>
  <c r="P172" i="1" s="1"/>
  <c r="N172" i="1"/>
  <c r="H172" i="1"/>
  <c r="I173" i="1" l="1"/>
  <c r="L173" i="1" s="1"/>
  <c r="S173" i="1" s="1"/>
  <c r="P173" i="1" s="1"/>
  <c r="H173" i="1" l="1"/>
  <c r="N173" i="1"/>
  <c r="I174" i="1" l="1"/>
  <c r="H174" i="1"/>
  <c r="L174" i="1"/>
  <c r="S174" i="1" s="1"/>
  <c r="P174" i="1" s="1"/>
  <c r="N174" i="1"/>
  <c r="I175" i="1" l="1"/>
  <c r="N175" i="1"/>
  <c r="L175" i="1"/>
  <c r="S175" i="1" s="1"/>
  <c r="P175" i="1" s="1"/>
  <c r="H175" i="1"/>
  <c r="I176" i="1" l="1"/>
  <c r="L176" i="1" s="1"/>
  <c r="S176" i="1" s="1"/>
  <c r="P176" i="1" s="1"/>
  <c r="H176" i="1"/>
  <c r="N176" i="1"/>
  <c r="I177" i="1" s="1"/>
  <c r="L177" i="1" l="1"/>
  <c r="S177" i="1" s="1"/>
  <c r="P177" i="1" s="1"/>
  <c r="H177" i="1"/>
  <c r="N177" i="1"/>
  <c r="I178" i="1" l="1"/>
  <c r="L178" i="1"/>
  <c r="S178" i="1" s="1"/>
  <c r="P178" i="1" s="1"/>
  <c r="H178" i="1"/>
  <c r="N178" i="1"/>
  <c r="I179" i="1" l="1"/>
  <c r="N179" i="1"/>
  <c r="L179" i="1"/>
  <c r="S179" i="1" s="1"/>
  <c r="P179" i="1" s="1"/>
  <c r="H179" i="1"/>
  <c r="I180" i="1"/>
  <c r="L180" i="1" s="1"/>
  <c r="S180" i="1" s="1"/>
  <c r="P180" i="1" s="1"/>
  <c r="H180" i="1" l="1"/>
  <c r="N180" i="1"/>
  <c r="I181" i="1"/>
  <c r="L181" i="1"/>
  <c r="N181" i="1"/>
  <c r="S181" i="1"/>
  <c r="P181" i="1" s="1"/>
  <c r="H181" i="1"/>
  <c r="I182" i="1" s="1"/>
  <c r="L182" i="1" l="1"/>
  <c r="N182" i="1"/>
  <c r="S182" i="1"/>
  <c r="P182" i="1" s="1"/>
  <c r="H182" i="1"/>
  <c r="I183" i="1" s="1"/>
  <c r="L183" i="1" l="1"/>
  <c r="N183" i="1"/>
  <c r="H183" i="1"/>
  <c r="I184" i="1" s="1"/>
  <c r="S183" i="1"/>
  <c r="P183" i="1" s="1"/>
  <c r="L184" i="1" l="1"/>
  <c r="N184" i="1"/>
  <c r="S184" i="1"/>
  <c r="P184" i="1" s="1"/>
  <c r="H184" i="1"/>
  <c r="I185" i="1" s="1"/>
  <c r="N185" i="1" l="1"/>
  <c r="L185" i="1"/>
  <c r="H185" i="1"/>
  <c r="I186" i="1" s="1"/>
  <c r="S185" i="1"/>
  <c r="P185" i="1" s="1"/>
  <c r="L186" i="1" l="1"/>
  <c r="N186" i="1"/>
  <c r="H186" i="1"/>
  <c r="I187" i="1" s="1"/>
  <c r="L187" i="1" l="1"/>
  <c r="N187" i="1"/>
  <c r="S186" i="1"/>
  <c r="P186" i="1" s="1"/>
  <c r="H187" i="1" l="1"/>
  <c r="I188" i="1" s="1"/>
  <c r="S187" i="1"/>
  <c r="P187" i="1" s="1"/>
  <c r="L188" i="1" l="1"/>
  <c r="N188" i="1"/>
  <c r="S188" i="1"/>
  <c r="P188" i="1" s="1"/>
  <c r="H188" i="1"/>
  <c r="I189" i="1" s="1"/>
  <c r="N189" i="1" l="1"/>
  <c r="L189" i="1"/>
  <c r="H189" i="1"/>
  <c r="I190" i="1" s="1"/>
  <c r="S189" i="1"/>
  <c r="P189" i="1" s="1"/>
  <c r="L190" i="1" l="1"/>
  <c r="N190" i="1"/>
  <c r="H190" i="1"/>
  <c r="S190" i="1"/>
  <c r="P190" i="1" s="1"/>
  <c r="I191" i="1" l="1"/>
  <c r="L191" i="1"/>
  <c r="N191" i="1"/>
  <c r="S191" i="1"/>
  <c r="P191" i="1" s="1"/>
  <c r="H191" i="1"/>
  <c r="I192" i="1" s="1"/>
  <c r="L192" i="1" l="1"/>
  <c r="N192" i="1"/>
  <c r="H192" i="1"/>
  <c r="S192" i="1"/>
  <c r="P192" i="1" s="1"/>
  <c r="I193" i="1" l="1"/>
  <c r="L193" i="1"/>
  <c r="N193" i="1"/>
  <c r="S193" i="1"/>
  <c r="P193" i="1" s="1"/>
  <c r="H193" i="1"/>
  <c r="I194" i="1" s="1"/>
  <c r="L194" i="1" l="1"/>
  <c r="N194" i="1"/>
  <c r="H194" i="1"/>
  <c r="I195" i="1" s="1"/>
  <c r="S194" i="1"/>
  <c r="P194" i="1" s="1"/>
  <c r="L195" i="1" l="1"/>
  <c r="N195" i="1"/>
  <c r="S195" i="1"/>
  <c r="P195" i="1" s="1"/>
  <c r="H195" i="1"/>
  <c r="I196" i="1" s="1"/>
  <c r="L196" i="1" l="1"/>
  <c r="N196" i="1"/>
  <c r="H196" i="1"/>
  <c r="I197" i="1" s="1"/>
  <c r="S196" i="1"/>
  <c r="P196" i="1" s="1"/>
  <c r="L197" i="1" l="1"/>
  <c r="N197" i="1"/>
  <c r="H197" i="1"/>
  <c r="I198" i="1" s="1"/>
  <c r="S197" i="1"/>
  <c r="P197" i="1" s="1"/>
  <c r="L198" i="1" l="1"/>
  <c r="N198" i="1"/>
  <c r="H198" i="1"/>
  <c r="S198" i="1"/>
  <c r="P198" i="1" s="1"/>
  <c r="I199" i="1" l="1"/>
  <c r="L199" i="1"/>
  <c r="N199" i="1"/>
  <c r="H199" i="1"/>
  <c r="I200" i="1" s="1"/>
  <c r="S199" i="1"/>
  <c r="P199" i="1" s="1"/>
  <c r="L200" i="1" l="1"/>
  <c r="N200" i="1"/>
  <c r="S200" i="1"/>
  <c r="P200" i="1" s="1"/>
  <c r="H200" i="1"/>
  <c r="I201" i="1" s="1"/>
  <c r="L201" i="1" l="1"/>
  <c r="N201" i="1"/>
  <c r="H201" i="1"/>
  <c r="I202" i="1" s="1"/>
  <c r="S201" i="1"/>
  <c r="P201" i="1" s="1"/>
  <c r="L202" i="1" l="1"/>
  <c r="N202" i="1"/>
  <c r="H202" i="1"/>
  <c r="I203" i="1" s="1"/>
  <c r="S202" i="1"/>
  <c r="P202" i="1" s="1"/>
  <c r="N203" i="1" l="1"/>
  <c r="L203" i="1"/>
  <c r="S203" i="1"/>
  <c r="P203" i="1" s="1"/>
  <c r="H203" i="1"/>
  <c r="I204" i="1" s="1"/>
  <c r="L204" i="1" l="1"/>
  <c r="N204" i="1"/>
  <c r="H204" i="1"/>
  <c r="I205" i="1" s="1"/>
  <c r="S204" i="1"/>
  <c r="P204" i="1" s="1"/>
  <c r="L205" i="1" l="1"/>
  <c r="N205" i="1"/>
  <c r="S205" i="1"/>
  <c r="P205" i="1" s="1"/>
  <c r="H205" i="1" l="1"/>
  <c r="I206" i="1" s="1"/>
  <c r="H206" i="1"/>
  <c r="L206" i="1" l="1"/>
  <c r="S206" i="1" s="1"/>
  <c r="P206" i="1" s="1"/>
  <c r="N206" i="1"/>
  <c r="I207" i="1" s="1"/>
  <c r="N207" i="1" l="1"/>
  <c r="L207" i="1"/>
  <c r="S207" i="1" s="1"/>
  <c r="P207" i="1" s="1"/>
  <c r="H207" i="1"/>
  <c r="I208" i="1" s="1"/>
  <c r="L208" i="1" l="1"/>
  <c r="N208" i="1"/>
  <c r="H208" i="1"/>
  <c r="I209" i="1" s="1"/>
  <c r="S208" i="1"/>
  <c r="P208" i="1" s="1"/>
  <c r="N209" i="1" l="1"/>
  <c r="L209" i="1"/>
  <c r="S209" i="1" s="1"/>
  <c r="P209" i="1" s="1"/>
  <c r="H209" i="1"/>
  <c r="I210" i="1" s="1"/>
  <c r="L210" i="1" l="1"/>
  <c r="N210" i="1"/>
  <c r="S210" i="1"/>
  <c r="P210" i="1" s="1"/>
  <c r="H210" i="1"/>
  <c r="I211" i="1" s="1"/>
  <c r="L211" i="1" l="1"/>
  <c r="N211" i="1"/>
  <c r="S211" i="1"/>
  <c r="P211" i="1" s="1"/>
  <c r="H211" i="1"/>
  <c r="I212" i="1" s="1"/>
  <c r="L212" i="1" l="1"/>
  <c r="N212" i="1"/>
  <c r="S212" i="1"/>
  <c r="P212" i="1" s="1"/>
  <c r="H212" i="1"/>
  <c r="I213" i="1" s="1"/>
  <c r="L213" i="1" l="1"/>
  <c r="N213" i="1"/>
  <c r="S213" i="1"/>
  <c r="P213" i="1" s="1"/>
  <c r="H213" i="1"/>
  <c r="I214" i="1" s="1"/>
  <c r="L214" i="1" l="1"/>
  <c r="N214" i="1"/>
  <c r="H214" i="1"/>
  <c r="S214" i="1"/>
  <c r="P214" i="1" s="1"/>
  <c r="I215" i="1" l="1"/>
  <c r="L215" i="1"/>
  <c r="N215" i="1"/>
  <c r="H215" i="1"/>
  <c r="S215" i="1"/>
  <c r="P215" i="1" s="1"/>
  <c r="I216" i="1" l="1"/>
  <c r="L216" i="1"/>
  <c r="N216" i="1"/>
  <c r="S216" i="1"/>
  <c r="P216" i="1" s="1"/>
  <c r="H216" i="1"/>
  <c r="I217" i="1" s="1"/>
  <c r="L217" i="1" l="1"/>
  <c r="N217" i="1"/>
  <c r="H217" i="1"/>
  <c r="I218" i="1" s="1"/>
  <c r="S217" i="1"/>
  <c r="P217" i="1" s="1"/>
  <c r="L218" i="1" l="1"/>
  <c r="N218" i="1"/>
  <c r="H218" i="1"/>
  <c r="I219" i="1" s="1"/>
  <c r="S218" i="1"/>
  <c r="P218" i="1" s="1"/>
  <c r="L219" i="1" l="1"/>
  <c r="N219" i="1"/>
  <c r="S219" i="1"/>
  <c r="P219" i="1" s="1"/>
  <c r="H219" i="1"/>
  <c r="I220" i="1" s="1"/>
  <c r="L220" i="1" l="1"/>
  <c r="N220" i="1"/>
  <c r="H220" i="1"/>
  <c r="I221" i="1" l="1"/>
  <c r="N221" i="1"/>
  <c r="L221" i="1"/>
  <c r="S220" i="1"/>
  <c r="P220" i="1" s="1"/>
  <c r="S221" i="1" l="1"/>
  <c r="P221" i="1" s="1"/>
  <c r="H221" i="1"/>
  <c r="I222" i="1" s="1"/>
  <c r="L222" i="1" l="1"/>
  <c r="N222" i="1"/>
  <c r="S222" i="1"/>
  <c r="P222" i="1" s="1"/>
  <c r="H222" i="1" l="1"/>
  <c r="I223" i="1" s="1"/>
  <c r="L223" i="1" l="1"/>
  <c r="N223" i="1"/>
  <c r="S223" i="1"/>
  <c r="P223" i="1" s="1"/>
  <c r="H223" i="1"/>
  <c r="I224" i="1" l="1"/>
  <c r="L224" i="1"/>
  <c r="N224" i="1"/>
  <c r="H224" i="1"/>
  <c r="I225" i="1" s="1"/>
  <c r="S224" i="1"/>
  <c r="P224" i="1" s="1"/>
  <c r="L225" i="1" l="1"/>
  <c r="N225" i="1"/>
  <c r="S225" i="1"/>
  <c r="P225" i="1" s="1"/>
  <c r="H225" i="1"/>
  <c r="I226" i="1" s="1"/>
  <c r="L226" i="1" l="1"/>
  <c r="N226" i="1"/>
  <c r="S226" i="1"/>
  <c r="P226" i="1" s="1"/>
  <c r="H226" i="1"/>
  <c r="I227" i="1" s="1"/>
  <c r="L227" i="1" l="1"/>
  <c r="N227" i="1"/>
  <c r="S227" i="1"/>
  <c r="P227" i="1" s="1"/>
  <c r="H227" i="1"/>
  <c r="I228" i="1" s="1"/>
  <c r="L228" i="1" l="1"/>
  <c r="N228" i="1"/>
  <c r="H228" i="1"/>
  <c r="I229" i="1" s="1"/>
  <c r="L229" i="1" l="1"/>
  <c r="N229" i="1"/>
  <c r="S228" i="1"/>
  <c r="P228" i="1" s="1"/>
  <c r="H229" i="1" l="1"/>
  <c r="I230" i="1" s="1"/>
  <c r="L230" i="1" l="1"/>
  <c r="N230" i="1"/>
  <c r="S229" i="1"/>
  <c r="P229" i="1" s="1"/>
  <c r="H230" i="1" l="1"/>
  <c r="I231" i="1" s="1"/>
  <c r="S230" i="1"/>
  <c r="P230" i="1" s="1"/>
  <c r="L231" i="1" l="1"/>
  <c r="N231" i="1"/>
  <c r="H231" i="1"/>
  <c r="I232" i="1" s="1"/>
  <c r="S231" i="1"/>
  <c r="P231" i="1" s="1"/>
  <c r="L232" i="1" l="1"/>
  <c r="N232" i="1"/>
  <c r="H232" i="1"/>
  <c r="S232" i="1"/>
  <c r="P232" i="1" s="1"/>
  <c r="I233" i="1" l="1"/>
  <c r="L233" i="1"/>
  <c r="N233" i="1"/>
  <c r="S233" i="1"/>
  <c r="P233" i="1" s="1"/>
  <c r="H233" i="1"/>
  <c r="I234" i="1" s="1"/>
  <c r="L234" i="1" l="1"/>
  <c r="N234" i="1"/>
  <c r="S234" i="1"/>
  <c r="P234" i="1" s="1"/>
  <c r="H234" i="1"/>
  <c r="I235" i="1" s="1"/>
  <c r="N235" i="1" l="1"/>
  <c r="L235" i="1"/>
  <c r="S235" i="1"/>
  <c r="P235" i="1" s="1"/>
  <c r="H235" i="1"/>
  <c r="I236" i="1" s="1"/>
  <c r="L236" i="1" l="1"/>
  <c r="N236" i="1"/>
  <c r="S236" i="1"/>
  <c r="P236" i="1" s="1"/>
  <c r="H236" i="1" l="1"/>
  <c r="I237" i="1" s="1"/>
  <c r="L237" i="1" l="1"/>
  <c r="N237" i="1"/>
  <c r="H237" i="1"/>
  <c r="I238" i="1" s="1"/>
  <c r="S237" i="1"/>
  <c r="P237" i="1" s="1"/>
  <c r="L238" i="1" l="1"/>
  <c r="N238" i="1"/>
  <c r="S238" i="1"/>
  <c r="P238" i="1" s="1"/>
  <c r="H238" i="1"/>
  <c r="I239" i="1" s="1"/>
  <c r="N239" i="1" l="1"/>
  <c r="L239" i="1"/>
  <c r="S239" i="1" s="1"/>
  <c r="P239" i="1" s="1"/>
  <c r="H239" i="1"/>
  <c r="I240" i="1" s="1"/>
  <c r="L240" i="1" l="1"/>
  <c r="N240" i="1"/>
  <c r="S240" i="1"/>
  <c r="P240" i="1" s="1"/>
  <c r="H240" i="1"/>
  <c r="I241" i="1" s="1"/>
  <c r="L241" i="1" l="1"/>
  <c r="N241" i="1"/>
  <c r="S241" i="1"/>
  <c r="P241" i="1" s="1"/>
  <c r="H241" i="1" l="1"/>
  <c r="I242" i="1" s="1"/>
  <c r="L242" i="1" l="1"/>
  <c r="N242" i="1"/>
  <c r="H242" i="1"/>
  <c r="I243" i="1" s="1"/>
  <c r="L243" i="1" l="1"/>
  <c r="N243" i="1"/>
  <c r="S242" i="1"/>
  <c r="P242" i="1" s="1"/>
  <c r="S243" i="1" l="1"/>
  <c r="P243" i="1" s="1"/>
  <c r="H243" i="1"/>
  <c r="I244" i="1" s="1"/>
  <c r="L244" i="1" l="1"/>
  <c r="N244" i="1"/>
  <c r="H244" i="1"/>
  <c r="I245" i="1" s="1"/>
  <c r="S244" i="1"/>
  <c r="P244" i="1" s="1"/>
  <c r="L245" i="1" l="1"/>
  <c r="N245" i="1"/>
  <c r="H245" i="1"/>
  <c r="S245" i="1"/>
  <c r="P245" i="1" s="1"/>
  <c r="I246" i="1" l="1"/>
  <c r="L246" i="1"/>
  <c r="N246" i="1"/>
  <c r="H246" i="1"/>
  <c r="S246" i="1"/>
  <c r="P246" i="1" s="1"/>
  <c r="I247" i="1" l="1"/>
  <c r="L247" i="1"/>
  <c r="N247" i="1"/>
  <c r="H247" i="1"/>
  <c r="I248" i="1" s="1"/>
  <c r="S247" i="1"/>
  <c r="P247" i="1" s="1"/>
  <c r="L248" i="1" l="1"/>
  <c r="S248" i="1" s="1"/>
  <c r="P248" i="1" s="1"/>
  <c r="N248" i="1"/>
  <c r="H248" i="1"/>
  <c r="I249" i="1" l="1"/>
  <c r="L249" i="1"/>
  <c r="N249" i="1"/>
  <c r="H249" i="1"/>
  <c r="I250" i="1" s="1"/>
  <c r="S249" i="1"/>
  <c r="P249" i="1" s="1"/>
  <c r="N250" i="1" l="1"/>
  <c r="L250" i="1"/>
  <c r="S250" i="1" s="1"/>
  <c r="P250" i="1" s="1"/>
  <c r="H250" i="1" l="1"/>
  <c r="I251" i="1" s="1"/>
  <c r="H251" i="1"/>
  <c r="N251" i="1" l="1"/>
  <c r="L251" i="1"/>
  <c r="S251" i="1" s="1"/>
  <c r="P251" i="1" s="1"/>
  <c r="I252" i="1" l="1"/>
  <c r="N252" i="1" l="1"/>
  <c r="L252" i="1"/>
  <c r="S252" i="1" s="1"/>
  <c r="P252" i="1" s="1"/>
  <c r="H252" i="1"/>
  <c r="I253" i="1" l="1"/>
  <c r="L253" i="1"/>
  <c r="S253" i="1" s="1"/>
  <c r="P253" i="1" s="1"/>
  <c r="N253" i="1"/>
  <c r="H253" i="1"/>
  <c r="I254" i="1" l="1"/>
  <c r="N254" i="1"/>
  <c r="L254" i="1"/>
  <c r="S254" i="1" s="1"/>
  <c r="P254" i="1" s="1"/>
  <c r="H254" i="1"/>
  <c r="I255" i="1" s="1"/>
  <c r="L255" i="1" l="1"/>
  <c r="S255" i="1" s="1"/>
  <c r="P255" i="1" s="1"/>
  <c r="N255" i="1"/>
  <c r="H255" i="1"/>
  <c r="I256" i="1" l="1"/>
  <c r="N256" i="1"/>
  <c r="L256" i="1"/>
  <c r="S256" i="1" s="1"/>
  <c r="P256" i="1" s="1"/>
  <c r="H256" i="1"/>
  <c r="I257" i="1" s="1"/>
  <c r="L257" i="1" l="1"/>
  <c r="S257" i="1" s="1"/>
  <c r="P257" i="1" s="1"/>
  <c r="N257" i="1"/>
  <c r="H257" i="1"/>
  <c r="I258" i="1" l="1"/>
  <c r="N258" i="1"/>
  <c r="L258" i="1"/>
  <c r="S258" i="1" s="1"/>
  <c r="P258" i="1" s="1"/>
  <c r="H258" i="1"/>
  <c r="I259" i="1" s="1"/>
  <c r="L259" i="1" l="1"/>
  <c r="S259" i="1" s="1"/>
  <c r="P259" i="1" s="1"/>
  <c r="N259" i="1"/>
  <c r="H259" i="1"/>
  <c r="I260" i="1" l="1"/>
  <c r="N260" i="1"/>
  <c r="L260" i="1"/>
  <c r="S260" i="1" s="1"/>
  <c r="P260" i="1" s="1"/>
  <c r="H260" i="1"/>
  <c r="I261" i="1" s="1"/>
  <c r="L261" i="1" l="1"/>
  <c r="S261" i="1" s="1"/>
  <c r="P261" i="1" s="1"/>
  <c r="N261" i="1"/>
  <c r="H261" i="1"/>
  <c r="I262" i="1" l="1"/>
  <c r="N262" i="1"/>
  <c r="L262" i="1"/>
  <c r="H262" i="1"/>
  <c r="I263" i="1" s="1"/>
  <c r="S262" i="1"/>
  <c r="P262" i="1" s="1"/>
  <c r="L263" i="1" l="1"/>
  <c r="N263" i="1"/>
  <c r="H263" i="1"/>
  <c r="I264" i="1" s="1"/>
  <c r="N264" i="1" l="1"/>
  <c r="L264" i="1"/>
  <c r="S263" i="1"/>
  <c r="P263" i="1" s="1"/>
  <c r="S264" i="1" l="1"/>
  <c r="P264" i="1" s="1"/>
  <c r="H264" i="1"/>
  <c r="I265" i="1" s="1"/>
  <c r="L265" i="1" l="1"/>
  <c r="N265" i="1"/>
  <c r="H265" i="1"/>
  <c r="I266" i="1" s="1"/>
  <c r="N266" i="1" l="1"/>
  <c r="L266" i="1"/>
  <c r="S265" i="1"/>
  <c r="P265" i="1" s="1"/>
  <c r="H266" i="1" l="1"/>
  <c r="I267" i="1" s="1"/>
  <c r="S266" i="1"/>
  <c r="P266" i="1" s="1"/>
  <c r="L267" i="1" l="1"/>
  <c r="N267" i="1"/>
  <c r="H267" i="1"/>
  <c r="I268" i="1" s="1"/>
  <c r="S267" i="1"/>
  <c r="P267" i="1" s="1"/>
  <c r="N268" i="1" l="1"/>
  <c r="L268" i="1"/>
  <c r="S268" i="1" s="1"/>
  <c r="P268" i="1" s="1"/>
  <c r="H268" i="1"/>
  <c r="I269" i="1" s="1"/>
  <c r="L269" i="1" l="1"/>
  <c r="N269" i="1"/>
  <c r="S269" i="1"/>
  <c r="P269" i="1" s="1"/>
  <c r="H269" i="1"/>
  <c r="I270" i="1" s="1"/>
  <c r="N270" i="1" l="1"/>
  <c r="L270" i="1"/>
  <c r="S270" i="1"/>
  <c r="P270" i="1" s="1"/>
  <c r="H270" i="1"/>
  <c r="I271" i="1" s="1"/>
  <c r="L271" i="1" l="1"/>
  <c r="N271" i="1"/>
  <c r="S271" i="1"/>
  <c r="P271" i="1" s="1"/>
  <c r="H271" i="1"/>
  <c r="I272" i="1" s="1"/>
  <c r="N272" i="1" l="1"/>
  <c r="L272" i="1"/>
  <c r="S272" i="1" s="1"/>
  <c r="P272" i="1" s="1"/>
  <c r="H272" i="1" l="1"/>
  <c r="I273" i="1" s="1"/>
  <c r="L273" i="1" l="1"/>
  <c r="N273" i="1"/>
  <c r="S273" i="1"/>
  <c r="P273" i="1" s="1"/>
  <c r="H273" i="1"/>
  <c r="I274" i="1" s="1"/>
  <c r="N274" i="1" l="1"/>
  <c r="L274" i="1"/>
  <c r="H274" i="1"/>
  <c r="I275" i="1" s="1"/>
  <c r="L275" i="1" l="1"/>
  <c r="N275" i="1"/>
  <c r="S274" i="1"/>
  <c r="P274" i="1" s="1"/>
  <c r="S275" i="1" l="1"/>
  <c r="P275" i="1" s="1"/>
  <c r="H275" i="1"/>
  <c r="I276" i="1" s="1"/>
  <c r="N276" i="1" l="1"/>
  <c r="L276" i="1"/>
  <c r="H276" i="1"/>
  <c r="I277" i="1" s="1"/>
  <c r="L277" i="1" l="1"/>
  <c r="N277" i="1"/>
  <c r="S276" i="1"/>
  <c r="P276" i="1" s="1"/>
  <c r="S277" i="1" l="1"/>
  <c r="P277" i="1" s="1"/>
  <c r="H277" i="1" l="1"/>
  <c r="I278" i="1" s="1"/>
  <c r="N278" i="1" l="1"/>
  <c r="L278" i="1"/>
  <c r="S278" i="1"/>
  <c r="P278" i="1" s="1"/>
  <c r="H278" i="1"/>
  <c r="I279" i="1" s="1"/>
  <c r="L279" i="1" l="1"/>
  <c r="N279" i="1"/>
  <c r="S279" i="1"/>
  <c r="P279" i="1" s="1"/>
  <c r="H279" i="1"/>
  <c r="I280" i="1" l="1"/>
  <c r="N280" i="1"/>
  <c r="L280" i="1"/>
  <c r="S280" i="1" s="1"/>
  <c r="P280" i="1" s="1"/>
  <c r="H280" i="1"/>
  <c r="I281" i="1" s="1"/>
  <c r="L281" i="1" l="1"/>
  <c r="S281" i="1" s="1"/>
  <c r="P281" i="1" s="1"/>
  <c r="N281" i="1"/>
  <c r="H281" i="1"/>
  <c r="I282" i="1" l="1"/>
  <c r="L282" i="1" s="1"/>
  <c r="N282" i="1"/>
  <c r="H282" i="1"/>
  <c r="I283" i="1" l="1"/>
  <c r="L283" i="1"/>
  <c r="N283" i="1"/>
  <c r="S282" i="1"/>
  <c r="P282" i="1" s="1"/>
  <c r="S283" i="1" l="1"/>
  <c r="P283" i="1" s="1"/>
  <c r="H283" i="1" l="1"/>
  <c r="I284" i="1" s="1"/>
  <c r="N284" i="1" l="1"/>
  <c r="L284" i="1"/>
  <c r="H284" i="1"/>
  <c r="S284" i="1"/>
  <c r="P284" i="1" s="1"/>
  <c r="I285" i="1" l="1"/>
  <c r="L285" i="1"/>
  <c r="N285" i="1"/>
  <c r="H285" i="1"/>
  <c r="I286" i="1" s="1"/>
  <c r="S285" i="1"/>
  <c r="P285" i="1" s="1"/>
  <c r="N286" i="1" l="1"/>
  <c r="L286" i="1"/>
  <c r="H286" i="1"/>
  <c r="I287" i="1" s="1"/>
  <c r="S286" i="1"/>
  <c r="P286" i="1" s="1"/>
  <c r="L287" i="1" l="1"/>
  <c r="N287" i="1"/>
  <c r="S287" i="1"/>
  <c r="P287" i="1" s="1"/>
  <c r="H287" i="1"/>
  <c r="I288" i="1" s="1"/>
  <c r="N288" i="1" l="1"/>
  <c r="L288" i="1"/>
  <c r="H288" i="1"/>
  <c r="I289" i="1" s="1"/>
  <c r="S288" i="1"/>
  <c r="P288" i="1" s="1"/>
  <c r="L289" i="1" l="1"/>
  <c r="N289" i="1"/>
  <c r="H289" i="1"/>
  <c r="I290" i="1" s="1"/>
  <c r="N290" i="1" l="1"/>
  <c r="L290" i="1"/>
  <c r="S290" i="1" s="1"/>
  <c r="P290" i="1" s="1"/>
  <c r="S289" i="1"/>
  <c r="P289" i="1" s="1"/>
  <c r="H290" i="1" l="1"/>
  <c r="I291" i="1" s="1"/>
  <c r="L291" i="1" l="1"/>
  <c r="N291" i="1"/>
  <c r="H291" i="1"/>
  <c r="I292" i="1" s="1"/>
  <c r="S291" i="1"/>
  <c r="P291" i="1" s="1"/>
  <c r="N292" i="1" l="1"/>
  <c r="L292" i="1"/>
  <c r="S292" i="1" s="1"/>
  <c r="P292" i="1" s="1"/>
  <c r="H292" i="1"/>
  <c r="I293" i="1" l="1"/>
  <c r="H293" i="1" l="1"/>
  <c r="L293" i="1"/>
  <c r="S293" i="1" s="1"/>
  <c r="P293" i="1" s="1"/>
  <c r="N293" i="1"/>
  <c r="I294" i="1" l="1"/>
  <c r="N294" i="1" l="1"/>
  <c r="L294" i="1"/>
  <c r="S294" i="1" s="1"/>
  <c r="P294" i="1" s="1"/>
  <c r="H294" i="1"/>
  <c r="I295" i="1" l="1"/>
  <c r="N295" i="1"/>
  <c r="L295" i="1"/>
  <c r="H295" i="1"/>
  <c r="I296" i="1" s="1"/>
  <c r="N296" i="1" l="1"/>
  <c r="L296" i="1"/>
  <c r="S295" i="1"/>
  <c r="P295" i="1" s="1"/>
  <c r="S296" i="1"/>
  <c r="P296" i="1" s="1"/>
  <c r="H296" i="1" l="1"/>
  <c r="I297" i="1" s="1"/>
  <c r="N297" i="1" l="1"/>
  <c r="L297" i="1"/>
  <c r="H297" i="1"/>
  <c r="I298" i="1" s="1"/>
  <c r="S297" i="1"/>
  <c r="P297" i="1" s="1"/>
  <c r="N298" i="1" l="1"/>
  <c r="L298" i="1"/>
  <c r="S298" i="1" s="1"/>
  <c r="P298" i="1" s="1"/>
  <c r="H298" i="1"/>
  <c r="I299" i="1" l="1"/>
  <c r="L299" i="1"/>
  <c r="N299" i="1"/>
  <c r="S299" i="1"/>
  <c r="P299" i="1" s="1"/>
  <c r="H299" i="1"/>
  <c r="I300" i="1" s="1"/>
  <c r="N300" i="1" l="1"/>
  <c r="L300" i="1"/>
  <c r="H300" i="1"/>
  <c r="I301" i="1" l="1"/>
  <c r="L301" i="1"/>
  <c r="N301" i="1"/>
  <c r="S300" i="1"/>
  <c r="P300" i="1" s="1"/>
  <c r="S301" i="1" l="1"/>
  <c r="P301" i="1" s="1"/>
  <c r="H301" i="1"/>
  <c r="I302" i="1" s="1"/>
  <c r="N302" i="1" l="1"/>
  <c r="L302" i="1"/>
  <c r="H302" i="1"/>
  <c r="I303" i="1" l="1"/>
  <c r="L303" i="1" s="1"/>
  <c r="S302" i="1"/>
  <c r="P302" i="1" s="1"/>
  <c r="N303" i="1" l="1"/>
  <c r="H303" i="1"/>
  <c r="S303" i="1"/>
  <c r="P303" i="1" s="1"/>
  <c r="I304" i="1" l="1"/>
  <c r="N304" i="1" s="1"/>
  <c r="H304" i="1" l="1"/>
  <c r="L304" i="1"/>
  <c r="S304" i="1" s="1"/>
  <c r="P304" i="1" s="1"/>
  <c r="I305" i="1" l="1"/>
  <c r="N305" i="1"/>
  <c r="L305" i="1"/>
  <c r="S305" i="1" s="1"/>
  <c r="P305" i="1" s="1"/>
  <c r="H305" i="1"/>
  <c r="I306" i="1" s="1"/>
  <c r="L306" i="1" s="1"/>
  <c r="S306" i="1" s="1"/>
  <c r="P306" i="1" s="1"/>
  <c r="H306" i="1" l="1"/>
  <c r="N306" i="1"/>
  <c r="Q3" i="1"/>
  <c r="J84" i="1" l="1"/>
  <c r="J63" i="1"/>
  <c r="Q63" i="1" s="1"/>
  <c r="E63" i="1" s="1"/>
  <c r="J69" i="1"/>
  <c r="J75" i="1"/>
  <c r="Q75" i="1" s="1"/>
  <c r="E75" i="1" s="1"/>
  <c r="J81" i="1"/>
  <c r="Q81" i="1" s="1"/>
  <c r="J87" i="1"/>
  <c r="Q87" i="1" s="1"/>
  <c r="J74" i="1"/>
  <c r="Q74" i="1" s="1"/>
  <c r="Q53" i="1"/>
  <c r="E53" i="1" s="1"/>
  <c r="J59" i="1"/>
  <c r="Q59" i="1" s="1"/>
  <c r="E59" i="1" s="1"/>
  <c r="J65" i="1"/>
  <c r="Q65" i="1" s="1"/>
  <c r="E65" i="1" s="1"/>
  <c r="F83" i="1" s="1"/>
  <c r="J73" i="1"/>
  <c r="Q73" i="1" s="1"/>
  <c r="J79" i="1"/>
  <c r="Q79" i="1" s="1"/>
  <c r="J85" i="1"/>
  <c r="Q85" i="1" s="1"/>
  <c r="Q52" i="1"/>
  <c r="E52" i="1" s="1"/>
  <c r="B74" i="4" s="1"/>
  <c r="Q54" i="1"/>
  <c r="E54" i="1" s="1"/>
  <c r="J56" i="1"/>
  <c r="Q56" i="1" s="1"/>
  <c r="E56" i="1" s="1"/>
  <c r="J58" i="1"/>
  <c r="J60" i="1"/>
  <c r="Q60" i="1" s="1"/>
  <c r="E60" i="1" s="1"/>
  <c r="J62" i="1"/>
  <c r="J64" i="1"/>
  <c r="Q64" i="1" s="1"/>
  <c r="E64" i="1" s="1"/>
  <c r="F82" i="1" s="1"/>
  <c r="J66" i="1"/>
  <c r="Q66" i="1" s="1"/>
  <c r="E66" i="1" s="1"/>
  <c r="F84" i="1" s="1"/>
  <c r="J68" i="1"/>
  <c r="Q68" i="1" s="1"/>
  <c r="E68" i="1" s="1"/>
  <c r="F86" i="1" s="1"/>
  <c r="J70" i="1"/>
  <c r="Q70" i="1" s="1"/>
  <c r="E70" i="1" s="1"/>
  <c r="F88" i="1" s="1"/>
  <c r="J72" i="1"/>
  <c r="J76" i="1"/>
  <c r="J78" i="1"/>
  <c r="Q78" i="1" s="1"/>
  <c r="J80" i="1"/>
  <c r="Q80" i="1" s="1"/>
  <c r="J82" i="1"/>
  <c r="Q82" i="1" s="1"/>
  <c r="J86" i="1"/>
  <c r="Q86" i="1" s="1"/>
  <c r="J88" i="1"/>
  <c r="Q88" i="1" s="1"/>
  <c r="J55" i="1"/>
  <c r="Q55" i="1" s="1"/>
  <c r="E55" i="1" s="1"/>
  <c r="J57" i="1"/>
  <c r="Q57" i="1" s="1"/>
  <c r="E57" i="1" s="1"/>
  <c r="J61" i="1"/>
  <c r="Q61" i="1" s="1"/>
  <c r="E61" i="1" s="1"/>
  <c r="J67" i="1"/>
  <c r="Q67" i="1" s="1"/>
  <c r="E67" i="1" s="1"/>
  <c r="F85" i="1" s="1"/>
  <c r="J71" i="1"/>
  <c r="Q71" i="1" s="1"/>
  <c r="J77" i="1"/>
  <c r="Q77" i="1" s="1"/>
  <c r="J83" i="1"/>
  <c r="Q83" i="1" s="1"/>
  <c r="J89" i="1"/>
  <c r="Q89" i="1" s="1"/>
  <c r="E89" i="1" s="1"/>
  <c r="G89" i="1" s="1"/>
  <c r="J90" i="1"/>
  <c r="Q90" i="1" s="1"/>
  <c r="E90" i="1" s="1"/>
  <c r="G90" i="1" s="1"/>
  <c r="J91" i="1"/>
  <c r="Q91" i="1" s="1"/>
  <c r="E91" i="1" s="1"/>
  <c r="G91" i="1" s="1"/>
  <c r="J92" i="1"/>
  <c r="J93" i="1"/>
  <c r="Q93" i="1" s="1"/>
  <c r="E93" i="1" s="1"/>
  <c r="G93" i="1" s="1"/>
  <c r="J94" i="1"/>
  <c r="Q94" i="1" s="1"/>
  <c r="E94" i="1" s="1"/>
  <c r="G94" i="1" s="1"/>
  <c r="J95" i="1"/>
  <c r="Q95" i="1" s="1"/>
  <c r="E95" i="1" s="1"/>
  <c r="G95" i="1" s="1"/>
  <c r="J96" i="1"/>
  <c r="Q96" i="1" s="1"/>
  <c r="E96" i="1" s="1"/>
  <c r="G96" i="1" s="1"/>
  <c r="J97" i="1"/>
  <c r="Q97" i="1" s="1"/>
  <c r="E97" i="1" s="1"/>
  <c r="G97" i="1" s="1"/>
  <c r="J98" i="1"/>
  <c r="Q98" i="1" s="1"/>
  <c r="E98" i="1" s="1"/>
  <c r="G98" i="1" s="1"/>
  <c r="J99" i="1"/>
  <c r="Q99" i="1" s="1"/>
  <c r="E99" i="1" s="1"/>
  <c r="G99" i="1" s="1"/>
  <c r="J100" i="1"/>
  <c r="J101" i="1"/>
  <c r="Q101" i="1" s="1"/>
  <c r="E101" i="1" s="1"/>
  <c r="G101" i="1" s="1"/>
  <c r="J102" i="1"/>
  <c r="Q102" i="1" s="1"/>
  <c r="E102" i="1" s="1"/>
  <c r="G102" i="1" s="1"/>
  <c r="J103" i="1"/>
  <c r="Q103" i="1" s="1"/>
  <c r="E103" i="1" s="1"/>
  <c r="G103" i="1" s="1"/>
  <c r="J104" i="1"/>
  <c r="Q104" i="1" s="1"/>
  <c r="E104" i="1" s="1"/>
  <c r="G104" i="1" s="1"/>
  <c r="J105" i="1"/>
  <c r="Q105" i="1" s="1"/>
  <c r="E105" i="1" s="1"/>
  <c r="G105" i="1" s="1"/>
  <c r="J106" i="1"/>
  <c r="Q106" i="1" s="1"/>
  <c r="E106" i="1" s="1"/>
  <c r="G106" i="1" s="1"/>
  <c r="J107" i="1"/>
  <c r="Q107" i="1" s="1"/>
  <c r="E107" i="1" s="1"/>
  <c r="G107" i="1" s="1"/>
  <c r="J108" i="1"/>
  <c r="Q108" i="1" s="1"/>
  <c r="E108" i="1" s="1"/>
  <c r="G108" i="1" s="1"/>
  <c r="J109" i="1"/>
  <c r="Q109" i="1" s="1"/>
  <c r="E109" i="1" s="1"/>
  <c r="G109" i="1" s="1"/>
  <c r="J110" i="1"/>
  <c r="Q110" i="1" s="1"/>
  <c r="E110" i="1" s="1"/>
  <c r="G110" i="1" s="1"/>
  <c r="J111" i="1"/>
  <c r="Q111" i="1" s="1"/>
  <c r="E111" i="1" s="1"/>
  <c r="G111" i="1" s="1"/>
  <c r="J112" i="1"/>
  <c r="Q112" i="1" s="1"/>
  <c r="E112" i="1" s="1"/>
  <c r="G112" i="1" s="1"/>
  <c r="J113" i="1"/>
  <c r="Q113" i="1" s="1"/>
  <c r="E113" i="1" s="1"/>
  <c r="G113" i="1" s="1"/>
  <c r="J114" i="1"/>
  <c r="Q114" i="1" s="1"/>
  <c r="E114" i="1" s="1"/>
  <c r="G114" i="1" s="1"/>
  <c r="J115" i="1"/>
  <c r="J116" i="1"/>
  <c r="Q116" i="1" s="1"/>
  <c r="E116" i="1" s="1"/>
  <c r="G116" i="1" s="1"/>
  <c r="J117" i="1"/>
  <c r="Q117" i="1" s="1"/>
  <c r="E117" i="1" s="1"/>
  <c r="G117" i="1" s="1"/>
  <c r="J118" i="1"/>
  <c r="Q118" i="1" s="1"/>
  <c r="E118" i="1" s="1"/>
  <c r="G118" i="1" s="1"/>
  <c r="J119" i="1"/>
  <c r="Q119" i="1" s="1"/>
  <c r="E119" i="1" s="1"/>
  <c r="G119" i="1" s="1"/>
  <c r="J120" i="1"/>
  <c r="Q120" i="1" s="1"/>
  <c r="E120" i="1" s="1"/>
  <c r="G120" i="1" s="1"/>
  <c r="J121" i="1"/>
  <c r="Q121" i="1" s="1"/>
  <c r="E121" i="1" s="1"/>
  <c r="G121" i="1" s="1"/>
  <c r="J122" i="1"/>
  <c r="Q122" i="1" s="1"/>
  <c r="E122" i="1" s="1"/>
  <c r="G122" i="1" s="1"/>
  <c r="J123" i="1"/>
  <c r="Q123" i="1" s="1"/>
  <c r="E123" i="1" s="1"/>
  <c r="G123" i="1" s="1"/>
  <c r="J124" i="1"/>
  <c r="J125" i="1"/>
  <c r="J126" i="1"/>
  <c r="Q126" i="1" s="1"/>
  <c r="E126" i="1" s="1"/>
  <c r="G126" i="1" s="1"/>
  <c r="J127" i="1"/>
  <c r="Q127" i="1" s="1"/>
  <c r="E127" i="1" s="1"/>
  <c r="G127" i="1" s="1"/>
  <c r="J128" i="1"/>
  <c r="Q128" i="1" s="1"/>
  <c r="E128" i="1" s="1"/>
  <c r="G128" i="1" s="1"/>
  <c r="J129" i="1"/>
  <c r="Q129" i="1" s="1"/>
  <c r="E129" i="1" s="1"/>
  <c r="G129" i="1" s="1"/>
  <c r="J130" i="1"/>
  <c r="Q130" i="1" s="1"/>
  <c r="E130" i="1" s="1"/>
  <c r="G130" i="1" s="1"/>
  <c r="J131" i="1"/>
  <c r="Q131" i="1" s="1"/>
  <c r="E131" i="1" s="1"/>
  <c r="G131" i="1" s="1"/>
  <c r="J132" i="1"/>
  <c r="Q132" i="1" s="1"/>
  <c r="E132" i="1" s="1"/>
  <c r="G132" i="1" s="1"/>
  <c r="J133" i="1"/>
  <c r="Q133" i="1" s="1"/>
  <c r="E133" i="1" s="1"/>
  <c r="G133" i="1" s="1"/>
  <c r="J134" i="1"/>
  <c r="Q134" i="1" s="1"/>
  <c r="E134" i="1" s="1"/>
  <c r="G134" i="1" s="1"/>
  <c r="J135" i="1"/>
  <c r="Q135" i="1" s="1"/>
  <c r="E135" i="1" s="1"/>
  <c r="G135" i="1" s="1"/>
  <c r="J136" i="1"/>
  <c r="Q136" i="1" s="1"/>
  <c r="E136" i="1" s="1"/>
  <c r="G136" i="1" s="1"/>
  <c r="J137" i="1"/>
  <c r="Q137" i="1" s="1"/>
  <c r="E137" i="1" s="1"/>
  <c r="G137" i="1" s="1"/>
  <c r="J138" i="1"/>
  <c r="Q138" i="1" s="1"/>
  <c r="E138" i="1" s="1"/>
  <c r="G138" i="1" s="1"/>
  <c r="J139" i="1"/>
  <c r="Q139" i="1" s="1"/>
  <c r="E139" i="1" s="1"/>
  <c r="G139" i="1" s="1"/>
  <c r="J140" i="1"/>
  <c r="J141" i="1"/>
  <c r="Q141" i="1" s="1"/>
  <c r="E141" i="1" s="1"/>
  <c r="G141" i="1" s="1"/>
  <c r="J142" i="1"/>
  <c r="Q142" i="1" s="1"/>
  <c r="E142" i="1" s="1"/>
  <c r="G142" i="1" s="1"/>
  <c r="J143" i="1"/>
  <c r="Q143" i="1" s="1"/>
  <c r="E143" i="1" s="1"/>
  <c r="G143" i="1" s="1"/>
  <c r="J144" i="1"/>
  <c r="Q144" i="1" s="1"/>
  <c r="E144" i="1" s="1"/>
  <c r="G144" i="1" s="1"/>
  <c r="J145" i="1"/>
  <c r="Q145" i="1" s="1"/>
  <c r="E145" i="1" s="1"/>
  <c r="G145" i="1" s="1"/>
  <c r="J146" i="1"/>
  <c r="Q146" i="1" s="1"/>
  <c r="E146" i="1" s="1"/>
  <c r="G146" i="1" s="1"/>
  <c r="J147" i="1"/>
  <c r="Q147" i="1" s="1"/>
  <c r="E147" i="1" s="1"/>
  <c r="G147" i="1" s="1"/>
  <c r="J148" i="1"/>
  <c r="J149" i="1"/>
  <c r="Q149" i="1" s="1"/>
  <c r="E149" i="1" s="1"/>
  <c r="G149" i="1" s="1"/>
  <c r="J150" i="1"/>
  <c r="Q150" i="1" s="1"/>
  <c r="E150" i="1" s="1"/>
  <c r="G150" i="1" s="1"/>
  <c r="J151" i="1"/>
  <c r="Q151" i="1" s="1"/>
  <c r="E151" i="1" s="1"/>
  <c r="G151" i="1" s="1"/>
  <c r="J152" i="1"/>
  <c r="Q152" i="1" s="1"/>
  <c r="E152" i="1" s="1"/>
  <c r="G152" i="1" s="1"/>
  <c r="J153" i="1"/>
  <c r="Q153" i="1" s="1"/>
  <c r="E153" i="1" s="1"/>
  <c r="G153" i="1" s="1"/>
  <c r="J154" i="1"/>
  <c r="Q154" i="1" s="1"/>
  <c r="E154" i="1" s="1"/>
  <c r="G154" i="1" s="1"/>
  <c r="J155" i="1"/>
  <c r="Q155" i="1" s="1"/>
  <c r="E155" i="1" s="1"/>
  <c r="G155" i="1" s="1"/>
  <c r="J156" i="1"/>
  <c r="J157" i="1"/>
  <c r="Q157" i="1" s="1"/>
  <c r="E157" i="1" s="1"/>
  <c r="G157" i="1" s="1"/>
  <c r="J158" i="1"/>
  <c r="Q158" i="1" s="1"/>
  <c r="E158" i="1" s="1"/>
  <c r="G158" i="1" s="1"/>
  <c r="J159" i="1"/>
  <c r="Q159" i="1" s="1"/>
  <c r="E159" i="1" s="1"/>
  <c r="G159" i="1" s="1"/>
  <c r="J160" i="1"/>
  <c r="Q160" i="1" s="1"/>
  <c r="E160" i="1" s="1"/>
  <c r="G160" i="1" s="1"/>
  <c r="J161" i="1"/>
  <c r="Q161" i="1" s="1"/>
  <c r="E161" i="1" s="1"/>
  <c r="G161" i="1" s="1"/>
  <c r="J162" i="1"/>
  <c r="Q162" i="1" s="1"/>
  <c r="E162" i="1" s="1"/>
  <c r="G162" i="1" s="1"/>
  <c r="J163" i="1"/>
  <c r="Q163" i="1" s="1"/>
  <c r="E163" i="1" s="1"/>
  <c r="G163" i="1" s="1"/>
  <c r="J164" i="1"/>
  <c r="J165" i="1"/>
  <c r="Q165" i="1" s="1"/>
  <c r="E165" i="1" s="1"/>
  <c r="G165" i="1" s="1"/>
  <c r="J166" i="1"/>
  <c r="Q166" i="1" s="1"/>
  <c r="E166" i="1" s="1"/>
  <c r="G166" i="1" s="1"/>
  <c r="J167" i="1"/>
  <c r="Q167" i="1" s="1"/>
  <c r="E167" i="1" s="1"/>
  <c r="G167" i="1" s="1"/>
  <c r="J168" i="1"/>
  <c r="Q168" i="1" s="1"/>
  <c r="E168" i="1" s="1"/>
  <c r="G168" i="1" s="1"/>
  <c r="J169" i="1"/>
  <c r="Q169" i="1" s="1"/>
  <c r="E169" i="1" s="1"/>
  <c r="G169" i="1" s="1"/>
  <c r="J170" i="1"/>
  <c r="Q170" i="1" s="1"/>
  <c r="E170" i="1" s="1"/>
  <c r="G170" i="1" s="1"/>
  <c r="J171" i="1"/>
  <c r="Q171" i="1" s="1"/>
  <c r="E171" i="1" s="1"/>
  <c r="G171" i="1" s="1"/>
  <c r="J172" i="1"/>
  <c r="Q172" i="1" s="1"/>
  <c r="E172" i="1" s="1"/>
  <c r="G172" i="1" s="1"/>
  <c r="J173" i="1"/>
  <c r="Q173" i="1" s="1"/>
  <c r="E173" i="1" s="1"/>
  <c r="G173" i="1" s="1"/>
  <c r="J174" i="1"/>
  <c r="Q174" i="1" s="1"/>
  <c r="E174" i="1" s="1"/>
  <c r="G174" i="1" s="1"/>
  <c r="J175" i="1"/>
  <c r="Q175" i="1" s="1"/>
  <c r="E175" i="1" s="1"/>
  <c r="G175" i="1" s="1"/>
  <c r="J176" i="1"/>
  <c r="Q176" i="1" s="1"/>
  <c r="E176" i="1" s="1"/>
  <c r="G176" i="1" s="1"/>
  <c r="J177" i="1"/>
  <c r="Q177" i="1" s="1"/>
  <c r="E177" i="1" s="1"/>
  <c r="G177" i="1" s="1"/>
  <c r="J178" i="1"/>
  <c r="Q178" i="1" s="1"/>
  <c r="E178" i="1" s="1"/>
  <c r="G178" i="1" s="1"/>
  <c r="J179" i="1"/>
  <c r="Q179" i="1" s="1"/>
  <c r="E179" i="1" s="1"/>
  <c r="G179" i="1" s="1"/>
  <c r="J180" i="1"/>
  <c r="Q180" i="1" s="1"/>
  <c r="E180" i="1" s="1"/>
  <c r="G180" i="1" s="1"/>
  <c r="J181" i="1"/>
  <c r="Q181" i="1" s="1"/>
  <c r="E181" i="1" s="1"/>
  <c r="G181" i="1" s="1"/>
  <c r="J182" i="1"/>
  <c r="Q182" i="1" s="1"/>
  <c r="E182" i="1" s="1"/>
  <c r="G182" i="1" s="1"/>
  <c r="J183" i="1"/>
  <c r="Q183" i="1" s="1"/>
  <c r="E183" i="1" s="1"/>
  <c r="G183" i="1" s="1"/>
  <c r="J184" i="1"/>
  <c r="Q184" i="1" s="1"/>
  <c r="E184" i="1" s="1"/>
  <c r="G184" i="1" s="1"/>
  <c r="J185" i="1"/>
  <c r="Q185" i="1" s="1"/>
  <c r="E185" i="1" s="1"/>
  <c r="G185" i="1" s="1"/>
  <c r="J186" i="1"/>
  <c r="Q186" i="1" s="1"/>
  <c r="E186" i="1" s="1"/>
  <c r="G186" i="1" s="1"/>
  <c r="J187" i="1"/>
  <c r="Q187" i="1" s="1"/>
  <c r="E187" i="1" s="1"/>
  <c r="G187" i="1" s="1"/>
  <c r="J188" i="1"/>
  <c r="J189" i="1"/>
  <c r="Q189" i="1" s="1"/>
  <c r="E189" i="1" s="1"/>
  <c r="G189" i="1" s="1"/>
  <c r="J190" i="1"/>
  <c r="Q190" i="1" s="1"/>
  <c r="E190" i="1" s="1"/>
  <c r="G190" i="1" s="1"/>
  <c r="J191" i="1"/>
  <c r="Q191" i="1" s="1"/>
  <c r="E191" i="1" s="1"/>
  <c r="G191" i="1" s="1"/>
  <c r="J192" i="1"/>
  <c r="Q192" i="1" s="1"/>
  <c r="E192" i="1" s="1"/>
  <c r="G192" i="1" s="1"/>
  <c r="J193" i="1"/>
  <c r="Q193" i="1" s="1"/>
  <c r="E193" i="1" s="1"/>
  <c r="G193" i="1" s="1"/>
  <c r="J194" i="1"/>
  <c r="Q194" i="1" s="1"/>
  <c r="E194" i="1" s="1"/>
  <c r="G194" i="1" s="1"/>
  <c r="J195" i="1"/>
  <c r="Q195" i="1" s="1"/>
  <c r="E195" i="1" s="1"/>
  <c r="G195" i="1" s="1"/>
  <c r="J196" i="1"/>
  <c r="J197" i="1"/>
  <c r="Q197" i="1" s="1"/>
  <c r="E197" i="1" s="1"/>
  <c r="G197" i="1" s="1"/>
  <c r="J198" i="1"/>
  <c r="Q198" i="1" s="1"/>
  <c r="E198" i="1" s="1"/>
  <c r="G198" i="1" s="1"/>
  <c r="J199" i="1"/>
  <c r="Q199" i="1" s="1"/>
  <c r="E199" i="1" s="1"/>
  <c r="G199" i="1" s="1"/>
  <c r="J200" i="1"/>
  <c r="Q200" i="1" s="1"/>
  <c r="E200" i="1" s="1"/>
  <c r="G200" i="1" s="1"/>
  <c r="J201" i="1"/>
  <c r="Q201" i="1" s="1"/>
  <c r="E201" i="1" s="1"/>
  <c r="G201" i="1" s="1"/>
  <c r="J202" i="1"/>
  <c r="Q202" i="1" s="1"/>
  <c r="E202" i="1" s="1"/>
  <c r="G202" i="1" s="1"/>
  <c r="J203" i="1"/>
  <c r="Q203" i="1" s="1"/>
  <c r="E203" i="1" s="1"/>
  <c r="G203" i="1" s="1"/>
  <c r="J204" i="1"/>
  <c r="J205" i="1"/>
  <c r="Q205" i="1" s="1"/>
  <c r="E205" i="1" s="1"/>
  <c r="G205" i="1" s="1"/>
  <c r="J206" i="1"/>
  <c r="Q206" i="1" s="1"/>
  <c r="E206" i="1" s="1"/>
  <c r="G206" i="1" s="1"/>
  <c r="J207" i="1"/>
  <c r="Q207" i="1" s="1"/>
  <c r="E207" i="1" s="1"/>
  <c r="G207" i="1" s="1"/>
  <c r="J208" i="1"/>
  <c r="Q208" i="1" s="1"/>
  <c r="E208" i="1" s="1"/>
  <c r="G208" i="1" s="1"/>
  <c r="J209" i="1"/>
  <c r="Q209" i="1" s="1"/>
  <c r="E209" i="1" s="1"/>
  <c r="G209" i="1" s="1"/>
  <c r="J210" i="1"/>
  <c r="Q210" i="1" s="1"/>
  <c r="E210" i="1" s="1"/>
  <c r="G210" i="1" s="1"/>
  <c r="J211" i="1"/>
  <c r="Q211" i="1" s="1"/>
  <c r="E211" i="1" s="1"/>
  <c r="G211" i="1" s="1"/>
  <c r="J212" i="1"/>
  <c r="J213" i="1"/>
  <c r="Q213" i="1" s="1"/>
  <c r="E213" i="1" s="1"/>
  <c r="G213" i="1" s="1"/>
  <c r="J214" i="1"/>
  <c r="Q214" i="1" s="1"/>
  <c r="E214" i="1" s="1"/>
  <c r="G214" i="1" s="1"/>
  <c r="J215" i="1"/>
  <c r="Q215" i="1" s="1"/>
  <c r="E215" i="1" s="1"/>
  <c r="G215" i="1" s="1"/>
  <c r="J216" i="1"/>
  <c r="Q216" i="1" s="1"/>
  <c r="E216" i="1" s="1"/>
  <c r="G216" i="1" s="1"/>
  <c r="J217" i="1"/>
  <c r="Q217" i="1" s="1"/>
  <c r="E217" i="1" s="1"/>
  <c r="G217" i="1" s="1"/>
  <c r="J218" i="1"/>
  <c r="Q218" i="1" s="1"/>
  <c r="E218" i="1" s="1"/>
  <c r="G218" i="1" s="1"/>
  <c r="J219" i="1"/>
  <c r="Q219" i="1" s="1"/>
  <c r="E219" i="1" s="1"/>
  <c r="G219" i="1" s="1"/>
  <c r="J220" i="1"/>
  <c r="Q220" i="1" s="1"/>
  <c r="E220" i="1" s="1"/>
  <c r="G220" i="1" s="1"/>
  <c r="J221" i="1"/>
  <c r="Q221" i="1" s="1"/>
  <c r="E221" i="1" s="1"/>
  <c r="G221" i="1" s="1"/>
  <c r="J222" i="1"/>
  <c r="Q222" i="1" s="1"/>
  <c r="E222" i="1" s="1"/>
  <c r="G222" i="1" s="1"/>
  <c r="J223" i="1"/>
  <c r="Q223" i="1" s="1"/>
  <c r="E223" i="1" s="1"/>
  <c r="G223" i="1" s="1"/>
  <c r="J224" i="1"/>
  <c r="Q224" i="1" s="1"/>
  <c r="E224" i="1" s="1"/>
  <c r="G224" i="1" s="1"/>
  <c r="J225" i="1"/>
  <c r="Q225" i="1" s="1"/>
  <c r="E225" i="1" s="1"/>
  <c r="G225" i="1" s="1"/>
  <c r="J226" i="1"/>
  <c r="Q226" i="1" s="1"/>
  <c r="E226" i="1" s="1"/>
  <c r="G226" i="1" s="1"/>
  <c r="J227" i="1"/>
  <c r="Q227" i="1" s="1"/>
  <c r="E227" i="1" s="1"/>
  <c r="G227" i="1" s="1"/>
  <c r="J228" i="1"/>
  <c r="Q228" i="1" s="1"/>
  <c r="E228" i="1" s="1"/>
  <c r="G228" i="1" s="1"/>
  <c r="J229" i="1"/>
  <c r="Q229" i="1" s="1"/>
  <c r="E229" i="1" s="1"/>
  <c r="G229" i="1" s="1"/>
  <c r="J230" i="1"/>
  <c r="Q230" i="1" s="1"/>
  <c r="E230" i="1" s="1"/>
  <c r="G230" i="1" s="1"/>
  <c r="J231" i="1"/>
  <c r="Q231" i="1" s="1"/>
  <c r="E231" i="1" s="1"/>
  <c r="G231" i="1" s="1"/>
  <c r="J232" i="1"/>
  <c r="Q232" i="1" s="1"/>
  <c r="E232" i="1" s="1"/>
  <c r="G232" i="1" s="1"/>
  <c r="J233" i="1"/>
  <c r="Q233" i="1" s="1"/>
  <c r="E233" i="1" s="1"/>
  <c r="G233" i="1" s="1"/>
  <c r="J234" i="1"/>
  <c r="Q234" i="1" s="1"/>
  <c r="E234" i="1" s="1"/>
  <c r="G234" i="1" s="1"/>
  <c r="J235" i="1"/>
  <c r="Q235" i="1" s="1"/>
  <c r="E235" i="1" s="1"/>
  <c r="G235" i="1" s="1"/>
  <c r="J236" i="1"/>
  <c r="Q236" i="1" s="1"/>
  <c r="E236" i="1" s="1"/>
  <c r="G236" i="1" s="1"/>
  <c r="J237" i="1"/>
  <c r="Q237" i="1" s="1"/>
  <c r="E237" i="1" s="1"/>
  <c r="G237" i="1" s="1"/>
  <c r="J238" i="1"/>
  <c r="Q238" i="1" s="1"/>
  <c r="E238" i="1" s="1"/>
  <c r="G238" i="1" s="1"/>
  <c r="J239" i="1"/>
  <c r="Q239" i="1" s="1"/>
  <c r="E239" i="1" s="1"/>
  <c r="G239" i="1" s="1"/>
  <c r="J240" i="1"/>
  <c r="Q240" i="1" s="1"/>
  <c r="E240" i="1" s="1"/>
  <c r="G240" i="1" s="1"/>
  <c r="J241" i="1"/>
  <c r="Q241" i="1" s="1"/>
  <c r="E241" i="1" s="1"/>
  <c r="G241" i="1" s="1"/>
  <c r="J242" i="1"/>
  <c r="Q242" i="1" s="1"/>
  <c r="E242" i="1" s="1"/>
  <c r="G242" i="1" s="1"/>
  <c r="J243" i="1"/>
  <c r="Q243" i="1" s="1"/>
  <c r="E243" i="1" s="1"/>
  <c r="G243" i="1" s="1"/>
  <c r="J244" i="1"/>
  <c r="Q244" i="1" s="1"/>
  <c r="E244" i="1" s="1"/>
  <c r="G244" i="1" s="1"/>
  <c r="J245" i="1"/>
  <c r="Q245" i="1" s="1"/>
  <c r="E245" i="1" s="1"/>
  <c r="G245" i="1" s="1"/>
  <c r="J246" i="1"/>
  <c r="Q246" i="1" s="1"/>
  <c r="E246" i="1" s="1"/>
  <c r="G246" i="1" s="1"/>
  <c r="J247" i="1"/>
  <c r="Q247" i="1" s="1"/>
  <c r="E247" i="1" s="1"/>
  <c r="G247" i="1" s="1"/>
  <c r="J248" i="1"/>
  <c r="Q248" i="1" s="1"/>
  <c r="E248" i="1" s="1"/>
  <c r="G248" i="1" s="1"/>
  <c r="J249" i="1"/>
  <c r="Q249" i="1" s="1"/>
  <c r="E249" i="1" s="1"/>
  <c r="G249" i="1" s="1"/>
  <c r="J250" i="1"/>
  <c r="Q250" i="1" s="1"/>
  <c r="E250" i="1" s="1"/>
  <c r="G250" i="1" s="1"/>
  <c r="J251" i="1"/>
  <c r="Q251" i="1" s="1"/>
  <c r="E251" i="1" s="1"/>
  <c r="G251" i="1" s="1"/>
  <c r="J252" i="1"/>
  <c r="Q252" i="1" s="1"/>
  <c r="E252" i="1" s="1"/>
  <c r="G252" i="1" s="1"/>
  <c r="J253" i="1"/>
  <c r="Q253" i="1" s="1"/>
  <c r="E253" i="1" s="1"/>
  <c r="G253" i="1" s="1"/>
  <c r="J254" i="1"/>
  <c r="Q254" i="1" s="1"/>
  <c r="E254" i="1" s="1"/>
  <c r="G254" i="1" s="1"/>
  <c r="J255" i="1"/>
  <c r="Q255" i="1" s="1"/>
  <c r="E255" i="1" s="1"/>
  <c r="G255" i="1" s="1"/>
  <c r="J256" i="1"/>
  <c r="Q256" i="1" s="1"/>
  <c r="E256" i="1" s="1"/>
  <c r="G256" i="1" s="1"/>
  <c r="J257" i="1"/>
  <c r="Q257" i="1" s="1"/>
  <c r="E257" i="1" s="1"/>
  <c r="G257" i="1" s="1"/>
  <c r="J258" i="1"/>
  <c r="Q258" i="1" s="1"/>
  <c r="E258" i="1" s="1"/>
  <c r="G258" i="1" s="1"/>
  <c r="J259" i="1"/>
  <c r="Q259" i="1" s="1"/>
  <c r="E259" i="1" s="1"/>
  <c r="G259" i="1" s="1"/>
  <c r="J260" i="1"/>
  <c r="Q260" i="1" s="1"/>
  <c r="E260" i="1" s="1"/>
  <c r="G260" i="1" s="1"/>
  <c r="J261" i="1"/>
  <c r="Q261" i="1" s="1"/>
  <c r="E261" i="1" s="1"/>
  <c r="G261" i="1" s="1"/>
  <c r="J262" i="1"/>
  <c r="Q262" i="1" s="1"/>
  <c r="E262" i="1" s="1"/>
  <c r="G262" i="1" s="1"/>
  <c r="J263" i="1"/>
  <c r="Q263" i="1" s="1"/>
  <c r="E263" i="1" s="1"/>
  <c r="G263" i="1" s="1"/>
  <c r="J264" i="1"/>
  <c r="Q264" i="1" s="1"/>
  <c r="E264" i="1" s="1"/>
  <c r="G264" i="1" s="1"/>
  <c r="J265" i="1"/>
  <c r="Q265" i="1" s="1"/>
  <c r="E265" i="1" s="1"/>
  <c r="G265" i="1" s="1"/>
  <c r="J266" i="1"/>
  <c r="Q266" i="1" s="1"/>
  <c r="E266" i="1" s="1"/>
  <c r="G266" i="1" s="1"/>
  <c r="J267" i="1"/>
  <c r="Q267" i="1" s="1"/>
  <c r="E267" i="1" s="1"/>
  <c r="G267" i="1" s="1"/>
  <c r="J268" i="1"/>
  <c r="J269" i="1"/>
  <c r="Q269" i="1" s="1"/>
  <c r="E269" i="1" s="1"/>
  <c r="G269" i="1" s="1"/>
  <c r="J270" i="1"/>
  <c r="Q270" i="1" s="1"/>
  <c r="E270" i="1" s="1"/>
  <c r="G270" i="1" s="1"/>
  <c r="J271" i="1"/>
  <c r="Q271" i="1" s="1"/>
  <c r="E271" i="1" s="1"/>
  <c r="G271" i="1" s="1"/>
  <c r="J272" i="1"/>
  <c r="Q272" i="1" s="1"/>
  <c r="E272" i="1" s="1"/>
  <c r="G272" i="1" s="1"/>
  <c r="J273" i="1"/>
  <c r="Q273" i="1" s="1"/>
  <c r="E273" i="1" s="1"/>
  <c r="G273" i="1" s="1"/>
  <c r="J274" i="1"/>
  <c r="Q274" i="1" s="1"/>
  <c r="E274" i="1" s="1"/>
  <c r="G274" i="1" s="1"/>
  <c r="J275" i="1"/>
  <c r="Q275" i="1" s="1"/>
  <c r="E275" i="1" s="1"/>
  <c r="G275" i="1" s="1"/>
  <c r="J276" i="1"/>
  <c r="Q276" i="1" s="1"/>
  <c r="E276" i="1" s="1"/>
  <c r="G276" i="1" s="1"/>
  <c r="J277" i="1"/>
  <c r="Q277" i="1" s="1"/>
  <c r="E277" i="1" s="1"/>
  <c r="G277" i="1" s="1"/>
  <c r="J278" i="1"/>
  <c r="Q278" i="1" s="1"/>
  <c r="E278" i="1" s="1"/>
  <c r="G278" i="1" s="1"/>
  <c r="J279" i="1"/>
  <c r="Q279" i="1" s="1"/>
  <c r="E279" i="1" s="1"/>
  <c r="G279" i="1" s="1"/>
  <c r="J280" i="1"/>
  <c r="Q280" i="1" s="1"/>
  <c r="E280" i="1" s="1"/>
  <c r="G280" i="1" s="1"/>
  <c r="J281" i="1"/>
  <c r="Q281" i="1" s="1"/>
  <c r="E281" i="1" s="1"/>
  <c r="G281" i="1" s="1"/>
  <c r="J282" i="1"/>
  <c r="Q282" i="1" s="1"/>
  <c r="E282" i="1" s="1"/>
  <c r="G282" i="1" s="1"/>
  <c r="J283" i="1"/>
  <c r="Q283" i="1" s="1"/>
  <c r="E283" i="1" s="1"/>
  <c r="G283" i="1" s="1"/>
  <c r="J284" i="1"/>
  <c r="Q284" i="1" s="1"/>
  <c r="E284" i="1" s="1"/>
  <c r="G284" i="1" s="1"/>
  <c r="J285" i="1"/>
  <c r="Q285" i="1" s="1"/>
  <c r="E285" i="1" s="1"/>
  <c r="G285" i="1" s="1"/>
  <c r="J286" i="1"/>
  <c r="Q286" i="1" s="1"/>
  <c r="E286" i="1" s="1"/>
  <c r="G286" i="1" s="1"/>
  <c r="J287" i="1"/>
  <c r="Q287" i="1" s="1"/>
  <c r="E287" i="1" s="1"/>
  <c r="G287" i="1" s="1"/>
  <c r="J288" i="1"/>
  <c r="Q288" i="1" s="1"/>
  <c r="E288" i="1" s="1"/>
  <c r="G288" i="1" s="1"/>
  <c r="J289" i="1"/>
  <c r="Q289" i="1" s="1"/>
  <c r="E289" i="1" s="1"/>
  <c r="G289" i="1" s="1"/>
  <c r="J290" i="1"/>
  <c r="Q290" i="1" s="1"/>
  <c r="E290" i="1" s="1"/>
  <c r="G290" i="1" s="1"/>
  <c r="J291" i="1"/>
  <c r="Q291" i="1" s="1"/>
  <c r="E291" i="1" s="1"/>
  <c r="G291" i="1" s="1"/>
  <c r="J292" i="1"/>
  <c r="J293" i="1"/>
  <c r="Q293" i="1" s="1"/>
  <c r="E293" i="1" s="1"/>
  <c r="G293" i="1" s="1"/>
  <c r="J294" i="1"/>
  <c r="Q294" i="1" s="1"/>
  <c r="E294" i="1" s="1"/>
  <c r="G294" i="1" s="1"/>
  <c r="J295" i="1"/>
  <c r="Q295" i="1" s="1"/>
  <c r="E295" i="1" s="1"/>
  <c r="G295" i="1" s="1"/>
  <c r="J296" i="1"/>
  <c r="Q296" i="1" s="1"/>
  <c r="E296" i="1" s="1"/>
  <c r="G296" i="1" s="1"/>
  <c r="J297" i="1"/>
  <c r="Q297" i="1" s="1"/>
  <c r="E297" i="1" s="1"/>
  <c r="G297" i="1" s="1"/>
  <c r="J298" i="1"/>
  <c r="Q298" i="1" s="1"/>
  <c r="E298" i="1" s="1"/>
  <c r="G298" i="1" s="1"/>
  <c r="J299" i="1"/>
  <c r="Q299" i="1" s="1"/>
  <c r="E299" i="1" s="1"/>
  <c r="G299" i="1" s="1"/>
  <c r="J300" i="1"/>
  <c r="Q300" i="1" s="1"/>
  <c r="E300" i="1" s="1"/>
  <c r="G300" i="1" s="1"/>
  <c r="J301" i="1"/>
  <c r="J302" i="1"/>
  <c r="Q302" i="1" s="1"/>
  <c r="E302" i="1" s="1"/>
  <c r="G302" i="1" s="1"/>
  <c r="J303" i="1"/>
  <c r="Q303" i="1" s="1"/>
  <c r="E303" i="1" s="1"/>
  <c r="G303" i="1" s="1"/>
  <c r="J304" i="1"/>
  <c r="Q304" i="1" s="1"/>
  <c r="E304" i="1" s="1"/>
  <c r="G304" i="1" s="1"/>
  <c r="J305" i="1"/>
  <c r="Q305" i="1" s="1"/>
  <c r="E305" i="1" s="1"/>
  <c r="G305" i="1" s="1"/>
  <c r="J306" i="1"/>
  <c r="Q306" i="1" s="1"/>
  <c r="E306" i="1" s="1"/>
  <c r="G306" i="1" s="1"/>
  <c r="Q72" i="1"/>
  <c r="Q84" i="1"/>
  <c r="Q62" i="1"/>
  <c r="E62" i="1" s="1"/>
  <c r="Q125" i="1"/>
  <c r="E125" i="1" s="1"/>
  <c r="G125" i="1" s="1"/>
  <c r="Q212" i="1"/>
  <c r="E212" i="1" s="1"/>
  <c r="G212" i="1" s="1"/>
  <c r="Q301" i="1"/>
  <c r="E301" i="1" s="1"/>
  <c r="G301" i="1" s="1"/>
  <c r="Q76" i="1"/>
  <c r="Q47" i="1"/>
  <c r="E47" i="1" s="1"/>
  <c r="Q115" i="1"/>
  <c r="E115" i="1" s="1"/>
  <c r="G115" i="1" s="1"/>
  <c r="Q156" i="1"/>
  <c r="E156" i="1" s="1"/>
  <c r="G156" i="1" s="1"/>
  <c r="Q49" i="1"/>
  <c r="E49" i="1" s="1"/>
  <c r="Q92" i="1"/>
  <c r="E92" i="1" s="1"/>
  <c r="G92" i="1" s="1"/>
  <c r="Q124" i="1"/>
  <c r="E124" i="1" s="1"/>
  <c r="G124" i="1" s="1"/>
  <c r="Q140" i="1"/>
  <c r="E140" i="1" s="1"/>
  <c r="G140" i="1" s="1"/>
  <c r="Q188" i="1"/>
  <c r="E188" i="1" s="1"/>
  <c r="G188" i="1" s="1"/>
  <c r="Q292" i="1"/>
  <c r="E292" i="1" s="1"/>
  <c r="G292" i="1" s="1"/>
  <c r="Q50" i="1"/>
  <c r="E50" i="1" s="1"/>
  <c r="B39" i="4" s="1"/>
  <c r="Q69" i="1"/>
  <c r="E69" i="1" s="1"/>
  <c r="F87" i="1" s="1"/>
  <c r="Q196" i="1"/>
  <c r="E196" i="1" s="1"/>
  <c r="G196" i="1" s="1"/>
  <c r="Q148" i="1"/>
  <c r="E148" i="1" s="1"/>
  <c r="G148" i="1" s="1"/>
  <c r="Q268" i="1"/>
  <c r="E268" i="1" s="1"/>
  <c r="G268" i="1" s="1"/>
  <c r="Q46" i="1"/>
  <c r="Q48" i="1"/>
  <c r="E48" i="1" s="1"/>
  <c r="Q164" i="1"/>
  <c r="E164" i="1" s="1"/>
  <c r="G164" i="1" s="1"/>
  <c r="Q100" i="1"/>
  <c r="E100" i="1" s="1"/>
  <c r="G100" i="1" s="1"/>
  <c r="Q58" i="1"/>
  <c r="E58" i="1" s="1"/>
  <c r="Q204" i="1"/>
  <c r="E204" i="1" s="1"/>
  <c r="G204" i="1" s="1"/>
  <c r="G59" i="1" l="1"/>
  <c r="F77" i="1"/>
  <c r="G63" i="1"/>
  <c r="F81" i="1"/>
  <c r="G61" i="1"/>
  <c r="F79" i="1"/>
  <c r="G62" i="1"/>
  <c r="F80" i="1"/>
  <c r="G60" i="1"/>
  <c r="F78" i="1"/>
  <c r="G53" i="1"/>
  <c r="F71" i="1"/>
  <c r="G52" i="1"/>
  <c r="B69" i="4" s="1"/>
  <c r="F70" i="1"/>
  <c r="G70" i="1" s="1"/>
  <c r="G49" i="1"/>
  <c r="F67" i="1"/>
  <c r="G67" i="1" s="1"/>
  <c r="G56" i="1"/>
  <c r="F74" i="1"/>
  <c r="G51" i="1"/>
  <c r="B52" i="4" s="1"/>
  <c r="F69" i="1"/>
  <c r="G69" i="1" s="1"/>
  <c r="G54" i="1"/>
  <c r="F72" i="1"/>
  <c r="G55" i="1"/>
  <c r="F73" i="1"/>
  <c r="G57" i="1"/>
  <c r="F75" i="1"/>
  <c r="G75" i="1" s="1"/>
  <c r="G58" i="1"/>
  <c r="F76" i="1"/>
  <c r="G50" i="1"/>
  <c r="B34" i="4" s="1"/>
  <c r="F68" i="1"/>
  <c r="G68" i="1" s="1"/>
  <c r="G48" i="1"/>
  <c r="F66" i="1"/>
  <c r="G66" i="1" s="1"/>
  <c r="G47" i="1"/>
  <c r="F65" i="1"/>
  <c r="G65" i="1" s="1"/>
  <c r="E73" i="1"/>
  <c r="E74" i="1"/>
  <c r="E71" i="1"/>
  <c r="G71" i="1" s="1"/>
  <c r="E72" i="1"/>
  <c r="E87" i="1"/>
  <c r="G87" i="1" s="1"/>
  <c r="E80" i="1"/>
  <c r="E84" i="1"/>
  <c r="G84" i="1" s="1"/>
  <c r="E78" i="1"/>
  <c r="G78" i="1" s="1"/>
  <c r="E85" i="1"/>
  <c r="G85" i="1" s="1"/>
  <c r="E88" i="1"/>
  <c r="G88" i="1" s="1"/>
  <c r="E83" i="1"/>
  <c r="G83" i="1" s="1"/>
  <c r="E76" i="1"/>
  <c r="E81" i="1"/>
  <c r="E82" i="1"/>
  <c r="G82" i="1" s="1"/>
  <c r="E77" i="1"/>
  <c r="E86" i="1"/>
  <c r="G86" i="1" s="1"/>
  <c r="E79" i="1"/>
  <c r="E46" i="1"/>
  <c r="G74" i="1" l="1"/>
  <c r="G77" i="1"/>
  <c r="G79" i="1"/>
  <c r="G73" i="1"/>
  <c r="G80" i="1"/>
  <c r="G81" i="1"/>
  <c r="G76" i="1"/>
  <c r="G72" i="1"/>
  <c r="G46" i="1"/>
  <c r="G3" i="1" s="1"/>
  <c r="F64" i="1"/>
  <c r="G64" i="1" s="1"/>
  <c r="I9" i="7" l="1"/>
  <c r="I4" i="7" s="1"/>
</calcChain>
</file>

<file path=xl/sharedStrings.xml><?xml version="1.0" encoding="utf-8"?>
<sst xmlns="http://schemas.openxmlformats.org/spreadsheetml/2006/main" count="3815" uniqueCount="1258">
  <si>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</si>
  <si>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</si>
  <si>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</si>
  <si>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</si>
  <si>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</si>
  <si>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</si>
  <si>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</si>
  <si>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</si>
  <si>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</si>
  <si>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</si>
  <si>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</si>
  <si>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</si>
  <si>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</si>
  <si>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</si>
  <si>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</si>
  <si>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</si>
  <si>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</si>
  <si>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</si>
  <si>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</si>
  <si>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</si>
  <si>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</si>
  <si>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</si>
  <si>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</si>
  <si>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</si>
  <si>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</si>
  <si>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</si>
  <si>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</si>
  <si>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</si>
  <si>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</si>
  <si>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</si>
  <si>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</si>
  <si>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</si>
  <si>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</si>
  <si>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</si>
  <si>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</si>
  <si>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</si>
  <si>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</si>
  <si>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</si>
  <si>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</si>
  <si>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</si>
  <si>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</si>
  <si>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</si>
  <si>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</si>
  <si>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</si>
  <si>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</si>
  <si>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</si>
  <si>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</si>
  <si>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</si>
  <si>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</si>
  <si>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</si>
  <si>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</si>
  <si>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</si>
  <si>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</si>
  <si>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</si>
  <si>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</si>
  <si>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</si>
  <si>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</si>
  <si>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</si>
  <si>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</si>
  <si>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</si>
  <si>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</si>
  <si>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</si>
  <si>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</si>
  <si>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</si>
  <si>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</si>
  <si>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</si>
  <si>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</si>
  <si>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</si>
  <si>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</si>
  <si>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</si>
  <si>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</si>
  <si>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</si>
  <si>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</si>
  <si>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</si>
  <si>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</si>
  <si>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</si>
  <si>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</si>
  <si>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</si>
  <si>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</si>
  <si>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</si>
  <si>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</si>
  <si>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</si>
  <si>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</si>
  <si>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</si>
  <si>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</si>
  <si>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</si>
  <si>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</si>
  <si>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</si>
  <si>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</si>
  <si>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</si>
  <si>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</si>
  <si>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</si>
  <si>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</si>
  <si>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</si>
  <si>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</si>
  <si>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</si>
  <si>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</si>
  <si>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</si>
  <si>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</si>
  <si>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</si>
  <si>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</si>
  <si>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</si>
  <si>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</si>
  <si>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</si>
  <si>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</si>
  <si>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</si>
  <si>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</si>
  <si>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</si>
  <si>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</si>
  <si>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</si>
  <si>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</si>
  <si>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</si>
  <si>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</si>
  <si>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</si>
  <si>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</si>
  <si>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</si>
  <si>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</si>
  <si>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</si>
  <si>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</si>
  <si>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</si>
  <si>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</si>
  <si>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</si>
  <si>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</si>
  <si>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</si>
  <si>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</si>
  <si>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</si>
  <si>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</si>
  <si>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</si>
  <si>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</si>
  <si>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</si>
  <si>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</si>
  <si>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</si>
  <si>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</si>
  <si>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</si>
  <si>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</si>
  <si>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</si>
  <si>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</si>
  <si>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</si>
  <si>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</si>
  <si>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</si>
  <si>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</si>
  <si>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</si>
  <si>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</si>
  <si>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</si>
  <si>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</si>
  <si>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</si>
  <si>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</si>
  <si>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</si>
  <si>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</si>
  <si>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</si>
  <si>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</si>
  <si>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</si>
  <si>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</si>
  <si>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</si>
  <si>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</si>
  <si>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</si>
  <si>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</si>
  <si>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</si>
  <si>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</si>
  <si>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</si>
  <si>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</si>
  <si>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</si>
  <si>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</si>
  <si>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</si>
  <si>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</si>
  <si>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</si>
  <si>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</si>
  <si>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</si>
  <si>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</si>
  <si>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</si>
  <si>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</si>
  <si>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</si>
  <si>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</si>
  <si>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</si>
  <si>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</si>
  <si>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</si>
  <si>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</si>
  <si>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</si>
  <si>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</si>
  <si>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</si>
  <si>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</si>
  <si>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</si>
  <si>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</si>
  <si>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</si>
  <si>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</si>
  <si>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</si>
  <si>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</si>
  <si>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</si>
  <si>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</si>
  <si>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</si>
  <si>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</si>
  <si>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</si>
  <si>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</si>
  <si>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</si>
  <si>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</si>
  <si>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</si>
  <si>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</si>
  <si>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</si>
  <si>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</si>
  <si>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</si>
  <si>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</si>
  <si>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</si>
  <si>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</si>
  <si>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</si>
  <si>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</si>
  <si>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</si>
  <si>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</si>
  <si>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</si>
  <si>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</si>
  <si>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</si>
  <si>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</si>
  <si>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</si>
  <si>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</si>
  <si>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</si>
  <si>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</si>
  <si>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</si>
  <si>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</si>
  <si>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</si>
  <si>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</si>
  <si>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</si>
  <si>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</si>
  <si>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</si>
  <si>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</si>
  <si>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</si>
  <si>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</si>
  <si>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</si>
  <si>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</si>
  <si>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</si>
  <si>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</si>
  <si>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</si>
  <si>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</si>
  <si>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</si>
  <si>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</si>
  <si>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</si>
  <si>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</si>
  <si>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</si>
  <si>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</si>
  <si>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</si>
  <si>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</si>
  <si>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</si>
  <si>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</si>
  <si>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</si>
  <si>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</si>
  <si>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</si>
  <si>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</si>
  <si>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</si>
  <si>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</si>
  <si>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</si>
  <si>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</si>
  <si>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</si>
  <si>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</si>
  <si>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</si>
  <si>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</si>
  <si>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</si>
  <si>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</si>
  <si>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</si>
  <si>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</si>
  <si>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</si>
  <si>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</si>
  <si>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</si>
  <si>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</si>
  <si>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</si>
  <si>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</si>
  <si>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</si>
  <si>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</si>
  <si>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</si>
  <si>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</si>
  <si>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</si>
  <si>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</si>
  <si>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</si>
  <si>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</si>
  <si>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</si>
  <si>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</si>
  <si>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</si>
  <si>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</si>
  <si>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</si>
  <si>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</si>
  <si>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</si>
  <si>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</si>
  <si>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</si>
  <si>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</si>
  <si>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</si>
  <si>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</si>
  <si>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</si>
  <si>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</si>
  <si>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</si>
  <si>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</si>
  <si>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</si>
  <si>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</si>
  <si>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</si>
  <si>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</si>
  <si>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</si>
  <si>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</si>
  <si>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</si>
  <si>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</si>
  <si>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</si>
  <si>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</si>
  <si>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</si>
  <si>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</si>
  <si>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</si>
  <si>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</si>
  <si>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</si>
  <si>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</si>
  <si>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</si>
  <si>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</si>
  <si>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</si>
  <si>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</si>
  <si>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</si>
  <si>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</si>
  <si>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</si>
  <si>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</si>
  <si>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</si>
  <si>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</si>
  <si>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</si>
  <si>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</si>
  <si>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</si>
  <si>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</si>
  <si>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</si>
  <si>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</si>
  <si>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</si>
  <si>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</si>
  <si>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</si>
  <si>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</si>
  <si>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</si>
  <si>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</si>
  <si>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</si>
  <si>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</si>
  <si>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</si>
  <si>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</si>
  <si>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</si>
  <si>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</si>
  <si>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</si>
  <si>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</si>
  <si>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</si>
  <si>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</si>
  <si>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</si>
  <si>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</si>
  <si>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</si>
  <si>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</si>
  <si>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</si>
  <si>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</si>
  <si>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</si>
  <si>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</si>
  <si>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</si>
  <si>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</si>
  <si>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</si>
  <si>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</si>
  <si>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</si>
  <si>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</si>
  <si>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</si>
  <si>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</si>
  <si>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</si>
  <si>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</si>
  <si>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</si>
  <si>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</si>
  <si>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</si>
  <si>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</si>
  <si>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</si>
  <si>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</si>
  <si>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</si>
  <si>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</si>
  <si>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</si>
  <si>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</si>
  <si>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</si>
  <si>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</si>
  <si>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</si>
  <si>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</si>
  <si>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</si>
  <si>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</si>
  <si>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</si>
  <si>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</si>
  <si>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</si>
  <si>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</si>
  <si>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</si>
  <si>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</si>
  <si>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</si>
  <si>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</si>
  <si>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</si>
  <si>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</si>
  <si>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</si>
  <si>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</si>
  <si>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</si>
  <si>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</si>
  <si>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</si>
  <si>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</si>
  <si>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</si>
  <si>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</si>
  <si>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</si>
  <si>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</si>
  <si>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</si>
  <si>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</si>
  <si>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</si>
  <si>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</si>
  <si>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</si>
  <si>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</si>
  <si>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</si>
  <si>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</si>
  <si>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</si>
  <si>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</si>
  <si>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</si>
  <si>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</si>
  <si>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</si>
  <si>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</si>
  <si>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</si>
  <si>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</si>
  <si>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</si>
  <si>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</si>
  <si>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</si>
  <si>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</si>
  <si>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</si>
  <si>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</si>
  <si>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</si>
  <si>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</si>
  <si>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</si>
  <si>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</si>
  <si>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</si>
  <si>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</si>
  <si>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</si>
  <si>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</si>
  <si>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</si>
  <si>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</si>
  <si>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</si>
  <si>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</si>
  <si>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</si>
  <si>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</si>
  <si>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</si>
  <si>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</si>
  <si>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</si>
  <si>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</si>
  <si>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</si>
  <si>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</si>
  <si>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</si>
  <si>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</si>
  <si>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</si>
  <si>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</si>
  <si>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</si>
  <si>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</si>
  <si>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</si>
  <si>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</si>
  <si>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</si>
  <si>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</si>
  <si>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</si>
  <si>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</si>
  <si>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</si>
  <si>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</si>
  <si>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</si>
  <si>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</si>
  <si>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</si>
  <si>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</si>
  <si>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</si>
  <si>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</si>
  <si>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</si>
  <si>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</si>
  <si>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</si>
  <si>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</si>
  <si>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</si>
  <si>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</si>
  <si>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</si>
  <si>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</si>
  <si>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</si>
  <si>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</si>
  <si>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</si>
  <si>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</si>
  <si>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</si>
  <si>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</si>
  <si>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</si>
  <si>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</si>
  <si>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</si>
  <si>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</si>
  <si>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</si>
  <si>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</si>
  <si>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</si>
  <si>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</si>
  <si>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</si>
  <si>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</si>
  <si>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</si>
  <si>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</si>
  <si>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</si>
  <si>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</si>
  <si>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</si>
  <si>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</si>
  <si>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</si>
  <si>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</si>
  <si>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</si>
  <si>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</si>
  <si>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</si>
  <si>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</si>
  <si>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</si>
  <si>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</si>
  <si>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</si>
  <si>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</si>
  <si>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</si>
  <si>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</si>
  <si>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</si>
  <si>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</si>
  <si>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</si>
  <si>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</si>
  <si>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</si>
  <si>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</si>
  <si>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</si>
  <si>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</si>
  <si>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</si>
  <si>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</si>
  <si>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</si>
  <si>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</si>
  <si>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</si>
  <si>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</si>
  <si>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</si>
  <si>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</si>
  <si>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</si>
  <si>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</si>
  <si>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</si>
  <si>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</si>
  <si>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</si>
  <si>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</si>
  <si>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</si>
  <si>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</si>
  <si>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</si>
  <si>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</si>
  <si>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</si>
  <si>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</si>
  <si>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</si>
  <si>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</si>
  <si>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</si>
  <si>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</si>
  <si>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</si>
  <si>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</si>
  <si>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</si>
  <si>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</si>
  <si>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</si>
  <si>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</si>
  <si>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</si>
  <si>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</si>
  <si>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</si>
  <si>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</si>
  <si>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</si>
  <si>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</si>
  <si>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</si>
  <si>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</si>
  <si>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</si>
  <si>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</si>
  <si>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</si>
  <si>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</si>
  <si>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</si>
  <si>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</si>
  <si>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</si>
  <si>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</si>
  <si>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</si>
  <si>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</si>
  <si>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</si>
  <si>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</si>
  <si>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</si>
  <si>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</si>
  <si>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</si>
  <si>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</si>
  <si>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</si>
  <si>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</si>
  <si>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</si>
  <si>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</si>
  <si>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</si>
  <si>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</si>
  <si>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</si>
  <si>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</si>
  <si>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</si>
  <si>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</si>
  <si>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</si>
  <si>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</si>
  <si>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</si>
  <si>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</si>
  <si>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</si>
  <si>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</si>
  <si>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</si>
  <si>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</si>
  <si>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</si>
  <si>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</si>
  <si>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</si>
  <si>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</si>
  <si>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</si>
  <si>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</si>
  <si>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</si>
  <si>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</si>
  <si>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</si>
  <si>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</si>
  <si>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</si>
  <si>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</si>
  <si>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</si>
  <si>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</si>
  <si>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</si>
  <si>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</si>
  <si>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</si>
  <si>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</si>
  <si>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</si>
  <si>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</si>
  <si>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</si>
  <si>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</si>
  <si>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</si>
  <si>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</si>
  <si>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</si>
  <si>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</si>
  <si>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</si>
  <si>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</si>
  <si>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</si>
  <si>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</si>
  <si>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</si>
  <si>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</si>
  <si>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</si>
  <si>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</si>
  <si>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</si>
  <si>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</si>
  <si>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</si>
  <si>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</si>
  <si>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</si>
  <si>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</si>
  <si>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</si>
  <si>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</si>
  <si>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</si>
  <si>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</si>
  <si>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</si>
  <si>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</si>
  <si>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</si>
  <si>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</si>
  <si>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</si>
  <si>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</si>
  <si>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</si>
  <si>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</si>
  <si>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</si>
  <si>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</si>
  <si>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</si>
  <si>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</si>
  <si>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</si>
  <si>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</si>
  <si>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</si>
  <si>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</si>
  <si>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</si>
  <si>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</si>
  <si>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</si>
  <si>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</si>
  <si>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</si>
  <si>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</si>
  <si>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</si>
  <si>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</si>
  <si>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</si>
  <si>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</si>
  <si>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</si>
  <si>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</si>
  <si>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</si>
  <si>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</si>
  <si>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</si>
  <si>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</si>
  <si>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</si>
  <si>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</si>
  <si>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</si>
  <si>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</si>
  <si>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</si>
  <si>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</si>
  <si>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</si>
  <si>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</si>
  <si>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</si>
  <si>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</si>
  <si>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</si>
  <si>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</si>
  <si>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</si>
  <si>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</si>
  <si>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</si>
  <si>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</si>
  <si>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</si>
  <si>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</si>
  <si>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</si>
  <si>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</si>
  <si>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</si>
  <si>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</si>
  <si>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</si>
  <si>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</si>
  <si>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</si>
  <si>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</si>
  <si>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</si>
  <si>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</si>
  <si>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</si>
  <si>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</si>
  <si>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</si>
  <si>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</si>
  <si>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</si>
  <si>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</si>
  <si>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</si>
  <si>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</si>
  <si>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</si>
  <si>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</si>
  <si>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</si>
  <si>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</si>
  <si>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</si>
  <si>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</si>
  <si>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</si>
  <si>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</si>
  <si>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</si>
  <si>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</si>
  <si>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</si>
  <si>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</si>
  <si>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</si>
  <si>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</si>
  <si>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</si>
  <si>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</si>
  <si>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</si>
  <si>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</si>
  <si>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</si>
  <si>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</si>
  <si>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</si>
  <si>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</si>
  <si>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</si>
  <si>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</si>
  <si>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</si>
  <si>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</si>
  <si>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</si>
  <si>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</si>
  <si>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</si>
  <si>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</si>
  <si>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</si>
  <si>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</si>
  <si>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</si>
  <si>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</si>
  <si>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</si>
  <si>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</si>
  <si>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</si>
  <si>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</si>
  <si>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</si>
  <si>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</si>
  <si>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</si>
  <si>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</si>
  <si>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</si>
  <si>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</si>
  <si>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</si>
  <si>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</si>
  <si>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</si>
  <si>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</si>
  <si>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</si>
  <si>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</si>
  <si>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</si>
  <si>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</si>
  <si>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</si>
  <si>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</si>
  <si>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</si>
  <si>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</si>
  <si>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</si>
  <si>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</si>
  <si>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</si>
  <si>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</si>
  <si>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</si>
  <si>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</si>
  <si>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</si>
  <si>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</si>
  <si>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</si>
  <si>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</si>
  <si>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</si>
  <si>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</si>
  <si>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</si>
  <si>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</si>
  <si>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</si>
  <si>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</si>
  <si>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</si>
  <si>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</si>
  <si>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</si>
  <si>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</si>
  <si>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</si>
  <si>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</si>
  <si>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</si>
  <si>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</si>
  <si>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</si>
  <si>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</si>
  <si>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</si>
  <si>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</si>
  <si>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</si>
  <si>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</si>
  <si>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</si>
  <si>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</si>
  <si>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</si>
  <si>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</si>
  <si>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</si>
  <si>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</si>
  <si>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</si>
  <si>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</si>
  <si>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</si>
  <si>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</si>
  <si>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</si>
  <si>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</si>
  <si>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</si>
  <si>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</si>
  <si>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</si>
  <si>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</si>
  <si>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</si>
  <si>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</si>
  <si>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</si>
  <si>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</si>
  <si>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</si>
  <si>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</si>
  <si>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</si>
  <si>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</si>
  <si>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</si>
  <si>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</si>
  <si>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</si>
  <si>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</si>
  <si>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</si>
  <si>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</si>
  <si>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</si>
  <si>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</si>
  <si>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</si>
  <si>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</si>
  <si>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</si>
  <si>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</si>
  <si>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</si>
  <si>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</si>
  <si>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</si>
  <si>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</si>
  <si>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</si>
  <si>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</si>
  <si>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</si>
  <si>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</si>
  <si>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</si>
  <si>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</si>
  <si>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</si>
  <si>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</si>
  <si>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</si>
  <si>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</si>
  <si>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</si>
  <si>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</si>
  <si>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</si>
  <si>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</si>
  <si>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</si>
  <si>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</si>
  <si>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</si>
  <si>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</si>
  <si>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</si>
  <si>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</si>
  <si>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</si>
  <si>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</si>
  <si>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</si>
  <si>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</si>
  <si>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</si>
  <si>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</si>
  <si>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</si>
  <si>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</si>
  <si>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</si>
  <si>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</si>
  <si>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</si>
  <si>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</si>
  <si>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</si>
  <si>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</si>
  <si>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</si>
  <si>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</si>
  <si>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</si>
  <si>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</si>
  <si>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</si>
  <si>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</si>
  <si>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</si>
  <si>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</si>
  <si>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</si>
  <si>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</si>
  <si>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</si>
  <si>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</si>
  <si>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</si>
  <si>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</si>
  <si>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</si>
  <si>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</si>
  <si>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</si>
  <si>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</si>
  <si>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</si>
  <si>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</si>
  <si>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</si>
  <si>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</si>
  <si>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</si>
  <si>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</si>
  <si>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</si>
  <si>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</si>
  <si>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</si>
  <si>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</si>
  <si>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</si>
  <si>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</si>
  <si>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</si>
  <si>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</si>
  <si>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</si>
  <si>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</si>
  <si>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</si>
  <si>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</si>
  <si>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</si>
  <si>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</si>
  <si>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</si>
  <si>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</si>
  <si>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</si>
  <si>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</si>
  <si>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</si>
  <si>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</si>
  <si>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</si>
  <si>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</si>
  <si>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</si>
  <si>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</si>
  <si>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</si>
  <si>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</si>
  <si>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</si>
  <si>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</si>
  <si>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</si>
  <si>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</si>
  <si>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</si>
  <si>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</si>
  <si>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</si>
  <si>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</si>
  <si>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</si>
  <si>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</si>
  <si>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</si>
  <si>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</si>
  <si>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</si>
  <si>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</si>
  <si>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</si>
  <si>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</si>
  <si>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</si>
  <si>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</si>
  <si>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</si>
  <si>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</si>
  <si>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</si>
  <si>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</si>
  <si>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</si>
  <si>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</si>
  <si>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</si>
  <si>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</si>
  <si>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</si>
  <si>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</si>
  <si>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</si>
  <si>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</si>
  <si>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</si>
  <si>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</si>
  <si>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</si>
  <si>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</si>
  <si>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</si>
  <si>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</si>
  <si>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</si>
  <si>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</si>
  <si>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</si>
  <si>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</si>
  <si>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</si>
  <si>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</si>
  <si>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</si>
  <si>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</si>
  <si>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</si>
  <si>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</si>
  <si>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</si>
  <si>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</si>
  <si>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</si>
  <si>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</si>
  <si>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</si>
  <si>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</si>
  <si>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</si>
  <si>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</si>
  <si>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</si>
  <si>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</si>
  <si>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</si>
  <si>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</si>
  <si>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</si>
  <si>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</si>
  <si>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</si>
  <si>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</si>
  <si>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</si>
  <si>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</si>
  <si>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</si>
  <si>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</si>
  <si>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</si>
  <si>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</si>
  <si>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</si>
  <si>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</si>
  <si>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</si>
  <si>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</si>
  <si>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</si>
  <si>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</si>
  <si>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</si>
  <si>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</si>
  <si>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</si>
  <si>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</si>
  <si>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</si>
  <si>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</si>
  <si>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</si>
  <si>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</si>
  <si>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</si>
  <si>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</si>
  <si>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</si>
  <si>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</si>
  <si>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</si>
  <si>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</si>
  <si>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</si>
  <si>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</si>
  <si>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</si>
  <si>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</si>
  <si>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</si>
  <si>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</si>
  <si>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</si>
  <si>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</si>
  <si>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</si>
  <si>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</si>
  <si>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</si>
  <si>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</si>
  <si>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</si>
  <si>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</si>
  <si>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</si>
  <si>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</si>
  <si>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</si>
  <si>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</si>
  <si>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</si>
  <si>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</si>
  <si>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</si>
  <si>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</si>
  <si>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</si>
  <si>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</si>
  <si>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</si>
  <si>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</si>
  <si>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</si>
  <si>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</si>
  <si>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</si>
  <si>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</si>
  <si>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</si>
  <si>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</si>
  <si>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</si>
  <si>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</si>
  <si>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</si>
  <si>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</si>
  <si>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</si>
  <si>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</si>
  <si>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</si>
  <si>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</si>
  <si>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</si>
  <si>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</si>
  <si>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</si>
  <si>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</si>
  <si>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</si>
  <si>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</si>
  <si>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</si>
  <si>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</si>
  <si>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</si>
  <si>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</si>
  <si>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</si>
  <si>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</si>
  <si>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</si>
  <si>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</si>
  <si>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</si>
  <si>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</si>
  <si>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</si>
  <si>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</si>
  <si>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</si>
  <si>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</si>
  <si>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</si>
  <si>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</si>
  <si>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</si>
  <si>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</si>
  <si>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</si>
  <si>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</si>
  <si>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</si>
  <si>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</si>
  <si>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</si>
  <si>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</si>
  <si>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</si>
  <si>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</si>
  <si>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</si>
  <si>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</si>
  <si>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</si>
  <si>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</si>
  <si>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</si>
  <si>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</si>
  <si>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</si>
  <si>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</si>
  <si>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</si>
  <si>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</si>
  <si>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</si>
  <si>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</si>
  <si>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</si>
  <si>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</si>
  <si>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</si>
  <si>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</si>
  <si>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</si>
  <si>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</si>
  <si>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</si>
  <si>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</si>
  <si>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</si>
  <si>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</si>
  <si>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</si>
  <si>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</si>
  <si>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</si>
  <si>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</si>
  <si>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</si>
  <si>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</si>
  <si>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</si>
  <si>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</si>
  <si>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</si>
  <si>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</si>
  <si>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</si>
  <si>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</si>
  <si>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</si>
  <si>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</si>
  <si>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</si>
  <si>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</si>
  <si>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</si>
  <si>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</si>
  <si>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</si>
  <si>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</si>
  <si>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Cumul Deaths per Infected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</si>
  <si>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</si>
  <si>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</si>
  <si>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</si>
  <si>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</si>
  <si>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</si>
  <si>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</si>
  <si>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</si>
  <si>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</si>
  <si>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</si>
  <si>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</si>
  <si>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</si>
  <si>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</si>
  <si>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</si>
  <si>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</si>
  <si>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</si>
  <si>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</si>
  <si>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</si>
  <si>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</si>
  <si>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</si>
  <si>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</si>
  <si>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</si>
  <si>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</si>
  <si>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</si>
  <si>
    <t>Group</t>
  </si>
  <si>
    <t>Untreated Deaths</t>
  </si>
  <si>
    <t>Treated Deaths</t>
  </si>
  <si>
    <t>Treated Cases</t>
  </si>
  <si>
    <t>Treated Deaths/Treated Cases</t>
  </si>
  <si>
    <t>Contributed by General Population</t>
  </si>
  <si>
    <t>Total Deaths/Total Cases</t>
  </si>
  <si>
    <t>Age group</t>
  </si>
  <si>
    <t>COVID-19 Deaths (U07.1)1</t>
  </si>
  <si>
    <t>Deaths from All Causes</t>
  </si>
  <si>
    <t>Pneumonia Deaths</t>
  </si>
  <si>
    <t>(J12.0–J18.9)2</t>
  </si>
  <si>
    <t>Deaths with Pneumonia and COVID-19</t>
  </si>
  <si>
    <t>(J12.0–J18.9 and U07.1)2</t>
  </si>
  <si>
    <t>Influenza Deaths</t>
  </si>
  <si>
    <t>(J09–J11)3</t>
  </si>
  <si>
    <t>Population4</t>
  </si>
  <si>
    <t>All ages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</si>
  <si>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</si>
  <si>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</si>
  <si>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</si>
  <si>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</si>
  <si>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</si>
  <si>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</si>
  <si>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</si>
  <si>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</si>
  <si>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</si>
  <si>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</si>
  <si>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</si>
  <si>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Millions</t>
  </si>
  <si>
    <t>per million</t>
  </si>
  <si>
    <t>04/18/2020</t>
  </si>
  <si>
    <t>Place of death unknown</t>
  </si>
  <si>
    <t>United States</t>
  </si>
  <si>
    <t>By place of death</t>
  </si>
  <si>
    <t>04/24/2020</t>
  </si>
  <si>
    <t>Other</t>
  </si>
  <si>
    <t>Nursing home/long term care facility</t>
  </si>
  <si>
    <t>Hospice facility</t>
  </si>
  <si>
    <t>Decedent's home</t>
  </si>
  <si>
    <t>Healthcare setting, dead on arrival</t>
  </si>
  <si>
    <t>Healthcare setting, outpatient or emergency room</t>
  </si>
  <si>
    <t>Healthcare setting, inpatient</t>
  </si>
  <si>
    <t>Unknown</t>
  </si>
  <si>
    <t>By sex</t>
  </si>
  <si>
    <t>Female</t>
  </si>
  <si>
    <t>Male</t>
  </si>
  <si>
    <t>Total deaths</t>
  </si>
  <si>
    <t>Puerto Rico</t>
  </si>
  <si>
    <t>By state</t>
  </si>
  <si>
    <t>One or more data cells have counts &lt;10 and have been suppressed in accordance with NCHS confidentiality standards.</t>
  </si>
  <si>
    <t>Wyoming</t>
  </si>
  <si>
    <t>Wisconsin</t>
  </si>
  <si>
    <t>West Virginia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</si>
  <si>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</si>
  <si>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</si>
  <si>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</si>
  <si>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</si>
  <si>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</si>
  <si>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</si>
  <si>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</si>
  <si>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</si>
  <si>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</si>
  <si>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</si>
  <si>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</si>
  <si>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</si>
  <si>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</si>
  <si>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</si>
  <si>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</si>
  <si>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</si>
  <si>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</si>
  <si>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</si>
  <si>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</si>
  <si>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</si>
  <si>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</si>
  <si>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</si>
  <si>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</si>
  <si>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</si>
  <si>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</si>
  <si>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</si>
  <si>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</si>
  <si>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</si>
  <si>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</si>
  <si>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</si>
  <si>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</si>
  <si>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</si>
  <si>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</si>
  <si>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</si>
  <si>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</si>
  <si>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</si>
  <si>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</si>
  <si>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</si>
  <si>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</si>
  <si>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</si>
  <si>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</si>
  <si>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</si>
  <si>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</si>
  <si>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</si>
  <si>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</si>
  <si>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</si>
  <si>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</si>
  <si>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US</t>
  </si>
  <si>
    <t>By age</t>
  </si>
  <si>
    <t>Week-ending</t>
  </si>
  <si>
    <t>By week</t>
  </si>
  <si>
    <t>03/28/2020</t>
  </si>
  <si>
    <t>03/21/2020</t>
  </si>
  <si>
    <t>03/14/2020</t>
  </si>
  <si>
    <t>02/29/2020</t>
  </si>
  <si>
    <t>02/22/2020</t>
  </si>
  <si>
    <t>02/15/2020</t>
  </si>
  <si>
    <t>Total Deaths</t>
  </si>
  <si>
    <t>Footnote</t>
  </si>
  <si>
    <t>Pneumonia, Influenza, and COVID-19 Deaths</t>
  </si>
  <si>
    <t>All Influenza Deaths (J09-J11)</t>
  </si>
  <si>
    <t>Deaths with Pneumonia and COVID-19 (J12.0-J18.9 and U07.1)</t>
  </si>
  <si>
    <t>All Pneumonia Deaths (J12.0-J18.9)</t>
  </si>
  <si>
    <t>Percent of Expected Deaths</t>
  </si>
  <si>
    <t>All COVID-19 Deaths (U07.1)</t>
  </si>
  <si>
    <t>End week</t>
  </si>
  <si>
    <t>Start week</t>
  </si>
  <si>
    <t>Indicator</t>
  </si>
  <si>
    <t>Data as of</t>
  </si>
  <si>
    <t>Derivative of Cumulative Cases</t>
  </si>
  <si>
    <t>Projected Cumulative</t>
  </si>
  <si>
    <t>Projected Cases</t>
  </si>
  <si>
    <t>Total Cases</t>
  </si>
  <si>
    <t>Peak Day</t>
  </si>
  <si>
    <t>Speed</t>
  </si>
  <si>
    <t>Sum Squares</t>
  </si>
  <si>
    <t>Daily Cases</t>
  </si>
  <si>
    <t>Daily Deaths</t>
  </si>
  <si>
    <t>Projected Cumulative Deaths</t>
  </si>
  <si>
    <t>Projected Daily Deaths</t>
  </si>
  <si>
    <t>Mean</t>
  </si>
  <si>
    <t>Stdev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</si>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</sst>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  <numFmt numFmtId="175" formatCode="[$-409]d\-mmm\-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4" fontId="0" fillId="0" borderId="0" xfId="0" applyNumberFormat="1"/>
    <xf numFmtId="3" fontId="0" fillId="0" borderId="0" xfId="0" applyNumberFormat="1"/>
    <xf numFmtId="175" fontId="0" fillId="0" borderId="0" xfId="0" applyNumberFormat="1"/>
    <xf numFmtId="15" fontId="0" fillId="0" borderId="0" xfId="0" applyNumberFormat="1"/>
    <xf numFmtId="10" fontId="0" fillId="4" borderId="1" xfId="0" applyNumberFormat="1" applyFill="1" applyBorder="1"/>
    <xf numFmtId="10" fontId="0" fillId="2" borderId="1" xfId="0" applyNumberFormat="1" applyFill="1" applyBorder="1"/>
    <xf numFmtId="43" fontId="0" fillId="4" borderId="1" xfId="1" applyNumberFormat="1" applyFont="1" applyFill="1" applyBorder="1"/>
    <xf numFmtId="43" fontId="0" fillId="0" borderId="0" xfId="0" applyNumberFormat="1"/>
    <xf numFmtId="43" fontId="0" fillId="4" borderId="1" xfId="0" applyNumberFormat="1" applyFill="1" applyBorder="1"/>
    <xf numFmtId="10" fontId="0" fillId="0" borderId="0" xfId="1" applyNumberFormat="1" applyFont="1"/>
    <xf numFmtId="43" fontId="0" fillId="4" borderId="0" xfId="0" applyNumberFormat="1" applyFill="1"/>
    <xf numFmtId="0" fontId="0" fillId="4" borderId="0" xfId="0" applyFill="1"/>
    <xf numFmtId="14" fontId="0" fillId="0" borderId="0" xfId="0" applyNumberFormat="1" applyAlignment="1">
      <alignment horizontal="right"/>
    </xf>
    <xf numFmtId="164" fontId="0" fillId="11" borderId="1" xfId="1" applyNumberFormat="1" applyFont="1" applyFill="1" applyBorder="1"/>
    <xf numFmtId="43" fontId="0" fillId="6" borderId="1" xfId="0" applyNumberFormat="1" applyFill="1" applyBorder="1"/>
    <xf numFmtId="43" fontId="0" fillId="2" borderId="1" xfId="1" applyNumberFormat="1" applyFont="1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Status'!$K$6:$K$54</c:f>
              <c:numCache>
                <c:formatCode>General</c:formatCode>
                <c:ptCount val="4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</c:numCache>
            </c:numRef>
          </c:xVal>
          <c:yVal>
            <c:numRef>
              <c:f>'Global Status'!$I$6:$I$54</c:f>
              <c:numCache>
                <c:formatCode>_(* #,##0_);_(* \(#,##0\);_(* "-"??_);_(@_)</c:formatCode>
                <c:ptCount val="49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64080"/>
        <c:axId val="336260160"/>
      </c:scatterChart>
      <c:valAx>
        <c:axId val="33626408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60160"/>
        <c:crosses val="autoZero"/>
        <c:crossBetween val="midCat"/>
      </c:valAx>
      <c:valAx>
        <c:axId val="3362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6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Cumulative</a:t>
            </a:r>
            <a:r>
              <a:rPr lang="en-US" baseline="0"/>
              <a:t> </a:t>
            </a:r>
            <a:r>
              <a:rPr lang="en-US"/>
              <a:t>Cases</a:t>
            </a:r>
          </a:p>
          <a:p>
            <a:pPr>
              <a:defRPr/>
            </a:pPr>
            <a:r>
              <a:rPr lang="en-US"/>
              <a:t> Cumulative</a:t>
            </a:r>
            <a:r>
              <a:rPr lang="en-US" baseline="0"/>
              <a:t> Normal Fit - 27 Apr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Logistic'!$C$8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Logistic'!$B$9:$B$55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'Normal Logistic'!$C$9:$C$55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'Normal Logistic'!$D$8</c:f>
              <c:strCache>
                <c:ptCount val="1"/>
                <c:pt idx="0">
                  <c:v>Projected Cumulative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Logistic'!$D$9:$D$111</c:f>
              <c:numCache>
                <c:formatCode>_(* #,##0.00_);_(* \(#,##0.00\);_(* "-"??_);_(@_)</c:formatCode>
                <c:ptCount val="103"/>
                <c:pt idx="0">
                  <c:v>57522.937538671424</c:v>
                </c:pt>
                <c:pt idx="1">
                  <c:v>67391.953234635846</c:v>
                </c:pt>
                <c:pt idx="2">
                  <c:v>78659.678854766433</c:v>
                </c:pt>
                <c:pt idx="3">
                  <c:v>91470.364922525521</c:v>
                </c:pt>
                <c:pt idx="4">
                  <c:v>105974.17876788268</c:v>
                </c:pt>
                <c:pt idx="5">
                  <c:v>122325.98559239814</c:v>
                </c:pt>
                <c:pt idx="6">
                  <c:v>140683.88480949562</c:v>
                </c:pt>
                <c:pt idx="7">
                  <c:v>161207.50255892691</c:v>
                </c:pt>
                <c:pt idx="8">
                  <c:v>184056.04791433056</c:v>
                </c:pt>
                <c:pt idx="9">
                  <c:v>209386.14751471739</c:v>
                </c:pt>
                <c:pt idx="10">
                  <c:v>237349.48097140584</c:v>
                </c:pt>
                <c:pt idx="11">
                  <c:v>268090.24720993004</c:v>
                </c:pt>
                <c:pt idx="12">
                  <c:v>301742.49964728876</c:v>
                </c:pt>
                <c:pt idx="13">
                  <c:v>338427.39549868257</c:v>
                </c:pt>
                <c:pt idx="14">
                  <c:v>378250.41125876107</c:v>
                </c:pt>
                <c:pt idx="15">
                  <c:v>421298.58220992173</c:v>
                </c:pt>
                <c:pt idx="16">
                  <c:v>467637.82838206086</c:v>
                </c:pt>
                <c:pt idx="17">
                  <c:v>517310.43245365151</c:v>
                </c:pt>
                <c:pt idx="18">
                  <c:v>570332.73640782211</c:v>
                </c:pt>
                <c:pt idx="19">
                  <c:v>626693.12315255881</c:v>
                </c:pt>
                <c:pt idx="20">
                  <c:v>686350.34665519733</c:v>
                </c:pt>
                <c:pt idx="21">
                  <c:v>749232.26937280025</c:v>
                </c:pt>
                <c:pt idx="22">
                  <c:v>815235.05890466098</c:v>
                </c:pt>
                <c:pt idx="23">
                  <c:v>884222.88695652515</c:v>
                </c:pt>
                <c:pt idx="24">
                  <c:v>956028.16307654954</c:v>
                </c:pt>
                <c:pt idx="25">
                  <c:v>1030452.3234689889</c:v>
                </c:pt>
                <c:pt idx="26">
                  <c:v>1107267.1818539773</c:v>
                </c:pt>
                <c:pt idx="27">
                  <c:v>1186216.8352233008</c:v>
                </c:pt>
                <c:pt idx="28">
                  <c:v>1267020.1028925858</c:v>
                </c:pt>
                <c:pt idx="29">
                  <c:v>1349373.4629497943</c:v>
                </c:pt>
                <c:pt idx="30">
                  <c:v>1432954.4365389342</c:v>
                </c:pt>
                <c:pt idx="31">
                  <c:v>1517425.3578773823</c:v>
                </c:pt>
                <c:pt idx="32">
                  <c:v>1602437.4569356067</c:v>
                </c:pt>
                <c:pt idx="33">
                  <c:v>1687635.1727098492</c:v>
                </c:pt>
                <c:pt idx="34">
                  <c:v>1772660.6083238672</c:v>
                </c:pt>
                <c:pt idx="35">
                  <c:v>1857158.0350546988</c:v>
                </c:pt>
                <c:pt idx="36">
                  <c:v>1940778.3509448573</c:v>
                </c:pt>
                <c:pt idx="37">
                  <c:v>2023183.400993194</c:v>
                </c:pt>
                <c:pt idx="38">
                  <c:v>2104050.0699589485</c:v>
                </c:pt>
                <c:pt idx="39">
                  <c:v>2183074.065416635</c:v>
                </c:pt>
                <c:pt idx="40">
                  <c:v>2259973.3176172073</c:v>
                </c:pt>
                <c:pt idx="41">
                  <c:v>2334490.9336138326</c:v>
                </c:pt>
                <c:pt idx="42">
                  <c:v>2406397.6556003531</c:v>
                </c:pt>
                <c:pt idx="43">
                  <c:v>2475493.7870382019</c:v>
                </c:pt>
                <c:pt idx="44">
                  <c:v>2541610.5644330466</c:v>
                </c:pt>
                <c:pt idx="45">
                  <c:v>2604610.967075075</c:v>
                </c:pt>
                <c:pt idx="46">
                  <c:v>2664389.9711959828</c:v>
                </c:pt>
                <c:pt idx="47">
                  <c:v>2720874.2683700486</c:v>
                </c:pt>
                <c:pt idx="48">
                  <c:v>2774021.4801914026</c:v>
                </c:pt>
                <c:pt idx="49">
                  <c:v>2823818.9119513291</c:v>
                </c:pt>
                <c:pt idx="50">
                  <c:v>2870281.8969468698</c:v>
                </c:pt>
                <c:pt idx="51">
                  <c:v>2913451.789983667</c:v>
                </c:pt>
                <c:pt idx="52">
                  <c:v>2953393.67348332</c:v>
                </c:pt>
                <c:pt idx="53">
                  <c:v>2990193.8423426384</c:v>
                </c:pt>
                <c:pt idx="54">
                  <c:v>3023957.1343715354</c:v>
                </c:pt>
                <c:pt idx="55">
                  <c:v>3054804.1718813977</c:v>
                </c:pt>
                <c:pt idx="56">
                  <c:v>3082868.576991328</c:v>
                </c:pt>
                <c:pt idx="57">
                  <c:v>3108294.2186992923</c:v>
                </c:pt>
                <c:pt idx="58">
                  <c:v>3131232.5439986237</c:v>
                </c:pt>
                <c:pt idx="59">
                  <c:v>3151840.0385992695</c:v>
                </c:pt>
                <c:pt idx="60">
                  <c:v>3170275.8554379917</c:v>
                </c:pt>
                <c:pt idx="61">
                  <c:v>3186699.6414286708</c:v>
                </c:pt>
                <c:pt idx="62">
                  <c:v>3201269.5850936305</c:v>
                </c:pt>
                <c:pt idx="63">
                  <c:v>3214140.7000850011</c:v>
                </c:pt>
                <c:pt idx="64">
                  <c:v>3225463.3523744475</c:v>
                </c:pt>
                <c:pt idx="65">
                  <c:v>3235382.0322447629</c:v>
                </c:pt>
                <c:pt idx="66">
                  <c:v>3244034.3663014611</c:v>
                </c:pt>
                <c:pt idx="67">
                  <c:v>3251550.3596377475</c:v>
                </c:pt>
                <c:pt idx="68">
                  <c:v>3258051.8540921509</c:v>
                </c:pt>
                <c:pt idx="69">
                  <c:v>3263652.1852558618</c:v>
                </c:pt>
                <c:pt idx="70">
                  <c:v>3268456.0185029567</c:v>
                </c:pt>
                <c:pt idx="71">
                  <c:v>3272559.3427878865</c:v>
                </c:pt>
                <c:pt idx="72">
                  <c:v>3276049.6002134029</c:v>
                </c:pt>
                <c:pt idx="73">
                  <c:v>3279005.9293325287</c:v>
                </c:pt>
                <c:pt idx="74">
                  <c:v>3281499.5007120953</c:v>
                </c:pt>
                <c:pt idx="75">
                  <c:v>3283593.9243473937</c:v>
                </c:pt>
                <c:pt idx="76">
                  <c:v>3285345.7099707103</c:v>
                </c:pt>
                <c:pt idx="77">
                  <c:v>3286804.7630363759</c:v>
                </c:pt>
                <c:pt idx="78">
                  <c:v>3288014.9010932446</c:v>
                </c:pt>
                <c:pt idx="79">
                  <c:v>3289014.377282917</c:v>
                </c:pt>
                <c:pt idx="80">
                  <c:v>3289836.3997502895</c:v>
                </c:pt>
                <c:pt idx="81">
                  <c:v>3290509.6377560156</c:v>
                </c:pt>
                <c:pt idx="82">
                  <c:v>3291058.707184847</c:v>
                </c:pt>
                <c:pt idx="83">
                  <c:v>3291504.6299086702</c:v>
                </c:pt>
                <c:pt idx="84">
                  <c:v>3291865.2630595039</c:v>
                </c:pt>
                <c:pt idx="85">
                  <c:v>3292155.6956777307</c:v>
                </c:pt>
                <c:pt idx="86">
                  <c:v>3292388.6114160563</c:v>
                </c:pt>
                <c:pt idx="87">
                  <c:v>3292574.616999906</c:v>
                </c:pt>
                <c:pt idx="88">
                  <c:v>3292722.5369766559</c:v>
                </c:pt>
                <c:pt idx="89">
                  <c:v>3292839.6759408005</c:v>
                </c:pt>
                <c:pt idx="90">
                  <c:v>3292932.0499152653</c:v>
                </c:pt>
                <c:pt idx="91">
                  <c:v>3293004.5889181872</c:v>
                </c:pt>
                <c:pt idx="92">
                  <c:v>3293061.3129686504</c:v>
                </c:pt>
                <c:pt idx="93">
                  <c:v>3293105.4839032795</c:v>
                </c:pt>
                <c:pt idx="94">
                  <c:v>3293139.735407081</c:v>
                </c:pt>
                <c:pt idx="95">
                  <c:v>3293166.1836240985</c:v>
                </c:pt>
                <c:pt idx="96">
                  <c:v>3293186.5206226008</c:v>
                </c:pt>
                <c:pt idx="97">
                  <c:v>3293202.0928599411</c:v>
                </c:pt>
                <c:pt idx="98">
                  <c:v>3293213.9666365152</c:v>
                </c:pt>
                <c:pt idx="99">
                  <c:v>3293222.9823568533</c:v>
                </c:pt>
                <c:pt idx="100">
                  <c:v>3293229.7992375167</c:v>
                </c:pt>
                <c:pt idx="101">
                  <c:v>3293234.9319229848</c:v>
                </c:pt>
                <c:pt idx="102">
                  <c:v>3293238.7802973399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9216.0614218573246</c:v>
                </c:pt>
                <c:pt idx="1">
                  <c:v>10544.874847521189</c:v>
                </c:pt>
                <c:pt idx="2">
                  <c:v>12014.634442341689</c:v>
                </c:pt>
                <c:pt idx="3">
                  <c:v>13631.785884879166</c:v>
                </c:pt>
                <c:pt idx="4">
                  <c:v>15401.677068936864</c:v>
                </c:pt>
                <c:pt idx="5">
                  <c:v>17328.314958087711</c:v>
                </c:pt>
                <c:pt idx="6">
                  <c:v>19414.120264181754</c:v>
                </c:pt>
                <c:pt idx="7">
                  <c:v>21659.686222903591</c:v>
                </c:pt>
                <c:pt idx="8">
                  <c:v>24063.548409456409</c:v>
                </c:pt>
                <c:pt idx="9">
                  <c:v>26621.973044547471</c:v>
                </c:pt>
                <c:pt idx="10">
                  <c:v>29328.771544895717</c:v>
                </c:pt>
                <c:pt idx="11">
                  <c:v>32175.149137498473</c:v>
                </c:pt>
                <c:pt idx="12">
                  <c:v>35149.59515330079</c:v>
                </c:pt>
                <c:pt idx="13">
                  <c:v>38237.822122686754</c:v>
                </c:pt>
                <c:pt idx="14">
                  <c:v>41422.76000183032</c:v>
                </c:pt>
                <c:pt idx="15">
                  <c:v>44684.610766972357</c:v>
                </c:pt>
                <c:pt idx="16">
                  <c:v>48000.967237911362</c:v>
                </c:pt>
                <c:pt idx="17">
                  <c:v>51346.998360940372</c:v>
                </c:pt>
                <c:pt idx="18">
                  <c:v>54695.701337280727</c:v>
                </c:pt>
                <c:pt idx="19">
                  <c:v>58018.218980668447</c:v>
                </c:pt>
                <c:pt idx="20">
                  <c:v>61284.218593222336</c:v>
                </c:pt>
                <c:pt idx="21">
                  <c:v>64462.326537024441</c:v>
                </c:pt>
                <c:pt idx="22">
                  <c:v>67520.610630877432</c:v>
                </c:pt>
                <c:pt idx="23">
                  <c:v>70427.100600886712</c:v>
                </c:pt>
                <c:pt idx="24">
                  <c:v>73150.335141984338</c:v>
                </c:pt>
                <c:pt idx="25">
                  <c:v>75659.922782168273</c:v>
                </c:pt>
                <c:pt idx="26">
                  <c:v>77927.10274983877</c:v>
                </c:pt>
                <c:pt idx="27">
                  <c:v>79925.291482154731</c:v>
                </c:pt>
                <c:pt idx="28">
                  <c:v>81630.600317859426</c:v>
                </c:pt>
                <c:pt idx="29">
                  <c:v>83022.310312170375</c:v>
                </c:pt>
                <c:pt idx="30">
                  <c:v>84083.2909946867</c:v>
                </c:pt>
                <c:pt idx="31">
                  <c:v>84800.351243713318</c:v>
                </c:pt>
                <c:pt idx="32">
                  <c:v>85164.512231461806</c:v>
                </c:pt>
                <c:pt idx="33">
                  <c:v>85171.194544836442</c:v>
                </c:pt>
                <c:pt idx="34">
                  <c:v>84820.314029971778</c:v>
                </c:pt>
                <c:pt idx="35">
                  <c:v>84116.283556083858</c:v>
                </c:pt>
                <c:pt idx="36">
                  <c:v>83067.920646949045</c:v>
                </c:pt>
                <c:pt idx="37">
                  <c:v>81688.263683022058</c:v>
                </c:pt>
                <c:pt idx="38">
                  <c:v>79994.302030344319</c:v>
                </c:pt>
                <c:pt idx="39">
                  <c:v>78006.627905132176</c:v>
                </c:pt>
                <c:pt idx="40">
                  <c:v>75749.019945579741</c:v>
                </c:pt>
                <c:pt idx="41">
                  <c:v>73247.970258420202</c:v>
                </c:pt>
                <c:pt idx="42">
                  <c:v>70532.168077074995</c:v>
                </c:pt>
                <c:pt idx="43">
                  <c:v>67631.954069566418</c:v>
                </c:pt>
                <c:pt idx="44">
                  <c:v>64578.759746881711</c:v>
                </c:pt>
                <c:pt idx="45">
                  <c:v>61404.546345979194</c:v>
                </c:pt>
                <c:pt idx="46">
                  <c:v>58141.257016032585</c:v>
                </c:pt>
                <c:pt idx="47">
                  <c:v>54820.295160220514</c:v>
                </c:pt>
                <c:pt idx="48">
                  <c:v>51472.040432826863</c:v>
                </c:pt>
                <c:pt idx="49">
                  <c:v>48125.412229971851</c:v>
                </c:pt>
                <c:pt idx="50">
                  <c:v>44807.488618575997</c:v>
                </c:pt>
                <c:pt idx="51">
                  <c:v>41543.186604180912</c:v>
                </c:pt>
                <c:pt idx="52">
                  <c:v>38355.007527449292</c:v>
                </c:pt>
                <c:pt idx="53">
                  <c:v>35262.849282608055</c:v>
                </c:pt>
                <c:pt idx="54">
                  <c:v>32283.885044016341</c:v>
                </c:pt>
                <c:pt idx="55">
                  <c:v>29432.506335896094</c:v>
                </c:pt>
                <c:pt idx="56">
                  <c:v>26720.326640417839</c:v>
                </c:pt>
                <c:pt idx="57">
                  <c:v>24156.240353434441</c:v>
                </c:pt>
                <c:pt idx="58">
                  <c:v>21746.530794247785</c:v>
                </c:pt>
                <c:pt idx="59">
                  <c:v>19495.020171166547</c:v>
                </c:pt>
                <c:pt idx="60">
                  <c:v>17403.253900309559</c:v>
                </c:pt>
                <c:pt idx="61">
                  <c:v>15470.711461030662</c:v>
                </c:pt>
                <c:pt idx="62">
                  <c:v>13695.036026820953</c:v>
                </c:pt>
                <c:pt idx="63">
                  <c:v>12072.275406287079</c:v>
                </c:pt>
                <c:pt idx="64">
                  <c:v>10597.127329029865</c:v>
                </c:pt>
                <c:pt idx="65">
                  <c:v>9263.182775928004</c:v>
                </c:pt>
                <c:pt idx="66">
                  <c:v>8063.1618403907005</c:v>
                </c:pt>
                <c:pt idx="67">
                  <c:v>6989.1374745046878</c:v>
                </c:pt>
                <c:pt idx="68">
                  <c:v>6032.743381407784</c:v>
                </c:pt>
                <c:pt idx="69">
                  <c:v>5185.363225749813</c:v>
                </c:pt>
                <c:pt idx="70">
                  <c:v>4438.2992153413097</c:v>
                </c:pt>
                <c:pt idx="71">
                  <c:v>3782.9189319546431</c:v>
                </c:pt>
                <c:pt idx="72">
                  <c:v>3210.7800364383056</c:v>
                </c:pt>
                <c:pt idx="73">
                  <c:v>2713.7331274586018</c:v>
                </c:pt>
                <c:pt idx="74">
                  <c:v>2284.0035846799237</c:v>
                </c:pt>
                <c:pt idx="75">
                  <c:v>1914.2536717729433</c:v>
                </c:pt>
                <c:pt idx="76">
                  <c:v>1597.6265127911163</c:v>
                </c:pt>
                <c:pt idx="77">
                  <c:v>1327.7737916986491</c:v>
                </c:pt>
                <c:pt idx="78">
                  <c:v>1098.8691669065372</c:v>
                </c:pt>
                <c:pt idx="79">
                  <c:v>905.60945070798391</c:v>
                </c:pt>
                <c:pt idx="80">
                  <c:v>743.20558921478118</c:v>
                </c:pt>
                <c:pt idx="81">
                  <c:v>607.36540432782465</c:v>
                </c:pt>
                <c:pt idx="82">
                  <c:v>494.26993814185892</c:v>
                </c:pt>
                <c:pt idx="83">
                  <c:v>400.54508430641573</c:v>
                </c:pt>
                <c:pt idx="84">
                  <c:v>323.23001172155938</c:v>
                </c:pt>
                <c:pt idx="85">
                  <c:v>259.74369384799667</c:v>
                </c:pt>
                <c:pt idx="86">
                  <c:v>207.85066077726884</c:v>
                </c:pt>
                <c:pt idx="87">
                  <c:v>165.62689845685688</c:v>
                </c:pt>
                <c:pt idx="88">
                  <c:v>131.4266359848682</c:v>
                </c:pt>
                <c:pt idx="89">
                  <c:v>103.8505920860743</c:v>
                </c:pt>
                <c:pt idx="90">
                  <c:v>81.716098785845062</c:v>
                </c:pt>
                <c:pt idx="91">
                  <c:v>64.029385712227494</c:v>
                </c:pt>
                <c:pt idx="92">
                  <c:v>49.960193123844782</c:v>
                </c:pt>
                <c:pt idx="93">
                  <c:v>38.818785555792147</c:v>
                </c:pt>
                <c:pt idx="94">
                  <c:v>30.035360085222795</c:v>
                </c:pt>
                <c:pt idx="95">
                  <c:v>23.141782322990966</c:v>
                </c:pt>
                <c:pt idx="96">
                  <c:v>17.75553767244137</c:v>
                </c:pt>
                <c:pt idx="97">
                  <c:v>13.565753293673534</c:v>
                </c:pt>
                <c:pt idx="98">
                  <c:v>10.321125621962278</c:v>
                </c:pt>
                <c:pt idx="99">
                  <c:v>7.8195772785476487</c:v>
                </c:pt>
                <c:pt idx="100">
                  <c:v>5.8994639370303048</c:v>
                </c:pt>
                <c:pt idx="101">
                  <c:v>4.4321544693395332</c:v>
                </c:pt>
                <c:pt idx="102">
                  <c:v>3.3158149706882316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Logistic'!$B$9:$B$55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'Normal Logistic'!$F$9:$F$55</c:f>
              <c:numCache>
                <c:formatCode>_(* #,##0_);_(* \(#,##0\);_(* "-"??_);_(@_)</c:formatCode>
                <c:ptCount val="47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42535040"/>
        <c:axId val="342534648"/>
      </c:scatterChart>
      <c:valAx>
        <c:axId val="34253504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34648"/>
        <c:crosses val="autoZero"/>
        <c:crossBetween val="midCat"/>
      </c:valAx>
      <c:valAx>
        <c:axId val="34253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3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Deaths 27 Apr 2020</a:t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Logistic'!$H$8</c:f>
              <c:strCache>
                <c:ptCount val="1"/>
                <c:pt idx="0">
                  <c:v>Cumulative Deaths</c:v>
                </c:pt>
              </c:strCache>
            </c:strRef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Logistic'!$H$9:$H$111</c:f>
              <c:numCache>
                <c:formatCode>_(* #,##0_);_(* \(#,##0\);_(* "-"??_);_(@_)</c:formatCode>
                <c:ptCount val="103"/>
                <c:pt idx="0">
                  <c:v>872</c:v>
                </c:pt>
                <c:pt idx="1">
                  <c:v>1130</c:v>
                </c:pt>
                <c:pt idx="2">
                  <c:v>1440</c:v>
                </c:pt>
                <c:pt idx="3">
                  <c:v>1775</c:v>
                </c:pt>
                <c:pt idx="4">
                  <c:v>2198</c:v>
                </c:pt>
                <c:pt idx="5">
                  <c:v>2531</c:v>
                </c:pt>
                <c:pt idx="6">
                  <c:v>6606</c:v>
                </c:pt>
                <c:pt idx="7">
                  <c:v>7426</c:v>
                </c:pt>
                <c:pt idx="8">
                  <c:v>7807</c:v>
                </c:pt>
                <c:pt idx="9">
                  <c:v>8778</c:v>
                </c:pt>
                <c:pt idx="10">
                  <c:v>9840</c:v>
                </c:pt>
                <c:pt idx="11">
                  <c:v>11183</c:v>
                </c:pt>
                <c:pt idx="12">
                  <c:v>12783</c:v>
                </c:pt>
                <c:pt idx="13">
                  <c:v>14509</c:v>
                </c:pt>
                <c:pt idx="14">
                  <c:v>16231</c:v>
                </c:pt>
                <c:pt idx="15">
                  <c:v>18433</c:v>
                </c:pt>
                <c:pt idx="16">
                  <c:v>20834</c:v>
                </c:pt>
                <c:pt idx="17">
                  <c:v>23335</c:v>
                </c:pt>
                <c:pt idx="18">
                  <c:v>26487</c:v>
                </c:pt>
                <c:pt idx="19">
                  <c:v>29957</c:v>
                </c:pt>
                <c:pt idx="20">
                  <c:v>33106</c:v>
                </c:pt>
                <c:pt idx="21">
                  <c:v>36405</c:v>
                </c:pt>
                <c:pt idx="22">
                  <c:v>40598</c:v>
                </c:pt>
                <c:pt idx="23">
                  <c:v>45526</c:v>
                </c:pt>
                <c:pt idx="24">
                  <c:v>50322</c:v>
                </c:pt>
                <c:pt idx="25">
                  <c:v>56986</c:v>
                </c:pt>
                <c:pt idx="26">
                  <c:v>62784</c:v>
                </c:pt>
                <c:pt idx="27">
                  <c:v>67594</c:v>
                </c:pt>
                <c:pt idx="28">
                  <c:v>72614</c:v>
                </c:pt>
                <c:pt idx="29">
                  <c:v>79235</c:v>
                </c:pt>
                <c:pt idx="30">
                  <c:v>85522</c:v>
                </c:pt>
                <c:pt idx="31">
                  <c:v>92798</c:v>
                </c:pt>
                <c:pt idx="32">
                  <c:v>99690</c:v>
                </c:pt>
                <c:pt idx="33">
                  <c:v>105952</c:v>
                </c:pt>
                <c:pt idx="34">
                  <c:v>111652</c:v>
                </c:pt>
                <c:pt idx="35">
                  <c:v>117021</c:v>
                </c:pt>
                <c:pt idx="36">
                  <c:v>123010</c:v>
                </c:pt>
                <c:pt idx="37">
                  <c:v>130885</c:v>
                </c:pt>
                <c:pt idx="38">
                  <c:v>139378</c:v>
                </c:pt>
                <c:pt idx="39">
                  <c:v>146088</c:v>
                </c:pt>
                <c:pt idx="40">
                  <c:v>152551</c:v>
                </c:pt>
                <c:pt idx="41">
                  <c:v>157847</c:v>
                </c:pt>
                <c:pt idx="42">
                  <c:v>162956</c:v>
                </c:pt>
                <c:pt idx="43">
                  <c:v>169006</c:v>
                </c:pt>
                <c:pt idx="44">
                  <c:v>175694</c:v>
                </c:pt>
                <c:pt idx="45">
                  <c:v>181938</c:v>
                </c:pt>
                <c:pt idx="46">
                  <c:v>187705</c:v>
                </c:pt>
                <c:pt idx="47">
                  <c:v>187705</c:v>
                </c:pt>
                <c:pt idx="48">
                  <c:v>187705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'Normal Logistic'!$I$8</c:f>
              <c:strCache>
                <c:ptCount val="1"/>
                <c:pt idx="0">
                  <c:v>Projected Cumulative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Logistic'!$I$9:$I$111</c:f>
              <c:numCache>
                <c:formatCode>_(* #,##0.00_);_(* \(#,##0.00\);_(* "-"??_);_(@_)</c:formatCode>
                <c:ptCount val="103"/>
                <c:pt idx="0">
                  <c:v>1571.9942598450405</c:v>
                </c:pt>
                <c:pt idx="1">
                  <c:v>1909.9362701938692</c:v>
                </c:pt>
                <c:pt idx="2">
                  <c:v>2310.1975725049429</c:v>
                </c:pt>
                <c:pt idx="3">
                  <c:v>2781.9456188421932</c:v>
                </c:pt>
                <c:pt idx="4">
                  <c:v>3335.2214534267746</c:v>
                </c:pt>
                <c:pt idx="5">
                  <c:v>3980.9327422893371</c:v>
                </c:pt>
                <c:pt idx="6">
                  <c:v>4730.8271967882683</c:v>
                </c:pt>
                <c:pt idx="7">
                  <c:v>5597.443770452719</c:v>
                </c:pt>
                <c:pt idx="8">
                  <c:v>6594.0392769881992</c:v>
                </c:pt>
                <c:pt idx="9">
                  <c:v>7734.488476457911</c:v>
                </c:pt>
                <c:pt idx="10">
                  <c:v>9033.1562108414128</c:v>
                </c:pt>
                <c:pt idx="11">
                  <c:v>10504.740837874049</c:v>
                </c:pt>
                <c:pt idx="12">
                  <c:v>12164.089005260215</c:v>
                </c:pt>
                <c:pt idx="13">
                  <c:v>14025.982710926111</c:v>
                </c:pt>
                <c:pt idx="14">
                  <c:v>16104.900586517966</c:v>
                </c:pt>
                <c:pt idx="15">
                  <c:v>18414.756391293173</c:v>
                </c:pt>
                <c:pt idx="16">
                  <c:v>20968.618775759402</c:v>
                </c:pt>
                <c:pt idx="17">
                  <c:v>23778.417427228582</c:v>
                </c:pt>
                <c:pt idx="18">
                  <c:v>26854.641697151641</c:v>
                </c:pt>
                <c:pt idx="19">
                  <c:v>30206.038684810574</c:v>
                </c:pt>
                <c:pt idx="20">
                  <c:v>33839.318465837918</c:v>
                </c:pt>
                <c:pt idx="21">
                  <c:v>37758.874661802794</c:v>
                </c:pt>
                <c:pt idx="22">
                  <c:v>41966.528808513096</c:v>
                </c:pt>
                <c:pt idx="23">
                  <c:v>46461.306963116396</c:v>
                </c:pt>
                <c:pt idx="24">
                  <c:v>51239.256670868737</c:v>
                </c:pt>
                <c:pt idx="25">
                  <c:v>56293.311780840973</c:v>
                </c:pt>
                <c:pt idx="26">
                  <c:v>61613.211658526183</c:v>
                </c:pt>
                <c:pt idx="27">
                  <c:v>67185.480109231925</c:v>
                </c:pt>
                <c:pt idx="28">
                  <c:v>72993.46783059997</c:v>
                </c:pt>
                <c:pt idx="29">
                  <c:v>79017.460500608737</c:v>
                </c:pt>
                <c:pt idx="30">
                  <c:v>85234.852736230925</c:v>
                </c:pt>
                <c:pt idx="31">
                  <c:v>91620.386194804465</c:v>
                </c:pt>
                <c:pt idx="32">
                  <c:v>98146.448109528239</c:v>
                </c:pt>
                <c:pt idx="33">
                  <c:v>104783.42463043996</c:v>
                </c:pt>
                <c:pt idx="34">
                  <c:v>111500.10156089212</c:v>
                </c:pt>
                <c:pt idx="35">
                  <c:v>118264.10351115417</c:v>
                </c:pt>
                <c:pt idx="36">
                  <c:v>125042.3612019257</c:v>
                </c:pt>
                <c:pt idx="37">
                  <c:v>131801.5956967441</c:v>
                </c:pt>
                <c:pt idx="38">
                  <c:v>138508.80776499124</c:v>
                </c:pt>
                <c:pt idx="39">
                  <c:v>145131.76040171651</c:v>
                </c:pt>
                <c:pt idx="40">
                  <c:v>151639.44276450403</c:v>
                </c:pt>
                <c:pt idx="41">
                  <c:v>158002.50442084394</c:v>
                </c:pt>
                <c:pt idx="42">
                  <c:v>164193.64980423116</c:v>
                </c:pt>
                <c:pt idx="43">
                  <c:v>170187.98410985366</c:v>
                </c:pt>
                <c:pt idx="44">
                  <c:v>175963.30346397517</c:v>
                </c:pt>
                <c:pt idx="45">
                  <c:v>181500.32400704751</c:v>
                </c:pt>
                <c:pt idx="46">
                  <c:v>186782.84646417233</c:v>
                </c:pt>
                <c:pt idx="47">
                  <c:v>191797.8547594166</c:v>
                </c:pt>
                <c:pt idx="48">
                  <c:v>196535.54918485272</c:v>
                </c:pt>
                <c:pt idx="49">
                  <c:v>200989.31648746805</c:v>
                </c:pt>
                <c:pt idx="50">
                  <c:v>205155.64092128546</c:v>
                </c:pt>
                <c:pt idx="51">
                  <c:v>209033.96177252941</c:v>
                </c:pt>
                <c:pt idx="52">
                  <c:v>212626.48405935164</c:v>
                </c:pt>
                <c:pt idx="53">
                  <c:v>215937.95000521751</c:v>
                </c:pt>
                <c:pt idx="54">
                  <c:v>218975.3794716839</c:v>
                </c:pt>
                <c:pt idx="55">
                  <c:v>221747.78781129234</c:v>
                </c:pt>
                <c:pt idx="56">
                  <c:v>224265.8895772039</c:v>
                </c:pt>
                <c:pt idx="57">
                  <c:v>226541.79622724856</c:v>
                </c:pt>
                <c:pt idx="58">
                  <c:v>228588.71542010937</c:v>
                </c:pt>
                <c:pt idx="59">
                  <c:v>230420.65876153306</c:v>
                </c:pt>
                <c:pt idx="60">
                  <c:v>232052.16396457693</c:v>
                </c:pt>
                <c:pt idx="61">
                  <c:v>233498.03638794954</c:v>
                </c:pt>
                <c:pt idx="62">
                  <c:v>234773.11385817867</c:v>
                </c:pt>
                <c:pt idx="63">
                  <c:v>235892.0576098804</c:v>
                </c:pt>
                <c:pt idx="64">
                  <c:v>236869.17113476415</c:v>
                </c:pt>
                <c:pt idx="65">
                  <c:v>237718.24774943187</c:v>
                </c:pt>
                <c:pt idx="66">
                  <c:v>238452.44680308338</c:v>
                </c:pt>
                <c:pt idx="67">
                  <c:v>239084.19767029217</c:v>
                </c:pt>
                <c:pt idx="68">
                  <c:v>239625.13002512915</c:v>
                </c:pt>
                <c:pt idx="69">
                  <c:v>240086.02837814178</c:v>
                </c:pt>
                <c:pt idx="70">
                  <c:v>240476.8084776609</c:v>
                </c:pt>
                <c:pt idx="71">
                  <c:v>240806.51292665215</c:v>
                </c:pt>
                <c:pt idx="72">
                  <c:v>241083.32323630626</c:v>
                </c:pt>
                <c:pt idx="73">
                  <c:v>241314.58551473136</c:v>
                </c:pt>
                <c:pt idx="74">
                  <c:v>241506.84705803264</c:v>
                </c:pt>
                <c:pt idx="75">
                  <c:v>241665.90125497145</c:v>
                </c:pt>
                <c:pt idx="76">
                  <c:v>241796.83841812928</c:v>
                </c:pt>
                <c:pt idx="77">
                  <c:v>241904.10039736886</c:v>
                </c:pt>
                <c:pt idx="78">
                  <c:v>241991.53709980182</c:v>
                </c:pt>
                <c:pt idx="79">
                  <c:v>242062.4633204875</c:v>
                </c:pt>
                <c:pt idx="80">
                  <c:v>242119.71456771923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309.62126306452939</c:v>
                </c:pt>
                <c:pt idx="1">
                  <c:v>367.64630743990352</c:v>
                </c:pt>
                <c:pt idx="2">
                  <c:v>434.40403466655738</c:v>
                </c:pt>
                <c:pt idx="3">
                  <c:v>510.76567491878546</c:v>
                </c:pt>
                <c:pt idx="4">
                  <c:v>597.60437524218707</c:v>
                </c:pt>
                <c:pt idx="5">
                  <c:v>695.77696210931686</c:v>
                </c:pt>
                <c:pt idx="6">
                  <c:v>806.10299080601953</c:v>
                </c:pt>
                <c:pt idx="7">
                  <c:v>929.34128727256416</c:v>
                </c:pt>
                <c:pt idx="8">
                  <c:v>1066.1643150443119</c:v>
                </c:pt>
                <c:pt idx="9">
                  <c:v>1217.1308337169353</c:v>
                </c:pt>
                <c:pt idx="10">
                  <c:v>1382.6574506519019</c:v>
                </c:pt>
                <c:pt idx="11">
                  <c:v>1562.9897982819652</c:v>
                </c:pt>
                <c:pt idx="12">
                  <c:v>1758.1741885227732</c:v>
                </c:pt>
                <c:pt idx="13">
                  <c:v>1968.0306961910617</c:v>
                </c:pt>
                <c:pt idx="14">
                  <c:v>2192.128697672405</c:v>
                </c:pt>
                <c:pt idx="15">
                  <c:v>2429.7659324383758</c:v>
                </c:pt>
                <c:pt idx="16">
                  <c:v>2679.9521572606368</c:v>
                </c:pt>
                <c:pt idx="17">
                  <c:v>2941.3984212460437</c:v>
                </c:pt>
                <c:pt idx="18">
                  <c:v>3212.512900951589</c:v>
                </c:pt>
                <c:pt idx="19">
                  <c:v>3491.4040977272962</c:v>
                </c:pt>
                <c:pt idx="20">
                  <c:v>3775.8920153332124</c:v>
                </c:pt>
                <c:pt idx="21">
                  <c:v>4063.5277085731891</c:v>
                </c:pt>
                <c:pt idx="22">
                  <c:v>4351.6213295480502</c:v>
                </c:pt>
                <c:pt idx="23">
                  <c:v>4637.2785059804146</c:v>
                </c:pt>
                <c:pt idx="24">
                  <c:v>4917.444576916153</c:v>
                </c:pt>
                <c:pt idx="25">
                  <c:v>5188.9558977320194</c:v>
                </c:pt>
                <c:pt idx="26">
                  <c:v>5448.5971227266909</c:v>
                </c:pt>
                <c:pt idx="27">
                  <c:v>5693.1630940886607</c:v>
                </c:pt>
                <c:pt idx="28">
                  <c:v>5919.5237248926232</c:v>
                </c:pt>
                <c:pt idx="29">
                  <c:v>6124.6900740768415</c:v>
                </c:pt>
                <c:pt idx="30">
                  <c:v>6305.8796843420669</c:v>
                </c:pt>
                <c:pt idx="31">
                  <c:v>6460.5791982606415</c:v>
                </c:pt>
                <c:pt idx="32">
                  <c:v>6586.6022890964532</c:v>
                </c:pt>
                <c:pt idx="33">
                  <c:v>6682.1410428126292</c:v>
                </c:pt>
                <c:pt idx="34">
                  <c:v>6745.8091045440742</c:v>
                </c:pt>
                <c:pt idx="35">
                  <c:v>6776.6751506379269</c:v>
                </c:pt>
                <c:pt idx="36">
                  <c:v>6774.2855567717816</c:v>
                </c:pt>
                <c:pt idx="37">
                  <c:v>6738.6754909867686</c:v>
                </c:pt>
                <c:pt idx="38">
                  <c:v>6670.3680524752035</c:v>
                </c:pt>
                <c:pt idx="39">
                  <c:v>6570.3614856002359</c:v>
                </c:pt>
                <c:pt idx="40">
                  <c:v>6440.1049059677298</c:v>
                </c:pt>
                <c:pt idx="41">
                  <c:v>6281.4633635571545</c:v>
                </c:pt>
                <c:pt idx="42">
                  <c:v>6096.673420112892</c:v>
                </c:pt>
                <c:pt idx="43">
                  <c:v>5888.2907192799621</c:v>
                </c:pt>
                <c:pt idx="44">
                  <c:v>5659.1312661054089</c:v>
                </c:pt>
                <c:pt idx="45">
                  <c:v>5412.2082985750494</c:v>
                </c:pt>
                <c:pt idx="46">
                  <c:v>5150.666722562406</c:v>
                </c:pt>
                <c:pt idx="47">
                  <c:v>4877.7170915493152</c:v>
                </c:pt>
                <c:pt idx="48">
                  <c:v>4596.5710461728786</c:v>
                </c:pt>
                <c:pt idx="49">
                  <c:v>4310.3799920500096</c:v>
                </c:pt>
                <c:pt idx="50">
                  <c:v>4022.1785965109907</c:v>
                </c:pt>
                <c:pt idx="51">
                  <c:v>3734.8344373935356</c:v>
                </c:pt>
                <c:pt idx="52">
                  <c:v>3451.0048532130095</c:v>
                </c:pt>
                <c:pt idx="53">
                  <c:v>3173.1017380936564</c:v>
                </c:pt>
                <c:pt idx="54">
                  <c:v>2903.2647112403315</c:v>
                </c:pt>
                <c:pt idx="55">
                  <c:v>2643.3427832719949</c:v>
                </c:pt>
                <c:pt idx="56">
                  <c:v>2394.8843529760243</c:v>
                </c:pt>
                <c:pt idx="57">
                  <c:v>2159.135108699053</c:v>
                </c:pt>
                <c:pt idx="58">
                  <c:v>1937.0431871517223</c:v>
                </c:pt>
                <c:pt idx="59">
                  <c:v>1729.2707648704877</c:v>
                </c:pt>
                <c:pt idx="60">
                  <c:v>1536.2111273693552</c:v>
                </c:pt>
                <c:pt idx="61">
                  <c:v>1358.0101790305737</c:v>
                </c:pt>
                <c:pt idx="62">
                  <c:v>1194.5913216054323</c:v>
                </c:pt>
                <c:pt idx="63">
                  <c:v>1045.6826373864149</c:v>
                </c:pt>
                <c:pt idx="64">
                  <c:v>910.84535960008282</c:v>
                </c:pt>
                <c:pt idx="65">
                  <c:v>789.50269108838836</c:v>
                </c:pt>
                <c:pt idx="66">
                  <c:v>680.9681358817013</c:v>
                </c:pt>
                <c:pt idx="67">
                  <c:v>584.47262950209904</c:v>
                </c:pt>
                <c:pt idx="68">
                  <c:v>499.18988555337779</c:v>
                </c:pt>
                <c:pt idx="69">
                  <c:v>424.25951158725087</c:v>
                </c:pt>
                <c:pt idx="70">
                  <c:v>358.80758034502281</c:v>
                </c:pt>
                <c:pt idx="71">
                  <c:v>301.96446815480209</c:v>
                </c:pt>
                <c:pt idx="72">
                  <c:v>252.87988646673148</c:v>
                </c:pt>
                <c:pt idx="73">
                  <c:v>210.73513229025139</c:v>
                </c:pt>
                <c:pt idx="74">
                  <c:v>174.75266680455624</c:v>
                </c:pt>
                <c:pt idx="75">
                  <c:v>144.20319780836886</c:v>
                </c:pt>
                <c:pt idx="76">
                  <c:v>118.41049101909704</c:v>
                </c:pt>
                <c:pt idx="77">
                  <c:v>96.754168337569055</c:v>
                </c:pt>
                <c:pt idx="78">
                  <c:v>78.670769465162067</c:v>
                </c:pt>
                <c:pt idx="79">
                  <c:v>63.653358518833961</c:v>
                </c:pt>
                <c:pt idx="80">
                  <c:v>51.249951619807305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018024"/>
        <c:axId val="352017240"/>
      </c:scatterChart>
      <c:valAx>
        <c:axId val="35201802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17240"/>
        <c:crosses val="autoZero"/>
        <c:crossBetween val="midCat"/>
      </c:valAx>
      <c:valAx>
        <c:axId val="3520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1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Cases </a:t>
            </a:r>
          </a:p>
          <a:p>
            <a:pPr>
              <a:defRPr/>
            </a:pPr>
            <a:r>
              <a:rPr lang="en-US" baseline="0"/>
              <a:t>Cumulative Normal Fit 27 Apr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9216.0614218573246</c:v>
                </c:pt>
                <c:pt idx="1">
                  <c:v>10544.874847521189</c:v>
                </c:pt>
                <c:pt idx="2">
                  <c:v>12014.634442341689</c:v>
                </c:pt>
                <c:pt idx="3">
                  <c:v>13631.785884879166</c:v>
                </c:pt>
                <c:pt idx="4">
                  <c:v>15401.677068936864</c:v>
                </c:pt>
                <c:pt idx="5">
                  <c:v>17328.314958087711</c:v>
                </c:pt>
                <c:pt idx="6">
                  <c:v>19414.120264181754</c:v>
                </c:pt>
                <c:pt idx="7">
                  <c:v>21659.686222903591</c:v>
                </c:pt>
                <c:pt idx="8">
                  <c:v>24063.548409456409</c:v>
                </c:pt>
                <c:pt idx="9">
                  <c:v>26621.973044547471</c:v>
                </c:pt>
                <c:pt idx="10">
                  <c:v>29328.771544895717</c:v>
                </c:pt>
                <c:pt idx="11">
                  <c:v>32175.149137498473</c:v>
                </c:pt>
                <c:pt idx="12">
                  <c:v>35149.59515330079</c:v>
                </c:pt>
                <c:pt idx="13">
                  <c:v>38237.822122686754</c:v>
                </c:pt>
                <c:pt idx="14">
                  <c:v>41422.76000183032</c:v>
                </c:pt>
                <c:pt idx="15">
                  <c:v>44684.610766972357</c:v>
                </c:pt>
                <c:pt idx="16">
                  <c:v>48000.967237911362</c:v>
                </c:pt>
                <c:pt idx="17">
                  <c:v>51346.998360940372</c:v>
                </c:pt>
                <c:pt idx="18">
                  <c:v>54695.701337280727</c:v>
                </c:pt>
                <c:pt idx="19">
                  <c:v>58018.218980668447</c:v>
                </c:pt>
                <c:pt idx="20">
                  <c:v>61284.218593222336</c:v>
                </c:pt>
                <c:pt idx="21">
                  <c:v>64462.326537024441</c:v>
                </c:pt>
                <c:pt idx="22">
                  <c:v>67520.610630877432</c:v>
                </c:pt>
                <c:pt idx="23">
                  <c:v>70427.100600886712</c:v>
                </c:pt>
                <c:pt idx="24">
                  <c:v>73150.335141984338</c:v>
                </c:pt>
                <c:pt idx="25">
                  <c:v>75659.922782168273</c:v>
                </c:pt>
                <c:pt idx="26">
                  <c:v>77927.10274983877</c:v>
                </c:pt>
                <c:pt idx="27">
                  <c:v>79925.291482154731</c:v>
                </c:pt>
                <c:pt idx="28">
                  <c:v>81630.600317859426</c:v>
                </c:pt>
                <c:pt idx="29">
                  <c:v>83022.310312170375</c:v>
                </c:pt>
                <c:pt idx="30">
                  <c:v>84083.2909946867</c:v>
                </c:pt>
                <c:pt idx="31">
                  <c:v>84800.351243713318</c:v>
                </c:pt>
                <c:pt idx="32">
                  <c:v>85164.512231461806</c:v>
                </c:pt>
                <c:pt idx="33">
                  <c:v>85171.194544836442</c:v>
                </c:pt>
                <c:pt idx="34">
                  <c:v>84820.314029971778</c:v>
                </c:pt>
                <c:pt idx="35">
                  <c:v>84116.283556083858</c:v>
                </c:pt>
                <c:pt idx="36">
                  <c:v>83067.920646949045</c:v>
                </c:pt>
                <c:pt idx="37">
                  <c:v>81688.263683022058</c:v>
                </c:pt>
                <c:pt idx="38">
                  <c:v>79994.302030344319</c:v>
                </c:pt>
                <c:pt idx="39">
                  <c:v>78006.627905132176</c:v>
                </c:pt>
                <c:pt idx="40">
                  <c:v>75749.019945579741</c:v>
                </c:pt>
                <c:pt idx="41">
                  <c:v>73247.970258420202</c:v>
                </c:pt>
                <c:pt idx="42">
                  <c:v>70532.168077074995</c:v>
                </c:pt>
                <c:pt idx="43">
                  <c:v>67631.954069566418</c:v>
                </c:pt>
                <c:pt idx="44">
                  <c:v>64578.759746881711</c:v>
                </c:pt>
                <c:pt idx="45">
                  <c:v>61404.546345979194</c:v>
                </c:pt>
                <c:pt idx="46">
                  <c:v>58141.257016032585</c:v>
                </c:pt>
                <c:pt idx="47">
                  <c:v>54820.295160220514</c:v>
                </c:pt>
                <c:pt idx="48">
                  <c:v>51472.040432826863</c:v>
                </c:pt>
                <c:pt idx="49">
                  <c:v>48125.412229971851</c:v>
                </c:pt>
                <c:pt idx="50">
                  <c:v>44807.488618575997</c:v>
                </c:pt>
                <c:pt idx="51">
                  <c:v>41543.186604180912</c:v>
                </c:pt>
                <c:pt idx="52">
                  <c:v>38355.007527449292</c:v>
                </c:pt>
                <c:pt idx="53">
                  <c:v>35262.849282608055</c:v>
                </c:pt>
                <c:pt idx="54">
                  <c:v>32283.885044016341</c:v>
                </c:pt>
                <c:pt idx="55">
                  <c:v>29432.506335896094</c:v>
                </c:pt>
                <c:pt idx="56">
                  <c:v>26720.326640417839</c:v>
                </c:pt>
                <c:pt idx="57">
                  <c:v>24156.240353434441</c:v>
                </c:pt>
                <c:pt idx="58">
                  <c:v>21746.530794247785</c:v>
                </c:pt>
                <c:pt idx="59">
                  <c:v>19495.020171166547</c:v>
                </c:pt>
                <c:pt idx="60">
                  <c:v>17403.253900309559</c:v>
                </c:pt>
                <c:pt idx="61">
                  <c:v>15470.711461030662</c:v>
                </c:pt>
                <c:pt idx="62">
                  <c:v>13695.036026820953</c:v>
                </c:pt>
                <c:pt idx="63">
                  <c:v>12072.275406287079</c:v>
                </c:pt>
                <c:pt idx="64">
                  <c:v>10597.127329029865</c:v>
                </c:pt>
                <c:pt idx="65">
                  <c:v>9263.182775928004</c:v>
                </c:pt>
                <c:pt idx="66">
                  <c:v>8063.1618403907005</c:v>
                </c:pt>
                <c:pt idx="67">
                  <c:v>6989.1374745046878</c:v>
                </c:pt>
                <c:pt idx="68">
                  <c:v>6032.743381407784</c:v>
                </c:pt>
                <c:pt idx="69">
                  <c:v>5185.363225749813</c:v>
                </c:pt>
                <c:pt idx="70">
                  <c:v>4438.2992153413097</c:v>
                </c:pt>
                <c:pt idx="71">
                  <c:v>3782.9189319546431</c:v>
                </c:pt>
                <c:pt idx="72">
                  <c:v>3210.7800364383056</c:v>
                </c:pt>
                <c:pt idx="73">
                  <c:v>2713.7331274586018</c:v>
                </c:pt>
                <c:pt idx="74">
                  <c:v>2284.0035846799237</c:v>
                </c:pt>
                <c:pt idx="75">
                  <c:v>1914.2536717729433</c:v>
                </c:pt>
                <c:pt idx="76">
                  <c:v>1597.6265127911163</c:v>
                </c:pt>
                <c:pt idx="77">
                  <c:v>1327.7737916986491</c:v>
                </c:pt>
                <c:pt idx="78">
                  <c:v>1098.8691669065372</c:v>
                </c:pt>
                <c:pt idx="79">
                  <c:v>905.60945070798391</c:v>
                </c:pt>
                <c:pt idx="80">
                  <c:v>743.20558921478118</c:v>
                </c:pt>
                <c:pt idx="81">
                  <c:v>607.36540432782465</c:v>
                </c:pt>
                <c:pt idx="82">
                  <c:v>494.26993814185892</c:v>
                </c:pt>
                <c:pt idx="83">
                  <c:v>400.54508430641573</c:v>
                </c:pt>
                <c:pt idx="84">
                  <c:v>323.23001172155938</c:v>
                </c:pt>
                <c:pt idx="85">
                  <c:v>259.74369384799667</c:v>
                </c:pt>
                <c:pt idx="86">
                  <c:v>207.85066077726884</c:v>
                </c:pt>
                <c:pt idx="87">
                  <c:v>165.62689845685688</c:v>
                </c:pt>
                <c:pt idx="88">
                  <c:v>131.4266359848682</c:v>
                </c:pt>
                <c:pt idx="89">
                  <c:v>103.8505920860743</c:v>
                </c:pt>
                <c:pt idx="90">
                  <c:v>81.716098785845062</c:v>
                </c:pt>
                <c:pt idx="91">
                  <c:v>64.029385712227494</c:v>
                </c:pt>
                <c:pt idx="92">
                  <c:v>49.960193123844782</c:v>
                </c:pt>
                <c:pt idx="93">
                  <c:v>38.818785555792147</c:v>
                </c:pt>
                <c:pt idx="94">
                  <c:v>30.035360085222795</c:v>
                </c:pt>
                <c:pt idx="95">
                  <c:v>23.141782322990966</c:v>
                </c:pt>
                <c:pt idx="96">
                  <c:v>17.75553767244137</c:v>
                </c:pt>
                <c:pt idx="97">
                  <c:v>13.565753293673534</c:v>
                </c:pt>
                <c:pt idx="98">
                  <c:v>10.321125621962278</c:v>
                </c:pt>
                <c:pt idx="99">
                  <c:v>7.8195772785476487</c:v>
                </c:pt>
                <c:pt idx="100">
                  <c:v>5.8994639370303048</c:v>
                </c:pt>
                <c:pt idx="101">
                  <c:v>4.4321544693395332</c:v>
                </c:pt>
                <c:pt idx="102">
                  <c:v>3.3158149706882316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Logistic'!$B$9:$B$55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'Normal Logistic'!$F$9:$F$55</c:f>
              <c:numCache>
                <c:formatCode>_(* #,##0_);_(* \(#,##0\);_(* "-"??_);_(@_)</c:formatCode>
                <c:ptCount val="47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799816"/>
        <c:axId val="342801776"/>
      </c:scatterChart>
      <c:valAx>
        <c:axId val="34279981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01776"/>
        <c:crosses val="autoZero"/>
        <c:crossBetween val="midCat"/>
      </c:valAx>
      <c:valAx>
        <c:axId val="3428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Daily 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99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27 Apr 2020</a:t>
            </a:r>
            <a:br>
              <a:rPr lang="en-US"/>
            </a:br>
            <a:r>
              <a:rPr lang="en-US"/>
              <a:t>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309.62126306452939</c:v>
                </c:pt>
                <c:pt idx="1">
                  <c:v>367.64630743990352</c:v>
                </c:pt>
                <c:pt idx="2">
                  <c:v>434.40403466655738</c:v>
                </c:pt>
                <c:pt idx="3">
                  <c:v>510.76567491878546</c:v>
                </c:pt>
                <c:pt idx="4">
                  <c:v>597.60437524218707</c:v>
                </c:pt>
                <c:pt idx="5">
                  <c:v>695.77696210931686</c:v>
                </c:pt>
                <c:pt idx="6">
                  <c:v>806.10299080601953</c:v>
                </c:pt>
                <c:pt idx="7">
                  <c:v>929.34128727256416</c:v>
                </c:pt>
                <c:pt idx="8">
                  <c:v>1066.1643150443119</c:v>
                </c:pt>
                <c:pt idx="9">
                  <c:v>1217.1308337169353</c:v>
                </c:pt>
                <c:pt idx="10">
                  <c:v>1382.6574506519019</c:v>
                </c:pt>
                <c:pt idx="11">
                  <c:v>1562.9897982819652</c:v>
                </c:pt>
                <c:pt idx="12">
                  <c:v>1758.1741885227732</c:v>
                </c:pt>
                <c:pt idx="13">
                  <c:v>1968.0306961910617</c:v>
                </c:pt>
                <c:pt idx="14">
                  <c:v>2192.128697672405</c:v>
                </c:pt>
                <c:pt idx="15">
                  <c:v>2429.7659324383758</c:v>
                </c:pt>
                <c:pt idx="16">
                  <c:v>2679.9521572606368</c:v>
                </c:pt>
                <c:pt idx="17">
                  <c:v>2941.3984212460437</c:v>
                </c:pt>
                <c:pt idx="18">
                  <c:v>3212.512900951589</c:v>
                </c:pt>
                <c:pt idx="19">
                  <c:v>3491.4040977272962</c:v>
                </c:pt>
                <c:pt idx="20">
                  <c:v>3775.8920153332124</c:v>
                </c:pt>
                <c:pt idx="21">
                  <c:v>4063.5277085731891</c:v>
                </c:pt>
                <c:pt idx="22">
                  <c:v>4351.6213295480502</c:v>
                </c:pt>
                <c:pt idx="23">
                  <c:v>4637.2785059804146</c:v>
                </c:pt>
                <c:pt idx="24">
                  <c:v>4917.444576916153</c:v>
                </c:pt>
                <c:pt idx="25">
                  <c:v>5188.9558977320194</c:v>
                </c:pt>
                <c:pt idx="26">
                  <c:v>5448.5971227266909</c:v>
                </c:pt>
                <c:pt idx="27">
                  <c:v>5693.1630940886607</c:v>
                </c:pt>
                <c:pt idx="28">
                  <c:v>5919.5237248926232</c:v>
                </c:pt>
                <c:pt idx="29">
                  <c:v>6124.6900740768415</c:v>
                </c:pt>
                <c:pt idx="30">
                  <c:v>6305.8796843420669</c:v>
                </c:pt>
                <c:pt idx="31">
                  <c:v>6460.5791982606415</c:v>
                </c:pt>
                <c:pt idx="32">
                  <c:v>6586.6022890964532</c:v>
                </c:pt>
                <c:pt idx="33">
                  <c:v>6682.1410428126292</c:v>
                </c:pt>
                <c:pt idx="34">
                  <c:v>6745.8091045440742</c:v>
                </c:pt>
                <c:pt idx="35">
                  <c:v>6776.6751506379269</c:v>
                </c:pt>
                <c:pt idx="36">
                  <c:v>6774.2855567717816</c:v>
                </c:pt>
                <c:pt idx="37">
                  <c:v>6738.6754909867686</c:v>
                </c:pt>
                <c:pt idx="38">
                  <c:v>6670.3680524752035</c:v>
                </c:pt>
                <c:pt idx="39">
                  <c:v>6570.3614856002359</c:v>
                </c:pt>
                <c:pt idx="40">
                  <c:v>6440.1049059677298</c:v>
                </c:pt>
                <c:pt idx="41">
                  <c:v>6281.4633635571545</c:v>
                </c:pt>
                <c:pt idx="42">
                  <c:v>6096.673420112892</c:v>
                </c:pt>
                <c:pt idx="43">
                  <c:v>5888.2907192799621</c:v>
                </c:pt>
                <c:pt idx="44">
                  <c:v>5659.1312661054089</c:v>
                </c:pt>
                <c:pt idx="45">
                  <c:v>5412.2082985750494</c:v>
                </c:pt>
                <c:pt idx="46">
                  <c:v>5150.666722562406</c:v>
                </c:pt>
                <c:pt idx="47">
                  <c:v>4877.7170915493152</c:v>
                </c:pt>
                <c:pt idx="48">
                  <c:v>4596.5710461728786</c:v>
                </c:pt>
                <c:pt idx="49">
                  <c:v>4310.3799920500096</c:v>
                </c:pt>
                <c:pt idx="50">
                  <c:v>4022.1785965109907</c:v>
                </c:pt>
                <c:pt idx="51">
                  <c:v>3734.8344373935356</c:v>
                </c:pt>
                <c:pt idx="52">
                  <c:v>3451.0048532130095</c:v>
                </c:pt>
                <c:pt idx="53">
                  <c:v>3173.1017380936564</c:v>
                </c:pt>
                <c:pt idx="54">
                  <c:v>2903.2647112403315</c:v>
                </c:pt>
                <c:pt idx="55">
                  <c:v>2643.3427832719949</c:v>
                </c:pt>
                <c:pt idx="56">
                  <c:v>2394.8843529760243</c:v>
                </c:pt>
                <c:pt idx="57">
                  <c:v>2159.135108699053</c:v>
                </c:pt>
                <c:pt idx="58">
                  <c:v>1937.0431871517223</c:v>
                </c:pt>
                <c:pt idx="59">
                  <c:v>1729.2707648704877</c:v>
                </c:pt>
                <c:pt idx="60">
                  <c:v>1536.2111273693552</c:v>
                </c:pt>
                <c:pt idx="61">
                  <c:v>1358.0101790305737</c:v>
                </c:pt>
                <c:pt idx="62">
                  <c:v>1194.5913216054323</c:v>
                </c:pt>
                <c:pt idx="63">
                  <c:v>1045.6826373864149</c:v>
                </c:pt>
                <c:pt idx="64">
                  <c:v>910.84535960008282</c:v>
                </c:pt>
                <c:pt idx="65">
                  <c:v>789.50269108838836</c:v>
                </c:pt>
                <c:pt idx="66">
                  <c:v>680.9681358817013</c:v>
                </c:pt>
                <c:pt idx="67">
                  <c:v>584.47262950209904</c:v>
                </c:pt>
                <c:pt idx="68">
                  <c:v>499.18988555337779</c:v>
                </c:pt>
                <c:pt idx="69">
                  <c:v>424.25951158725087</c:v>
                </c:pt>
                <c:pt idx="70">
                  <c:v>358.80758034502281</c:v>
                </c:pt>
                <c:pt idx="71">
                  <c:v>301.96446815480209</c:v>
                </c:pt>
                <c:pt idx="72">
                  <c:v>252.87988646673148</c:v>
                </c:pt>
                <c:pt idx="73">
                  <c:v>210.73513229025139</c:v>
                </c:pt>
                <c:pt idx="74">
                  <c:v>174.75266680455624</c:v>
                </c:pt>
                <c:pt idx="75">
                  <c:v>144.20319780836886</c:v>
                </c:pt>
                <c:pt idx="76">
                  <c:v>118.41049101909704</c:v>
                </c:pt>
                <c:pt idx="77">
                  <c:v>96.754168337569055</c:v>
                </c:pt>
                <c:pt idx="78">
                  <c:v>78.670769465162067</c:v>
                </c:pt>
                <c:pt idx="79">
                  <c:v>63.653358518833961</c:v>
                </c:pt>
                <c:pt idx="80">
                  <c:v>51.249951619807305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25152"/>
        <c:axId val="445224368"/>
      </c:scatterChart>
      <c:valAx>
        <c:axId val="44522515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24368"/>
        <c:crosses val="autoZero"/>
        <c:crossBetween val="midCat"/>
      </c:valAx>
      <c:valAx>
        <c:axId val="4452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2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275472"/>
        <c:axId val="338258168"/>
      </c:lineChart>
      <c:catAx>
        <c:axId val="27327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58168"/>
        <c:crosses val="autoZero"/>
        <c:auto val="1"/>
        <c:lblAlgn val="ctr"/>
        <c:lblOffset val="100"/>
        <c:noMultiLvlLbl val="0"/>
      </c:catAx>
      <c:valAx>
        <c:axId val="33825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632200029597269"/>
                  <c:y val="-0.2280603026559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Status'!$K$16:$K$54</c:f>
              <c:numCache>
                <c:formatCode>General</c:formatCode>
                <c:ptCount val="39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</c:numCache>
            </c:numRef>
          </c:xVal>
          <c:yVal>
            <c:numRef>
              <c:f>'Global Status'!$P$16:$P$54</c:f>
              <c:numCache>
                <c:formatCode>_(* #,##0.00_);_(* \(#,##0.00\);_(* "-"??_);_(@_)</c:formatCode>
                <c:ptCount val="39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  <c:pt idx="34">
                  <c:v>24.29262086581614</c:v>
                </c:pt>
                <c:pt idx="35">
                  <c:v>22.673390193582218</c:v>
                </c:pt>
                <c:pt idx="36">
                  <c:v>20.461661349649351</c:v>
                </c:pt>
                <c:pt idx="37">
                  <c:v>23.243984678721372</c:v>
                </c:pt>
                <c:pt idx="38">
                  <c:v>23.670188367754594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9376"/>
        <c:axId val="336259768"/>
      </c:scatterChart>
      <c:valAx>
        <c:axId val="33625937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59768"/>
        <c:crosses val="autoZero"/>
        <c:crossBetween val="midCat"/>
      </c:valAx>
      <c:valAx>
        <c:axId val="33625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5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Status'!$O$5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Status'!$O$6:$O$50</c:f>
              <c:numCache>
                <c:formatCode>_(* #,##0_);_(* \(#,##0\);_(* "-"??_);_(@_)</c:formatCode>
                <c:ptCount val="45"/>
                <c:pt idx="0">
                  <c:v>34151.819600001909</c:v>
                </c:pt>
                <c:pt idx="1">
                  <c:v>41961.005550001748</c:v>
                </c:pt>
                <c:pt idx="2">
                  <c:v>52061.321000003256</c:v>
                </c:pt>
                <c:pt idx="3">
                  <c:v>64569.654050002806</c:v>
                </c:pt>
                <c:pt idx="4">
                  <c:v>79591.544640001841</c:v>
                </c:pt>
                <c:pt idx="5">
                  <c:v>97221.184550003149</c:v>
                </c:pt>
                <c:pt idx="6">
                  <c:v>117541.41740000155</c:v>
                </c:pt>
                <c:pt idx="7">
                  <c:v>140623.73865000438</c:v>
                </c:pt>
                <c:pt idx="8">
                  <c:v>166528.29560000356</c:v>
                </c:pt>
                <c:pt idx="9">
                  <c:v>195303.88739000168</c:v>
                </c:pt>
                <c:pt idx="10">
                  <c:v>226987.96500000264</c:v>
                </c:pt>
                <c:pt idx="11">
                  <c:v>261606.63125000056</c:v>
                </c:pt>
                <c:pt idx="12">
                  <c:v>299174.64080000203</c:v>
                </c:pt>
                <c:pt idx="13">
                  <c:v>339695.40015000384</c:v>
                </c:pt>
                <c:pt idx="14">
                  <c:v>383160.96764000412</c:v>
                </c:pt>
                <c:pt idx="15">
                  <c:v>429552.05344999861</c:v>
                </c:pt>
                <c:pt idx="16">
                  <c:v>478838.01960001048</c:v>
                </c:pt>
                <c:pt idx="17">
                  <c:v>530976.87995000836</c:v>
                </c:pt>
                <c:pt idx="18">
                  <c:v>585915.30019999947</c:v>
                </c:pt>
                <c:pt idx="19">
                  <c:v>643588.59789000358</c:v>
                </c:pt>
                <c:pt idx="20">
                  <c:v>703920.74240000825</c:v>
                </c:pt>
                <c:pt idx="21">
                  <c:v>766824.35495001357</c:v>
                </c:pt>
                <c:pt idx="22">
                  <c:v>832200.70860000234</c:v>
                </c:pt>
                <c:pt idx="23">
                  <c:v>899939.72825000715</c:v>
                </c:pt>
                <c:pt idx="24">
                  <c:v>969919.99064000603</c:v>
                </c:pt>
                <c:pt idx="25">
                  <c:v>1042008.7243500045</c:v>
                </c:pt>
                <c:pt idx="26">
                  <c:v>1116061.8098000055</c:v>
                </c:pt>
                <c:pt idx="27">
                  <c:v>1191923.7792500025</c:v>
                </c:pt>
                <c:pt idx="28">
                  <c:v>1269427.8168000085</c:v>
                </c:pt>
                <c:pt idx="29">
                  <c:v>1348395.7583900047</c:v>
                </c:pt>
                <c:pt idx="30">
                  <c:v>1428638.0917999996</c:v>
                </c:pt>
                <c:pt idx="31">
                  <c:v>1509953.9566500103</c:v>
                </c:pt>
                <c:pt idx="32">
                  <c:v>1592131.1444000071</c:v>
                </c:pt>
                <c:pt idx="33">
                  <c:v>1674946.0983500024</c:v>
                </c:pt>
                <c:pt idx="34">
                  <c:v>1758163.9136400064</c:v>
                </c:pt>
                <c:pt idx="35">
                  <c:v>1841538.337250012</c:v>
                </c:pt>
                <c:pt idx="36">
                  <c:v>1924811.7680000169</c:v>
                </c:pt>
                <c:pt idx="37">
                  <c:v>2007715.2565499945</c:v>
                </c:pt>
                <c:pt idx="38">
                  <c:v>2089968.5054000048</c:v>
                </c:pt>
                <c:pt idx="39">
                  <c:v>2171279.8688900014</c:v>
                </c:pt>
                <c:pt idx="40">
                  <c:v>2251346.35320001</c:v>
                </c:pt>
                <c:pt idx="41">
                  <c:v>2329853.6163500091</c:v>
                </c:pt>
                <c:pt idx="42">
                  <c:v>2406475.9682000047</c:v>
                </c:pt>
                <c:pt idx="43">
                  <c:v>2480876.3704500152</c:v>
                </c:pt>
                <c:pt idx="44">
                  <c:v>2552706.4366400046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Status'!$K$6:$K$52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'Global Status'!$I$6:$I$52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8200"/>
        <c:axId val="336262904"/>
      </c:scatterChart>
      <c:valAx>
        <c:axId val="33625820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62904"/>
        <c:crosses val="autoZero"/>
        <c:crossBetween val="midCat"/>
      </c:valAx>
      <c:valAx>
        <c:axId val="33626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5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and</a:t>
            </a:r>
            <a:r>
              <a:rPr lang="en-US" baseline="0"/>
              <a:t> Projected Case</a:t>
            </a:r>
          </a:p>
          <a:p>
            <a:pPr>
              <a:defRPr/>
            </a:pPr>
            <a:r>
              <a:rPr lang="en-US" baseline="0"/>
              <a:t>Mainly Developed Countries</a:t>
            </a:r>
          </a:p>
        </c:rich>
      </c:tx>
      <c:layout>
        <c:manualLayout>
          <c:xMode val="edge"/>
          <c:yMode val="edge"/>
          <c:x val="1.6522396201540591E-2"/>
          <c:y val="2.777778790383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Status'!$L$5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7197104737211691E-2"/>
                  <c:y val="-0.62214771877650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Status'!$K$6:$K$54</c:f>
              <c:numCache>
                <c:formatCode>General</c:formatCode>
                <c:ptCount val="4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</c:numCache>
            </c:numRef>
          </c:xVal>
          <c:yVal>
            <c:numRef>
              <c:f>'Global Status'!$L$6:$L$54</c:f>
              <c:numCache>
                <c:formatCode>_(* #,##0_);_(* \(#,##0\);_(* "-"??_);_(@_)</c:formatCode>
                <c:ptCount val="49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Status'!$M$5</c:f>
              <c:strCache>
                <c:ptCount val="1"/>
                <c:pt idx="0">
                  <c:v>Derivative of 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Status'!$K$6:$K$54</c:f>
              <c:numCache>
                <c:formatCode>General</c:formatCode>
                <c:ptCount val="4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</c:numCache>
            </c:numRef>
          </c:xVal>
          <c:yVal>
            <c:numRef>
              <c:f>'Global Status'!$M$6:$M$54</c:f>
              <c:numCache>
                <c:formatCode>_(* #,##0_);_(* \(#,##0\);_(* "-"??_);_(@_)</c:formatCode>
                <c:ptCount val="49"/>
                <c:pt idx="0">
                  <c:v>-4205.6148999999277</c:v>
                </c:pt>
                <c:pt idx="1">
                  <c:v>-1716.200399999856</c:v>
                </c:pt>
                <c:pt idx="2">
                  <c:v>893.73150000011083</c:v>
                </c:pt>
                <c:pt idx="3">
                  <c:v>3613.3364000002621</c:v>
                </c:pt>
                <c:pt idx="4">
                  <c:v>6431.7699000001885</c:v>
                </c:pt>
                <c:pt idx="5">
                  <c:v>9338.1876000001794</c:v>
                </c:pt>
                <c:pt idx="6">
                  <c:v>12321.745100000175</c:v>
                </c:pt>
                <c:pt idx="7">
                  <c:v>15371.598000000231</c:v>
                </c:pt>
                <c:pt idx="8">
                  <c:v>18476.901900000055</c:v>
                </c:pt>
                <c:pt idx="9">
                  <c:v>21626.81240000017</c:v>
                </c:pt>
                <c:pt idx="10">
                  <c:v>24810.485100000165</c:v>
                </c:pt>
                <c:pt idx="11">
                  <c:v>28017.075600000098</c:v>
                </c:pt>
                <c:pt idx="12">
                  <c:v>31235.739500000374</c:v>
                </c:pt>
                <c:pt idx="13">
                  <c:v>34455.632400000235</c:v>
                </c:pt>
                <c:pt idx="14">
                  <c:v>37665.909900000202</c:v>
                </c:pt>
                <c:pt idx="15">
                  <c:v>40855.727599999984</c:v>
                </c:pt>
                <c:pt idx="16">
                  <c:v>44014.241100000218</c:v>
                </c:pt>
                <c:pt idx="17">
                  <c:v>47130.606000000378</c:v>
                </c:pt>
                <c:pt idx="18">
                  <c:v>50193.977900000289</c:v>
                </c:pt>
                <c:pt idx="19">
                  <c:v>53193.512400000007</c:v>
                </c:pt>
                <c:pt idx="20">
                  <c:v>56118.365100000286</c:v>
                </c:pt>
                <c:pt idx="21">
                  <c:v>58957.691600000253</c:v>
                </c:pt>
                <c:pt idx="22">
                  <c:v>61700.647500000196</c:v>
                </c:pt>
                <c:pt idx="23">
                  <c:v>64336.388400000054</c:v>
                </c:pt>
                <c:pt idx="24">
                  <c:v>66854.069900000235</c:v>
                </c:pt>
                <c:pt idx="25">
                  <c:v>69242.847600000445</c:v>
                </c:pt>
                <c:pt idx="26">
                  <c:v>71491.877100000391</c:v>
                </c:pt>
                <c:pt idx="27">
                  <c:v>73590.314000000013</c:v>
                </c:pt>
                <c:pt idx="28">
                  <c:v>75527.313900000416</c:v>
                </c:pt>
                <c:pt idx="29">
                  <c:v>77292.032400000142</c:v>
                </c:pt>
                <c:pt idx="30">
                  <c:v>78873.625100000529</c:v>
                </c:pt>
                <c:pt idx="31">
                  <c:v>80261.247600000584</c:v>
                </c:pt>
                <c:pt idx="32">
                  <c:v>81444.055500000482</c:v>
                </c:pt>
                <c:pt idx="33">
                  <c:v>82411.204400000395</c:v>
                </c:pt>
                <c:pt idx="34">
                  <c:v>83151.849900000263</c:v>
                </c:pt>
                <c:pt idx="35">
                  <c:v>83655.147600000026</c:v>
                </c:pt>
                <c:pt idx="36">
                  <c:v>83910.253100000322</c:v>
                </c:pt>
                <c:pt idx="37">
                  <c:v>83906.322000000393</c:v>
                </c:pt>
                <c:pt idx="38">
                  <c:v>83632.509900000412</c:v>
                </c:pt>
                <c:pt idx="39">
                  <c:v>83077.972400000319</c:v>
                </c:pt>
                <c:pt idx="40">
                  <c:v>82231.865100000286</c:v>
                </c:pt>
                <c:pt idx="41">
                  <c:v>81083.343600000488</c:v>
                </c:pt>
                <c:pt idx="42">
                  <c:v>79621.563500000164</c:v>
                </c:pt>
                <c:pt idx="43">
                  <c:v>77835.680400000419</c:v>
                </c:pt>
                <c:pt idx="44">
                  <c:v>75714.849900000496</c:v>
                </c:pt>
                <c:pt idx="45">
                  <c:v>73248.227600000333</c:v>
                </c:pt>
                <c:pt idx="46">
                  <c:v>70424.969100000337</c:v>
                </c:pt>
                <c:pt idx="47">
                  <c:v>67234.230000000214</c:v>
                </c:pt>
                <c:pt idx="48">
                  <c:v>63665.165900000371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74688"/>
        <c:axId val="273272336"/>
      </c:scatterChart>
      <c:valAx>
        <c:axId val="27327468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72336"/>
        <c:crosses val="autoZero"/>
        <c:crossBetween val="midCat"/>
      </c:valAx>
      <c:valAx>
        <c:axId val="2732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7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Covid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Charts'!$A$11:$A$19</c:f>
              <c:strCache>
                <c:ptCount val="9"/>
                <c:pt idx="0">
                  <c:v>Susceptible Population</c:v>
                </c:pt>
                <c:pt idx="1">
                  <c:v>Untreated Recovered</c:v>
                </c:pt>
                <c:pt idx="2">
                  <c:v>Total Infected in Population</c:v>
                </c:pt>
                <c:pt idx="3">
                  <c:v>Infected Not Treated</c:v>
                </c:pt>
                <c:pt idx="4">
                  <c:v>Treated Recovered</c:v>
                </c:pt>
                <c:pt idx="5">
                  <c:v>Cumulative Cases</c:v>
                </c:pt>
                <c:pt idx="6">
                  <c:v>Cumulative Deaths</c:v>
                </c:pt>
                <c:pt idx="8">
                  <c:v>Daily Deaths (dc/dt)</c:v>
                </c:pt>
              </c:strCache>
            </c:strRef>
          </c:cat>
          <c:val>
            <c:numRef>
              <c:f>'Pie Charts'!$B$11:$B$19</c:f>
              <c:numCache>
                <c:formatCode>#,##0</c:formatCode>
                <c:ptCount val="9"/>
                <c:pt idx="0">
                  <c:v>7800000000</c:v>
                </c:pt>
                <c:pt idx="1">
                  <c:v>5698600</c:v>
                </c:pt>
                <c:pt idx="2">
                  <c:v>16912331.025593668</c:v>
                </c:pt>
                <c:pt idx="3">
                  <c:v>11213731.025593668</c:v>
                </c:pt>
                <c:pt idx="4">
                  <c:v>1051697</c:v>
                </c:pt>
                <c:pt idx="5">
                  <c:v>2471136</c:v>
                </c:pt>
                <c:pt idx="6">
                  <c:v>169006</c:v>
                </c:pt>
                <c:pt idx="8">
                  <c:v>6058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Charts'!$A$12:$A$17</c:f>
              <c:strCache>
                <c:ptCount val="6"/>
                <c:pt idx="0">
                  <c:v>Untreated Recovered</c:v>
                </c:pt>
                <c:pt idx="1">
                  <c:v>Total Infected in Population</c:v>
                </c:pt>
                <c:pt idx="2">
                  <c:v>Infected Not Treated</c:v>
                </c:pt>
                <c:pt idx="3">
                  <c:v>Treated Recovered</c:v>
                </c:pt>
                <c:pt idx="4">
                  <c:v>Cumulative Cases</c:v>
                </c:pt>
                <c:pt idx="5">
                  <c:v>Cumulative Deaths</c:v>
                </c:pt>
              </c:strCache>
            </c:strRef>
          </c:cat>
          <c:val>
            <c:numRef>
              <c:f>'Pie Charts'!$B$12:$B$17</c:f>
              <c:numCache>
                <c:formatCode>#,##0</c:formatCode>
                <c:ptCount val="6"/>
                <c:pt idx="0">
                  <c:v>5698600</c:v>
                </c:pt>
                <c:pt idx="1">
                  <c:v>16912331.025593668</c:v>
                </c:pt>
                <c:pt idx="2">
                  <c:v>11213731.025593668</c:v>
                </c:pt>
                <c:pt idx="3">
                  <c:v>1051697</c:v>
                </c:pt>
                <c:pt idx="4">
                  <c:v>2471136</c:v>
                </c:pt>
                <c:pt idx="5">
                  <c:v>169006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Charts'!$A$33:$A$37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Charts'!$B$33:$B$37</c:f>
              <c:numCache>
                <c:formatCode>_(* #,##0_);_(* \(#,##0\);_(* "-"??_);_(@_)</c:formatCode>
                <c:ptCount val="5"/>
                <c:pt idx="0">
                  <c:v>8075857.1637006607</c:v>
                </c:pt>
                <c:pt idx="1">
                  <c:v>14453458.264202638</c:v>
                </c:pt>
                <c:pt idx="2">
                  <c:v>1133758</c:v>
                </c:pt>
                <c:pt idx="3">
                  <c:v>2544792</c:v>
                </c:pt>
                <c:pt idx="4">
                  <c:v>175694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Charts'!$A$51:$A$55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Charts'!$B$51:$B$55</c:f>
              <c:numCache>
                <c:formatCode>_(* #,##0_);_(* \(#,##0\);_(* "-"??_);_(@_)</c:formatCode>
                <c:ptCount val="5"/>
                <c:pt idx="0">
                  <c:v>8694563.7283891197</c:v>
                </c:pt>
                <c:pt idx="1">
                  <c:v>14750065.905186525</c:v>
                </c:pt>
                <c:pt idx="2">
                  <c:v>1210956</c:v>
                </c:pt>
                <c:pt idx="3">
                  <c:v>2626321</c:v>
                </c:pt>
                <c:pt idx="4">
                  <c:v>181938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Apr 2020 Global</a:t>
            </a:r>
            <a:r>
              <a:rPr lang="en-US" baseline="0"/>
              <a:t>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Charts'!$A$68:$A$72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Charts'!$B$68:$B$72</c:f>
              <c:numCache>
                <c:formatCode>_(* #,##0_);_(* \(#,##0\);_(* "-"??_);_(@_)</c:formatCode>
                <c:ptCount val="5"/>
                <c:pt idx="0">
                  <c:v>9340282.4299974479</c:v>
                </c:pt>
                <c:pt idx="1">
                  <c:v>15097798.786148783</c:v>
                </c:pt>
                <c:pt idx="2">
                  <c:v>1279722</c:v>
                </c:pt>
                <c:pt idx="3">
                  <c:v>2719897</c:v>
                </c:pt>
                <c:pt idx="4">
                  <c:v>187705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498230</xdr:colOff>
      <xdr:row>1</xdr:row>
      <xdr:rowOff>155330</xdr:rowOff>
    </xdr:from>
    <xdr:to>
      <xdr:col>36</xdr:col>
      <xdr:colOff>515815</xdr:colOff>
      <xdr:row>13</xdr:row>
      <xdr:rowOff>102576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419226</xdr:colOff>
      <xdr:row>29</xdr:row>
      <xdr:rowOff>140804</xdr:rowOff>
    </xdr:from>
    <xdr:to>
      <xdr:col>36</xdr:col>
      <xdr:colOff>389918</xdr:colOff>
      <xdr:row>44</xdr:row>
      <xdr:rowOff>158388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342899</xdr:colOff>
      <xdr:row>1</xdr:row>
      <xdr:rowOff>120161</xdr:rowOff>
    </xdr:from>
    <xdr:to>
      <xdr:col>46</xdr:col>
      <xdr:colOff>337931</xdr:colOff>
      <xdr:row>13</xdr:row>
      <xdr:rowOff>67407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457198</xdr:colOff>
      <xdr:row>13</xdr:row>
      <xdr:rowOff>175592</xdr:rowOff>
    </xdr:from>
    <xdr:to>
      <xdr:col>36</xdr:col>
      <xdr:colOff>490330</xdr:colOff>
      <xdr:row>28</xdr:row>
      <xdr:rowOff>135834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187570</xdr:colOff>
      <xdr:row>4</xdr:row>
      <xdr:rowOff>102576</xdr:rowOff>
    </xdr:from>
    <xdr:to>
      <xdr:col>10</xdr:col>
      <xdr:colOff>492370</xdr:colOff>
      <xdr:row>17</xdr:row>
      <xdr:rowOff>120161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181707</xdr:colOff>
      <xdr:row>13</xdr:row>
      <xdr:rowOff>96715</xdr:rowOff>
    </xdr:from>
    <xdr:to>
      <xdr:col>10</xdr:col>
      <xdr:colOff>486507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16668</xdr:colOff>
      <xdr:row>30</xdr:row>
      <xdr:rowOff>154781</xdr:rowOff>
    </xdr:from>
    <xdr:to>
      <xdr:col>10</xdr:col>
      <xdr:colOff>321468</xdr:colOff>
      <xdr:row>46</xdr:row>
      <xdr:rowOff>2381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226219</xdr:colOff>
      <xdr:row>50</xdr:row>
      <xdr:rowOff>59531</xdr:rowOff>
    </xdr:from>
    <xdr:to>
      <xdr:col>9</xdr:col>
      <xdr:colOff>531019</xdr:colOff>
      <xdr:row>64</xdr:row>
      <xdr:rowOff>269081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119063</xdr:colOff>
      <xdr:row>66</xdr:row>
      <xdr:rowOff>88106</xdr:rowOff>
    </xdr:from>
    <xdr:to>
      <xdr:col>11</xdr:col>
      <xdr:colOff>423863</xdr:colOff>
      <xdr:row>81</xdr:row>
      <xdr:rowOff>116681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0</xdr:row>
      <xdr:rowOff>110490</xdr:rowOff>
    </xdr:from>
    <xdr:to>
      <xdr:col>23</xdr:col>
      <xdr:colOff>411480</xdr:colOff>
      <xdr:row>24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320040</xdr:colOff>
      <xdr:row>25</xdr:row>
      <xdr:rowOff>87630</xdr:rowOff>
    </xdr:from>
    <xdr:to>
      <xdr:col>23</xdr:col>
      <xdr:colOff>411480</xdr:colOff>
      <xdr:row>46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36</xdr:col>
      <xdr:colOff>68580</xdr:colOff>
      <xdr:row>23</xdr:row>
      <xdr:rowOff>156210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25</xdr:row>
      <xdr:rowOff>0</xdr:rowOff>
    </xdr:from>
    <xdr:to>
      <xdr:col>36</xdr:col>
      <xdr:colOff>91440</xdr:colOff>
      <xdr:row>45</xdr:row>
      <xdr:rowOff>156210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06"/>
  <sheetViews>
    <sheetView topLeftCell="V1" zoomScale="115" zoomScaleNormal="115" workbookViewId="0">
      <selection activeCell="V1" sqref="V1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0.5546875" bestFit="1" customWidth="1"/>
    <col min="5" max="5" width="13.44140625" customWidth="1"/>
    <col min="6" max="6" width="12.44140625" customWidth="1"/>
    <col min="7" max="7" width="12.33203125" customWidth="1"/>
    <col min="8" max="8" width="12" customWidth="1"/>
    <col min="9" max="9" width="12.33203125" customWidth="1"/>
    <col min="10" max="10" width="11.21875" bestFit="1" customWidth="1"/>
    <col min="11" max="11" width="6.6640625" bestFit="1" customWidth="1"/>
    <col min="12" max="12" width="10.77734375" bestFit="1" customWidth="1"/>
    <col min="13" max="13" width="11.44140625" customWidth="1"/>
    <col min="14" max="14" width="9.21875" bestFit="1" customWidth="1"/>
    <col min="15" max="15" width="11.44140625" customWidth="1"/>
    <col min="16" max="16" width="9.88671875" customWidth="1"/>
    <col min="17" max="18" width="12.21875" customWidth="1"/>
    <col min="19" max="19" width="12.109375" customWidth="1"/>
    <col min="20" max="20" width="6.6640625" bestFit="1" customWidth="1"/>
    <col min="21" max="21" width="7.21875" customWidth="1"/>
    <col min="23" max="23" width="8.5546875" bestFit="1" customWidth="1"/>
    <col min="38" max="38" width="8.21875" bestFit="1" customWidth="1"/>
    <col min="39" max="39" width="8.6640625" bestFit="1" customWidth="1"/>
    <col min="40" max="40" width="10.44140625" bestFit="1" customWidth="1"/>
    <col min="41" max="41" width="10" customWidth="1"/>
    <col min="42" max="42" width="11.5546875" customWidth="1"/>
    <col min="44" max="44" width="8.77734375" customWidth="1"/>
    <col min="45" max="45" width="9.5546875" customWidth="1"/>
    <col min="46" max="46" width="10.88671875" customWidth="1"/>
    <col min="48" max="48" width="8.21875" customWidth="1"/>
    <col min="49" max="49" width="8.88671875" customWidth="1"/>
    <col min="50" max="50" width="10" customWidth="1"/>
    <col min="52" max="52" width="10.21875" bestFit="1" customWidth="1"/>
    <col min="53" max="53" width="12.109375" bestFit="1" customWidth="1"/>
    <col min="54" max="54" width="13.77734375" bestFit="1" customWidth="1"/>
  </cols>
  <sheetData>
    <row r="1" spans="1:95" x14ac:dyDescent="0.3">
      <c r="H1">
        <v>2804796</v>
      </c>
      <c r="I1">
        <v>84900</v>
      </c>
      <c r="J1">
        <v>193710</v>
      </c>
      <c r="K1">
        <v>6006</v>
      </c>
      <c r="O1" s="48">
        <f>SUMXMY2(O6:O46,I6:I46)</f>
        <v>10960350365.250643</v>
      </c>
    </row>
    <row r="2" spans="1:95" ht="28.8" x14ac:dyDescent="0.3">
      <c r="E2" s="24" t="s">
        <v>1097</v>
      </c>
      <c r="H2">
        <v>2878196</v>
      </c>
      <c r="I2">
        <v>85530</v>
      </c>
      <c r="J2">
        <v>198668</v>
      </c>
      <c r="K2">
        <v>4982</v>
      </c>
    </row>
    <row r="3" spans="1:95" x14ac:dyDescent="0.3">
      <c r="E3" s="5">
        <f>+'Pie Charts'!B82</f>
        <v>7.7742831166209003E-3</v>
      </c>
      <c r="F3" s="8">
        <f t="shared" ref="F3:J3" si="0">AVERAGE(F45:F50)</f>
        <v>6273268.6647852203</v>
      </c>
      <c r="G3" s="8">
        <f t="shared" si="0"/>
        <v>14304862.85835956</v>
      </c>
      <c r="H3" s="5">
        <v>0.25</v>
      </c>
      <c r="I3" s="8">
        <f t="shared" si="0"/>
        <v>2354958.3333333335</v>
      </c>
      <c r="J3" s="8">
        <f t="shared" si="0"/>
        <v>160690.33333333334</v>
      </c>
      <c r="K3" s="5"/>
      <c r="L3" s="8">
        <f>AVERAGE(L45:L50)</f>
        <v>78446.5</v>
      </c>
      <c r="M3" s="8">
        <f t="shared" ref="M3" si="1">AVERAGE(M45:M50)</f>
        <v>79927.545816667029</v>
      </c>
      <c r="N3" s="5">
        <v>5.0000000000000001E-3</v>
      </c>
      <c r="O3" s="8">
        <f>AVERAGE(O45:O50)</f>
        <v>2365423.1022883411</v>
      </c>
      <c r="P3" s="9">
        <f>LOG(2)/LOG(1+S3)</f>
        <v>21.15290975537307</v>
      </c>
      <c r="Q3" s="5">
        <f>J3/I3</f>
        <v>6.8234894460269993E-2</v>
      </c>
      <c r="R3" s="17">
        <f t="shared" ref="R3" si="2">AVERAGE(R45:R50)</f>
        <v>7.7427412174602472E-2</v>
      </c>
      <c r="S3" s="5">
        <f>L3/I3</f>
        <v>3.3311205081477023E-2</v>
      </c>
      <c r="T3" s="9"/>
      <c r="U3" s="5"/>
      <c r="V3" s="17">
        <f t="shared" ref="V3" si="3">AVERAGE(V36:V42)</f>
        <v>3.7691454782786122E-3</v>
      </c>
    </row>
    <row r="4" spans="1:95" x14ac:dyDescent="0.3">
      <c r="CQ4">
        <f>COUNT(B4:CO4)</f>
        <v>0</v>
      </c>
    </row>
    <row r="5" spans="1:95" ht="57.6" x14ac:dyDescent="0.3">
      <c r="A5" s="19" t="s">
        <v>1089</v>
      </c>
      <c r="B5" s="19" t="s">
        <v>1088</v>
      </c>
      <c r="C5" s="19" t="s">
        <v>1087</v>
      </c>
      <c r="D5" s="19" t="s">
        <v>1120</v>
      </c>
      <c r="E5" s="19" t="s">
        <v>1099</v>
      </c>
      <c r="F5" s="19" t="s">
        <v>1091</v>
      </c>
      <c r="G5" s="19" t="s">
        <v>1092</v>
      </c>
      <c r="H5" s="19" t="s">
        <v>1090</v>
      </c>
      <c r="I5" s="19" t="s">
        <v>1096</v>
      </c>
      <c r="J5" s="19" t="s">
        <v>1093</v>
      </c>
      <c r="K5" s="19" t="s">
        <v>1089</v>
      </c>
      <c r="L5" s="19" t="s">
        <v>1118</v>
      </c>
      <c r="M5" s="19" t="s">
        <v>1244</v>
      </c>
      <c r="N5" s="19" t="s">
        <v>1106</v>
      </c>
      <c r="O5" s="19" t="s">
        <v>1116</v>
      </c>
      <c r="P5" s="19" t="s">
        <v>1094</v>
      </c>
      <c r="Q5" s="19" t="s">
        <v>1109</v>
      </c>
      <c r="R5" s="19" t="s">
        <v>1113</v>
      </c>
      <c r="S5" s="19" t="s">
        <v>1108</v>
      </c>
      <c r="T5" s="19" t="str">
        <f t="shared" ref="T5:T68" si="4">+A5</f>
        <v>Report</v>
      </c>
      <c r="U5" s="19" t="s">
        <v>1107</v>
      </c>
      <c r="V5" s="25" t="s">
        <v>1098</v>
      </c>
      <c r="W5" s="25" t="s">
        <v>1095</v>
      </c>
    </row>
    <row r="6" spans="1:95" x14ac:dyDescent="0.3">
      <c r="A6" s="21">
        <v>50</v>
      </c>
      <c r="B6" s="23">
        <v>43900</v>
      </c>
      <c r="C6" s="21" t="s">
        <v>6</v>
      </c>
      <c r="D6" s="21"/>
      <c r="E6" s="8">
        <f t="shared" ref="E6:E54" si="5">+I6*(Q6/$E$3)</f>
        <v>112164.68282917584</v>
      </c>
      <c r="F6" s="19"/>
      <c r="G6" s="19"/>
      <c r="H6" s="19"/>
      <c r="I6" s="6">
        <v>32778</v>
      </c>
      <c r="J6" s="2">
        <v>872</v>
      </c>
      <c r="K6" s="21">
        <v>50</v>
      </c>
      <c r="L6" s="2">
        <v>4105</v>
      </c>
      <c r="M6" s="38">
        <f t="shared" ref="M6:M37" si="6">$AQ$26*($K6^3)+$AR$26*($K6^2)+$AS$26*$K6+$AT$26</f>
        <v>-4205.6148999999277</v>
      </c>
      <c r="N6" s="2">
        <v>186</v>
      </c>
      <c r="O6" s="38">
        <f t="shared" ref="O6:O37" si="7">$AL$26*($K6^4)+$AM$26*($K6^3)+$AN$26*($K6^2)+$AO$26*$K6+$AP$26</f>
        <v>34151.819600001909</v>
      </c>
      <c r="P6" s="13">
        <f t="shared" ref="P6:P69" si="8">LOG(2)/LOG(1+S6)</f>
        <v>5.8744680914690361</v>
      </c>
      <c r="Q6" s="7">
        <f t="shared" ref="Q6:Q44" si="9">+J6/I6</f>
        <v>2.6603209469766308E-2</v>
      </c>
      <c r="R6" s="7">
        <f t="shared" ref="R6:R37" si="10">+N6/L6</f>
        <v>4.531059683313033E-2</v>
      </c>
      <c r="S6" s="7">
        <f t="shared" ref="S6:S69" si="11">+L6/I6</f>
        <v>0.12523643907498933</v>
      </c>
      <c r="T6" s="50">
        <f t="shared" si="4"/>
        <v>50</v>
      </c>
      <c r="U6" s="8"/>
      <c r="V6" s="11">
        <f t="shared" ref="V6:V54" si="12">+N6/I6</f>
        <v>5.6745377997437308E-3</v>
      </c>
    </row>
    <row r="7" spans="1:95" x14ac:dyDescent="0.3">
      <c r="A7" s="21">
        <v>51</v>
      </c>
      <c r="B7" s="23">
        <v>43901</v>
      </c>
      <c r="C7" s="22" t="s">
        <v>0</v>
      </c>
      <c r="D7" s="22"/>
      <c r="E7" s="8">
        <f t="shared" si="5"/>
        <v>145351.02247358797</v>
      </c>
      <c r="F7" s="19"/>
      <c r="G7" s="19"/>
      <c r="H7" s="19"/>
      <c r="I7" s="6">
        <v>37364</v>
      </c>
      <c r="J7" s="2">
        <v>1130</v>
      </c>
      <c r="K7" s="21">
        <f>+K6+1</f>
        <v>51</v>
      </c>
      <c r="L7" s="2">
        <v>4589</v>
      </c>
      <c r="M7" s="38">
        <f t="shared" si="6"/>
        <v>-1716.200399999856</v>
      </c>
      <c r="N7" s="2">
        <v>258</v>
      </c>
      <c r="O7" s="38">
        <f t="shared" si="7"/>
        <v>41961.005550001748</v>
      </c>
      <c r="P7" s="13">
        <f t="shared" si="8"/>
        <v>5.9835427969968737</v>
      </c>
      <c r="Q7" s="7">
        <f t="shared" si="9"/>
        <v>3.0243014666523928E-2</v>
      </c>
      <c r="R7" s="7">
        <f t="shared" si="10"/>
        <v>5.6221398997602964E-2</v>
      </c>
      <c r="S7" s="7">
        <f t="shared" si="11"/>
        <v>0.1228187560218392</v>
      </c>
      <c r="T7" s="50">
        <f t="shared" si="4"/>
        <v>51</v>
      </c>
      <c r="U7" s="30">
        <f t="shared" ref="U7:U38" si="13">+L7-L6</f>
        <v>484</v>
      </c>
      <c r="V7" s="11">
        <f t="shared" si="12"/>
        <v>6.9050422866930739E-3</v>
      </c>
    </row>
    <row r="8" spans="1:95" x14ac:dyDescent="0.3">
      <c r="A8" s="21">
        <v>52</v>
      </c>
      <c r="B8" s="23">
        <v>43902</v>
      </c>
      <c r="C8" s="22" t="s">
        <v>1</v>
      </c>
      <c r="D8" s="22"/>
      <c r="E8" s="8">
        <f t="shared" si="5"/>
        <v>185226.08173625369</v>
      </c>
      <c r="F8" s="19"/>
      <c r="G8" s="19"/>
      <c r="H8" s="19"/>
      <c r="I8" s="6">
        <v>44279</v>
      </c>
      <c r="J8" s="2">
        <v>1440</v>
      </c>
      <c r="K8" s="21">
        <f t="shared" ref="K8:K71" si="14">+K7+1</f>
        <v>52</v>
      </c>
      <c r="L8" s="2">
        <v>6915</v>
      </c>
      <c r="M8" s="38">
        <f t="shared" si="6"/>
        <v>893.73150000011083</v>
      </c>
      <c r="N8" s="2">
        <v>310</v>
      </c>
      <c r="O8" s="38">
        <f t="shared" si="7"/>
        <v>52061.321000003256</v>
      </c>
      <c r="P8" s="13">
        <f t="shared" si="8"/>
        <v>4.7766419777592084</v>
      </c>
      <c r="Q8" s="7">
        <f t="shared" si="9"/>
        <v>3.2521059644526749E-2</v>
      </c>
      <c r="R8" s="7">
        <f t="shared" si="10"/>
        <v>4.4830079537237888E-2</v>
      </c>
      <c r="S8" s="7">
        <f t="shared" si="11"/>
        <v>0.15616883850132116</v>
      </c>
      <c r="T8" s="50">
        <f t="shared" si="4"/>
        <v>52</v>
      </c>
      <c r="U8" s="30">
        <f t="shared" si="13"/>
        <v>2326</v>
      </c>
      <c r="V8" s="11">
        <f t="shared" si="12"/>
        <v>7.0010614512522867E-3</v>
      </c>
    </row>
    <row r="9" spans="1:95" x14ac:dyDescent="0.3">
      <c r="A9" s="21">
        <v>53</v>
      </c>
      <c r="B9" s="23">
        <v>43903</v>
      </c>
      <c r="C9" s="22" t="s">
        <v>2</v>
      </c>
      <c r="D9" s="22"/>
      <c r="E9" s="8">
        <f t="shared" si="5"/>
        <v>228316.87158461829</v>
      </c>
      <c r="F9" s="19"/>
      <c r="G9" s="19"/>
      <c r="H9" s="19"/>
      <c r="I9" s="6">
        <v>51767</v>
      </c>
      <c r="J9" s="2">
        <v>1775</v>
      </c>
      <c r="K9" s="21">
        <f t="shared" si="14"/>
        <v>53</v>
      </c>
      <c r="L9" s="2">
        <v>7488</v>
      </c>
      <c r="M9" s="38">
        <f t="shared" si="6"/>
        <v>3613.3364000002621</v>
      </c>
      <c r="N9" s="2">
        <v>335</v>
      </c>
      <c r="O9" s="38">
        <f t="shared" si="7"/>
        <v>64569.654050002806</v>
      </c>
      <c r="P9" s="13">
        <f t="shared" si="8"/>
        <v>5.1307262434220018</v>
      </c>
      <c r="Q9" s="7">
        <f t="shared" si="9"/>
        <v>3.4288253134236099E-2</v>
      </c>
      <c r="R9" s="7">
        <f t="shared" si="10"/>
        <v>4.4738247863247864E-2</v>
      </c>
      <c r="S9" s="7">
        <f t="shared" si="11"/>
        <v>0.14464813491220274</v>
      </c>
      <c r="T9" s="50">
        <f t="shared" si="4"/>
        <v>53</v>
      </c>
      <c r="U9" s="30">
        <f t="shared" si="13"/>
        <v>573</v>
      </c>
      <c r="V9" s="11">
        <f t="shared" si="12"/>
        <v>6.4713041126586435E-3</v>
      </c>
    </row>
    <row r="10" spans="1:95" x14ac:dyDescent="0.3">
      <c r="A10" s="21">
        <v>54</v>
      </c>
      <c r="B10" s="23">
        <v>43904</v>
      </c>
      <c r="C10" s="20" t="s">
        <v>3</v>
      </c>
      <c r="D10" s="20"/>
      <c r="E10" s="8">
        <f t="shared" si="5"/>
        <v>282727.0330946428</v>
      </c>
      <c r="F10" s="8"/>
      <c r="G10" s="8"/>
      <c r="H10" s="8"/>
      <c r="I10" s="6">
        <v>61513</v>
      </c>
      <c r="J10" s="2">
        <v>2198</v>
      </c>
      <c r="K10" s="21">
        <f t="shared" si="14"/>
        <v>54</v>
      </c>
      <c r="L10" s="2">
        <v>9746</v>
      </c>
      <c r="M10" s="38">
        <f t="shared" si="6"/>
        <v>6431.7699000001885</v>
      </c>
      <c r="N10" s="8">
        <f t="shared" ref="N10:N24" si="15">+J10-J9</f>
        <v>423</v>
      </c>
      <c r="O10" s="38">
        <f t="shared" si="7"/>
        <v>79591.544640001841</v>
      </c>
      <c r="P10" s="13">
        <f t="shared" si="8"/>
        <v>4.712959562192534</v>
      </c>
      <c r="Q10" s="7">
        <f t="shared" si="9"/>
        <v>3.573228423260124E-2</v>
      </c>
      <c r="R10" s="7">
        <f t="shared" si="10"/>
        <v>4.3402421506258976E-2</v>
      </c>
      <c r="S10" s="7">
        <f t="shared" si="11"/>
        <v>0.15843805374473688</v>
      </c>
      <c r="T10" s="50">
        <f t="shared" si="4"/>
        <v>54</v>
      </c>
      <c r="U10" s="30">
        <f t="shared" si="13"/>
        <v>2258</v>
      </c>
      <c r="V10" s="11">
        <f t="shared" si="12"/>
        <v>6.8765951912603844E-3</v>
      </c>
    </row>
    <row r="11" spans="1:95" x14ac:dyDescent="0.3">
      <c r="A11" s="21">
        <v>55</v>
      </c>
      <c r="B11" s="23">
        <v>43905</v>
      </c>
      <c r="C11" s="21" t="s">
        <v>4</v>
      </c>
      <c r="D11" s="21"/>
      <c r="E11" s="8">
        <f t="shared" si="5"/>
        <v>325560.56449615146</v>
      </c>
      <c r="F11" s="8"/>
      <c r="G11" s="8"/>
      <c r="H11" s="8"/>
      <c r="I11" s="6">
        <v>72469</v>
      </c>
      <c r="J11" s="2">
        <v>2531</v>
      </c>
      <c r="K11" s="21">
        <f t="shared" si="14"/>
        <v>55</v>
      </c>
      <c r="L11" s="2">
        <v>10955</v>
      </c>
      <c r="M11" s="38">
        <f t="shared" si="6"/>
        <v>9338.1876000001794</v>
      </c>
      <c r="N11" s="8">
        <f t="shared" si="15"/>
        <v>333</v>
      </c>
      <c r="O11" s="38">
        <f t="shared" si="7"/>
        <v>97221.184550003149</v>
      </c>
      <c r="P11" s="13">
        <f t="shared" si="8"/>
        <v>4.92371924803009</v>
      </c>
      <c r="Q11" s="7">
        <f t="shared" si="9"/>
        <v>3.4925278394899888E-2</v>
      </c>
      <c r="R11" s="7">
        <f t="shared" si="10"/>
        <v>3.0397078959379278E-2</v>
      </c>
      <c r="S11" s="7">
        <f t="shared" si="11"/>
        <v>0.15116808566421505</v>
      </c>
      <c r="T11" s="50">
        <f t="shared" si="4"/>
        <v>55</v>
      </c>
      <c r="U11" s="30">
        <f t="shared" si="13"/>
        <v>1209</v>
      </c>
      <c r="V11" s="11">
        <f t="shared" si="12"/>
        <v>4.5950682360733552E-3</v>
      </c>
    </row>
    <row r="12" spans="1:95" x14ac:dyDescent="0.3">
      <c r="A12" s="21">
        <v>56</v>
      </c>
      <c r="B12" s="23">
        <v>43906</v>
      </c>
      <c r="C12" s="21" t="s">
        <v>5</v>
      </c>
      <c r="D12" s="21"/>
      <c r="E12" s="8">
        <f t="shared" si="5"/>
        <v>849724.64996506379</v>
      </c>
      <c r="F12" s="8"/>
      <c r="G12" s="8"/>
      <c r="H12" s="8"/>
      <c r="I12" s="6">
        <v>167515</v>
      </c>
      <c r="J12" s="2">
        <v>6606</v>
      </c>
      <c r="K12" s="21">
        <f t="shared" si="14"/>
        <v>56</v>
      </c>
      <c r="L12" s="2">
        <v>13903</v>
      </c>
      <c r="M12" s="38">
        <f t="shared" si="6"/>
        <v>12321.745100000175</v>
      </c>
      <c r="N12" s="8">
        <f t="shared" si="15"/>
        <v>4075</v>
      </c>
      <c r="O12" s="38">
        <f t="shared" si="7"/>
        <v>117541.41740000155</v>
      </c>
      <c r="P12" s="13">
        <f t="shared" si="8"/>
        <v>8.6935869952610982</v>
      </c>
      <c r="Q12" s="7">
        <f t="shared" si="9"/>
        <v>3.9435274453034054E-2</v>
      </c>
      <c r="R12" s="7">
        <f t="shared" si="10"/>
        <v>0.293102208156513</v>
      </c>
      <c r="S12" s="7">
        <f t="shared" si="11"/>
        <v>8.299555263707728E-2</v>
      </c>
      <c r="T12" s="50">
        <f t="shared" si="4"/>
        <v>56</v>
      </c>
      <c r="U12" s="30">
        <f t="shared" si="13"/>
        <v>2948</v>
      </c>
      <c r="V12" s="11">
        <f t="shared" si="12"/>
        <v>2.4326179745097452E-2</v>
      </c>
    </row>
    <row r="13" spans="1:95" x14ac:dyDescent="0.3">
      <c r="A13" s="21">
        <v>57</v>
      </c>
      <c r="B13" s="23">
        <v>43907</v>
      </c>
      <c r="C13" s="21" t="s">
        <v>6</v>
      </c>
      <c r="D13" s="21"/>
      <c r="E13" s="8">
        <f t="shared" si="5"/>
        <v>955200.61317598622</v>
      </c>
      <c r="F13" s="8"/>
      <c r="G13" s="8"/>
      <c r="H13" s="8"/>
      <c r="I13" s="6">
        <v>179111</v>
      </c>
      <c r="J13" s="2">
        <v>7426</v>
      </c>
      <c r="K13" s="21">
        <f t="shared" si="14"/>
        <v>57</v>
      </c>
      <c r="L13" s="2">
        <v>11525</v>
      </c>
      <c r="M13" s="38">
        <f t="shared" si="6"/>
        <v>15371.598000000231</v>
      </c>
      <c r="N13" s="8">
        <f t="shared" si="15"/>
        <v>820</v>
      </c>
      <c r="O13" s="38">
        <f t="shared" si="7"/>
        <v>140623.73865000438</v>
      </c>
      <c r="P13" s="13">
        <f t="shared" si="8"/>
        <v>11.115230734068556</v>
      </c>
      <c r="Q13" s="7">
        <f t="shared" si="9"/>
        <v>4.1460323486553034E-2</v>
      </c>
      <c r="R13" s="7">
        <f t="shared" si="10"/>
        <v>7.1149674620390457E-2</v>
      </c>
      <c r="S13" s="7">
        <f t="shared" si="11"/>
        <v>6.4345573415368118E-2</v>
      </c>
      <c r="T13" s="50">
        <f t="shared" si="4"/>
        <v>57</v>
      </c>
      <c r="U13" s="30">
        <f t="shared" si="13"/>
        <v>-2378</v>
      </c>
      <c r="V13" s="11">
        <f t="shared" si="12"/>
        <v>4.5781666117658878E-3</v>
      </c>
    </row>
    <row r="14" spans="1:95" x14ac:dyDescent="0.3">
      <c r="A14" s="21">
        <v>58</v>
      </c>
      <c r="B14" s="23">
        <v>43908</v>
      </c>
      <c r="C14" s="22" t="s">
        <v>0</v>
      </c>
      <c r="D14" s="22"/>
      <c r="E14" s="8">
        <f t="shared" si="5"/>
        <v>1004208.3473020366</v>
      </c>
      <c r="F14" s="8"/>
      <c r="G14" s="8"/>
      <c r="H14" s="8"/>
      <c r="I14" s="2">
        <v>191127</v>
      </c>
      <c r="J14" s="2">
        <v>7807</v>
      </c>
      <c r="K14" s="21">
        <f t="shared" si="14"/>
        <v>58</v>
      </c>
      <c r="L14" s="2">
        <v>15123</v>
      </c>
      <c r="M14" s="38">
        <f t="shared" si="6"/>
        <v>18476.901900000055</v>
      </c>
      <c r="N14" s="8">
        <f t="shared" si="15"/>
        <v>381</v>
      </c>
      <c r="O14" s="38">
        <f t="shared" si="7"/>
        <v>166528.29560000356</v>
      </c>
      <c r="P14" s="13">
        <f t="shared" si="8"/>
        <v>9.1022852116044888</v>
      </c>
      <c r="Q14" s="7">
        <f t="shared" si="9"/>
        <v>4.084718537935509E-2</v>
      </c>
      <c r="R14" s="7">
        <f t="shared" si="10"/>
        <v>2.5193414005157708E-2</v>
      </c>
      <c r="S14" s="7">
        <f t="shared" si="11"/>
        <v>7.912539829537428E-2</v>
      </c>
      <c r="T14" s="50">
        <f t="shared" si="4"/>
        <v>58</v>
      </c>
      <c r="U14" s="30">
        <f t="shared" si="13"/>
        <v>3598</v>
      </c>
      <c r="V14" s="11">
        <f t="shared" si="12"/>
        <v>1.9934389175783641E-3</v>
      </c>
    </row>
    <row r="15" spans="1:95" x14ac:dyDescent="0.3">
      <c r="A15" s="21">
        <v>59</v>
      </c>
      <c r="B15" s="23">
        <v>43909</v>
      </c>
      <c r="C15" s="22" t="s">
        <v>1</v>
      </c>
      <c r="D15" s="22"/>
      <c r="E15" s="8">
        <f t="shared" si="5"/>
        <v>1129107.3232505799</v>
      </c>
      <c r="F15" s="8"/>
      <c r="G15" s="8"/>
      <c r="H15" s="8"/>
      <c r="I15" s="2">
        <v>209839</v>
      </c>
      <c r="J15" s="2">
        <v>8778</v>
      </c>
      <c r="K15" s="21">
        <f t="shared" si="14"/>
        <v>59</v>
      </c>
      <c r="L15" s="2">
        <v>16556</v>
      </c>
      <c r="M15" s="38">
        <f t="shared" si="6"/>
        <v>21626.81240000017</v>
      </c>
      <c r="N15" s="8">
        <f t="shared" si="15"/>
        <v>971</v>
      </c>
      <c r="O15" s="38">
        <f t="shared" si="7"/>
        <v>195303.88739000168</v>
      </c>
      <c r="P15" s="13">
        <f t="shared" si="8"/>
        <v>9.1274805244376296</v>
      </c>
      <c r="Q15" s="7">
        <f t="shared" si="9"/>
        <v>4.1832071254628546E-2</v>
      </c>
      <c r="R15" s="7">
        <f t="shared" si="10"/>
        <v>5.8649432230007251E-2</v>
      </c>
      <c r="S15" s="7">
        <f t="shared" si="11"/>
        <v>7.8898584152612236E-2</v>
      </c>
      <c r="T15" s="50">
        <f t="shared" si="4"/>
        <v>59</v>
      </c>
      <c r="U15" s="30">
        <f t="shared" si="13"/>
        <v>1433</v>
      </c>
      <c r="V15" s="11">
        <f t="shared" si="12"/>
        <v>4.6273571643021556E-3</v>
      </c>
    </row>
    <row r="16" spans="1:95" x14ac:dyDescent="0.3">
      <c r="A16" s="21">
        <v>60</v>
      </c>
      <c r="B16" s="23">
        <v>43910</v>
      </c>
      <c r="C16" s="22" t="s">
        <v>2</v>
      </c>
      <c r="D16" s="22"/>
      <c r="E16" s="8">
        <f t="shared" si="5"/>
        <v>1265711.5585310669</v>
      </c>
      <c r="F16" s="8"/>
      <c r="G16" s="8"/>
      <c r="H16" s="8"/>
      <c r="I16" s="2">
        <v>234073</v>
      </c>
      <c r="J16" s="2">
        <v>9840</v>
      </c>
      <c r="K16" s="21">
        <f t="shared" si="14"/>
        <v>60</v>
      </c>
      <c r="L16" s="2">
        <v>24247</v>
      </c>
      <c r="M16" s="38">
        <f t="shared" si="6"/>
        <v>24810.485100000165</v>
      </c>
      <c r="N16" s="8">
        <f t="shared" si="15"/>
        <v>1062</v>
      </c>
      <c r="O16" s="38">
        <f t="shared" si="7"/>
        <v>226987.96500000264</v>
      </c>
      <c r="P16" s="13">
        <f t="shared" si="8"/>
        <v>7.0323085039889808</v>
      </c>
      <c r="Q16" s="7">
        <f t="shared" si="9"/>
        <v>4.2038167580199341E-2</v>
      </c>
      <c r="R16" s="7">
        <f t="shared" si="10"/>
        <v>4.379923289479111E-2</v>
      </c>
      <c r="S16" s="7">
        <f t="shared" si="11"/>
        <v>0.10358734241027372</v>
      </c>
      <c r="T16" s="50">
        <f t="shared" si="4"/>
        <v>60</v>
      </c>
      <c r="U16" s="30">
        <f t="shared" si="13"/>
        <v>7691</v>
      </c>
      <c r="V16" s="11">
        <f t="shared" si="12"/>
        <v>4.5370461351800506E-3</v>
      </c>
      <c r="AN16" t="s">
        <v>1114</v>
      </c>
      <c r="AS16" s="44" t="s">
        <v>1119</v>
      </c>
      <c r="AV16" t="s">
        <v>1115</v>
      </c>
    </row>
    <row r="17" spans="1:56" x14ac:dyDescent="0.3">
      <c r="A17" s="21">
        <v>61</v>
      </c>
      <c r="B17" s="23">
        <v>43911</v>
      </c>
      <c r="C17" s="20" t="s">
        <v>3</v>
      </c>
      <c r="D17" s="20"/>
      <c r="E17" s="8">
        <f t="shared" si="5"/>
        <v>1438460.6055948089</v>
      </c>
      <c r="F17" s="8"/>
      <c r="G17" s="8"/>
      <c r="H17" s="8"/>
      <c r="I17" s="2">
        <v>266073</v>
      </c>
      <c r="J17" s="2">
        <v>11183</v>
      </c>
      <c r="K17" s="21">
        <f t="shared" si="14"/>
        <v>61</v>
      </c>
      <c r="L17" s="2">
        <v>32000</v>
      </c>
      <c r="M17" s="38">
        <f t="shared" si="6"/>
        <v>28017.075600000098</v>
      </c>
      <c r="N17" s="8">
        <f t="shared" si="15"/>
        <v>1343</v>
      </c>
      <c r="O17" s="38">
        <f t="shared" si="7"/>
        <v>261606.63125000056</v>
      </c>
      <c r="P17" s="13">
        <f t="shared" si="8"/>
        <v>6.103382251885745</v>
      </c>
      <c r="Q17" s="7">
        <f t="shared" si="9"/>
        <v>4.2029818884291151E-2</v>
      </c>
      <c r="R17" s="7">
        <f t="shared" si="10"/>
        <v>4.1968749999999999E-2</v>
      </c>
      <c r="S17" s="7">
        <f t="shared" si="11"/>
        <v>0.12026774606968764</v>
      </c>
      <c r="T17" s="50">
        <f t="shared" si="4"/>
        <v>61</v>
      </c>
      <c r="U17" s="30">
        <f t="shared" si="13"/>
        <v>7753</v>
      </c>
      <c r="V17" s="11">
        <f t="shared" si="12"/>
        <v>5.047486967862203E-3</v>
      </c>
    </row>
    <row r="18" spans="1:56" x14ac:dyDescent="0.3">
      <c r="A18" s="21">
        <v>62</v>
      </c>
      <c r="B18" s="23">
        <v>43912</v>
      </c>
      <c r="C18" s="22" t="s">
        <v>4</v>
      </c>
      <c r="D18" s="22"/>
      <c r="E18" s="8">
        <f t="shared" si="5"/>
        <v>1644267.3630795353</v>
      </c>
      <c r="F18" s="8"/>
      <c r="G18" s="8"/>
      <c r="H18" s="8"/>
      <c r="I18" s="2">
        <v>292142</v>
      </c>
      <c r="J18" s="2">
        <v>12783</v>
      </c>
      <c r="K18" s="21">
        <f t="shared" si="14"/>
        <v>62</v>
      </c>
      <c r="L18" s="2">
        <v>26069</v>
      </c>
      <c r="M18" s="38">
        <f t="shared" si="6"/>
        <v>31235.739500000374</v>
      </c>
      <c r="N18" s="8">
        <f t="shared" si="15"/>
        <v>1600</v>
      </c>
      <c r="O18" s="38">
        <f t="shared" si="7"/>
        <v>299174.64080000203</v>
      </c>
      <c r="P18" s="13">
        <f t="shared" si="8"/>
        <v>8.1093842507121821</v>
      </c>
      <c r="Q18" s="7">
        <f t="shared" si="9"/>
        <v>4.3756118599858972E-2</v>
      </c>
      <c r="R18" s="7">
        <f t="shared" si="10"/>
        <v>6.1375580191031495E-2</v>
      </c>
      <c r="S18" s="7">
        <f t="shared" si="11"/>
        <v>8.9234002642550547E-2</v>
      </c>
      <c r="T18" s="50">
        <f t="shared" si="4"/>
        <v>62</v>
      </c>
      <c r="U18" s="30">
        <f t="shared" si="13"/>
        <v>-5931</v>
      </c>
      <c r="V18" s="11">
        <f t="shared" si="12"/>
        <v>5.4767886849545772E-3</v>
      </c>
      <c r="AL18">
        <v>4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2</v>
      </c>
      <c r="AS18">
        <v>1</v>
      </c>
      <c r="AT18">
        <v>0</v>
      </c>
      <c r="AU18">
        <v>3</v>
      </c>
      <c r="AV18">
        <v>2</v>
      </c>
      <c r="AW18">
        <v>1</v>
      </c>
      <c r="AX18">
        <v>0</v>
      </c>
      <c r="AY18">
        <v>3</v>
      </c>
      <c r="AZ18">
        <v>2</v>
      </c>
      <c r="BA18">
        <v>1</v>
      </c>
      <c r="BB18">
        <v>0</v>
      </c>
    </row>
    <row r="19" spans="1:56" x14ac:dyDescent="0.3">
      <c r="A19" s="21">
        <v>63</v>
      </c>
      <c r="B19" s="23">
        <v>43913</v>
      </c>
      <c r="C19" s="22" t="s">
        <v>5</v>
      </c>
      <c r="D19" s="22"/>
      <c r="E19" s="8">
        <f t="shared" si="5"/>
        <v>1866281.4027161838</v>
      </c>
      <c r="F19" s="8"/>
      <c r="G19" s="8"/>
      <c r="H19" s="8"/>
      <c r="I19" s="2">
        <v>332930</v>
      </c>
      <c r="J19" s="2">
        <v>14509</v>
      </c>
      <c r="K19" s="21">
        <f t="shared" si="14"/>
        <v>63</v>
      </c>
      <c r="L19" s="2">
        <v>40788</v>
      </c>
      <c r="M19" s="38">
        <f t="shared" si="6"/>
        <v>34455.632400000235</v>
      </c>
      <c r="N19" s="8">
        <f t="shared" si="15"/>
        <v>1726</v>
      </c>
      <c r="O19" s="38">
        <f t="shared" si="7"/>
        <v>339695.40015000384</v>
      </c>
      <c r="P19" s="13">
        <f t="shared" si="8"/>
        <v>5.9976785582971264</v>
      </c>
      <c r="Q19" s="7">
        <f t="shared" si="9"/>
        <v>4.357973147508485E-2</v>
      </c>
      <c r="R19" s="7">
        <f t="shared" si="10"/>
        <v>4.2316367559086007E-2</v>
      </c>
      <c r="S19" s="7">
        <f t="shared" si="11"/>
        <v>0.1225122398101703</v>
      </c>
      <c r="T19" s="50">
        <f t="shared" si="4"/>
        <v>63</v>
      </c>
      <c r="U19" s="30">
        <f t="shared" si="13"/>
        <v>14719</v>
      </c>
      <c r="V19" s="11">
        <f t="shared" si="12"/>
        <v>5.1842729702940562E-3</v>
      </c>
      <c r="AL19" s="51">
        <v>-1.40378</v>
      </c>
      <c r="AM19" s="52">
        <v>371.87909999999999</v>
      </c>
      <c r="AN19" s="46">
        <v>-35242.259539999897</v>
      </c>
      <c r="AO19" s="45">
        <v>1456054.0048</v>
      </c>
      <c r="AP19" s="45">
        <v>-22392853.251680002</v>
      </c>
      <c r="AQ19" s="54">
        <v>-4.4714999999999998</v>
      </c>
      <c r="AR19" s="53">
        <v>870.40869999999995</v>
      </c>
      <c r="AS19" s="43">
        <v>-52820.524299999997</v>
      </c>
      <c r="AT19" s="43">
        <v>1026912.1923</v>
      </c>
      <c r="AU19" s="41">
        <f t="shared" ref="AU19:AX21" si="16">+AL19*AL$18</f>
        <v>-5.6151200000000001</v>
      </c>
      <c r="AV19" s="42">
        <f t="shared" si="16"/>
        <v>1115.6372999999999</v>
      </c>
      <c r="AW19" s="42">
        <f t="shared" si="16"/>
        <v>-70484.519079999794</v>
      </c>
      <c r="AX19" s="42">
        <f t="shared" si="16"/>
        <v>1456054.0048</v>
      </c>
      <c r="AY19" s="49">
        <f t="shared" ref="AY19:AY24" si="17">(AQ19-AU19)/(AQ19+AR19)</f>
        <v>1.3206731388835131E-3</v>
      </c>
      <c r="AZ19" s="49">
        <f t="shared" ref="AZ19:BB20" si="18">(AR19-AV19)/(AR19+AS19)</f>
        <v>4.7204630281900651E-3</v>
      </c>
      <c r="BA19" s="49">
        <f t="shared" si="18"/>
        <v>1.8133811591128195E-2</v>
      </c>
      <c r="BB19" s="49">
        <f t="shared" si="18"/>
        <v>-0.41789761798826069</v>
      </c>
      <c r="BC19" s="47">
        <f t="shared" ref="BC19:BC26" si="19">+B45</f>
        <v>43939</v>
      </c>
      <c r="BD19">
        <v>89</v>
      </c>
    </row>
    <row r="20" spans="1:56" x14ac:dyDescent="0.3">
      <c r="A20" s="21">
        <v>64</v>
      </c>
      <c r="B20" s="23">
        <v>43914</v>
      </c>
      <c r="C20" s="22" t="s">
        <v>6</v>
      </c>
      <c r="D20" s="22"/>
      <c r="E20" s="8">
        <f t="shared" si="5"/>
        <v>2087780.9254591207</v>
      </c>
      <c r="F20" s="8"/>
      <c r="G20" s="8"/>
      <c r="H20" s="8"/>
      <c r="I20" s="2">
        <v>372755</v>
      </c>
      <c r="J20" s="2">
        <v>16231</v>
      </c>
      <c r="K20" s="21">
        <f t="shared" si="14"/>
        <v>64</v>
      </c>
      <c r="L20" s="2">
        <v>39825</v>
      </c>
      <c r="M20" s="38">
        <f t="shared" si="6"/>
        <v>37665.909900000202</v>
      </c>
      <c r="N20" s="8">
        <f t="shared" si="15"/>
        <v>1722</v>
      </c>
      <c r="O20" s="38">
        <f t="shared" si="7"/>
        <v>383160.96764000412</v>
      </c>
      <c r="P20" s="13">
        <f t="shared" si="8"/>
        <v>6.828446997392982</v>
      </c>
      <c r="Q20" s="7">
        <f t="shared" si="9"/>
        <v>4.3543346165712066E-2</v>
      </c>
      <c r="R20" s="7">
        <f t="shared" si="10"/>
        <v>4.3239171374764594E-2</v>
      </c>
      <c r="S20" s="7">
        <f t="shared" si="11"/>
        <v>0.10683961315072903</v>
      </c>
      <c r="T20" s="50">
        <f t="shared" si="4"/>
        <v>64</v>
      </c>
      <c r="U20" s="30">
        <f t="shared" si="13"/>
        <v>-963</v>
      </c>
      <c r="V20" s="11">
        <f t="shared" si="12"/>
        <v>4.6196563426379256E-3</v>
      </c>
      <c r="AL20" s="51">
        <v>-1.25187</v>
      </c>
      <c r="AM20" s="52">
        <v>331.13206000000002</v>
      </c>
      <c r="AN20" s="46">
        <v>-31187.490409999999</v>
      </c>
      <c r="AO20" s="45">
        <v>1278662.02893</v>
      </c>
      <c r="AP20" s="45">
        <v>-19514131.746169999</v>
      </c>
      <c r="AQ20" s="54">
        <v>-3.6425999999999998</v>
      </c>
      <c r="AR20" s="53">
        <v>705.22900000000004</v>
      </c>
      <c r="AS20" s="43">
        <v>-42005.811800000003</v>
      </c>
      <c r="AT20" s="43">
        <v>794319.83200000005</v>
      </c>
      <c r="AU20" s="41">
        <f t="shared" si="16"/>
        <v>-5.0074800000000002</v>
      </c>
      <c r="AV20" s="42">
        <f t="shared" si="16"/>
        <v>993.39618000000007</v>
      </c>
      <c r="AW20" s="42">
        <f t="shared" si="16"/>
        <v>-62374.980819999997</v>
      </c>
      <c r="AX20" s="42">
        <f t="shared" si="16"/>
        <v>1278662.02893</v>
      </c>
      <c r="AY20" s="49">
        <f t="shared" si="17"/>
        <v>1.9454196945664858E-3</v>
      </c>
      <c r="AZ20" s="49">
        <f t="shared" si="18"/>
        <v>6.9773150997762675E-3</v>
      </c>
      <c r="BA20" s="49">
        <f t="shared" si="18"/>
        <v>2.7075354802752343E-2</v>
      </c>
      <c r="BB20" s="49">
        <f t="shared" si="18"/>
        <v>-0.60976099397702321</v>
      </c>
      <c r="BC20" s="47">
        <f t="shared" si="19"/>
        <v>43940</v>
      </c>
      <c r="BD20">
        <v>90</v>
      </c>
    </row>
    <row r="21" spans="1:56" x14ac:dyDescent="0.3">
      <c r="A21" s="21">
        <v>65</v>
      </c>
      <c r="B21" s="23">
        <v>43915</v>
      </c>
      <c r="C21" s="22" t="s">
        <v>0</v>
      </c>
      <c r="D21" s="22"/>
      <c r="E21" s="8">
        <f t="shared" si="5"/>
        <v>2371022.475447475</v>
      </c>
      <c r="F21" s="8"/>
      <c r="G21" s="8"/>
      <c r="H21" s="8"/>
      <c r="I21" s="2">
        <v>413467</v>
      </c>
      <c r="J21" s="2">
        <v>18433</v>
      </c>
      <c r="K21" s="21">
        <f t="shared" si="14"/>
        <v>65</v>
      </c>
      <c r="L21" s="2">
        <v>40712</v>
      </c>
      <c r="M21" s="38">
        <f t="shared" si="6"/>
        <v>40855.727599999984</v>
      </c>
      <c r="N21" s="8">
        <f t="shared" si="15"/>
        <v>2202</v>
      </c>
      <c r="O21" s="38">
        <f t="shared" si="7"/>
        <v>429552.05344999861</v>
      </c>
      <c r="P21" s="13">
        <f t="shared" si="8"/>
        <v>7.3806831575680789</v>
      </c>
      <c r="Q21" s="7">
        <f t="shared" si="9"/>
        <v>4.4581550643703123E-2</v>
      </c>
      <c r="R21" s="7">
        <f t="shared" si="10"/>
        <v>5.4087247003340541E-2</v>
      </c>
      <c r="S21" s="7">
        <f t="shared" si="11"/>
        <v>9.8464931905085526E-2</v>
      </c>
      <c r="T21" s="50">
        <f t="shared" si="4"/>
        <v>65</v>
      </c>
      <c r="U21" s="30">
        <f t="shared" si="13"/>
        <v>887</v>
      </c>
      <c r="V21" s="11">
        <f t="shared" si="12"/>
        <v>5.3256970931174676E-3</v>
      </c>
      <c r="AL21" s="51">
        <v>-0.78952999999999995</v>
      </c>
      <c r="AM21" s="52">
        <v>206.30185</v>
      </c>
      <c r="AN21" s="46">
        <v>-18688.287660000002</v>
      </c>
      <c r="AO21" s="45">
        <v>728666.06559000001</v>
      </c>
      <c r="AP21" s="45">
        <v>-10540909.01584</v>
      </c>
      <c r="AQ21" s="54">
        <v>-3.5497999999999998</v>
      </c>
      <c r="AR21" s="53">
        <v>686.6078</v>
      </c>
      <c r="AS21" s="43">
        <v>-40779.455399999999</v>
      </c>
      <c r="AT21" s="43">
        <v>767804.36849999998</v>
      </c>
      <c r="AU21" s="41">
        <f t="shared" si="16"/>
        <v>-3.1581199999999998</v>
      </c>
      <c r="AV21" s="42">
        <f t="shared" si="16"/>
        <v>618.90554999999995</v>
      </c>
      <c r="AW21" s="42">
        <f t="shared" si="16"/>
        <v>-37376.575320000004</v>
      </c>
      <c r="AX21" s="42">
        <f t="shared" si="16"/>
        <v>728666.06559000001</v>
      </c>
      <c r="AY21" s="49">
        <f t="shared" si="17"/>
        <v>-5.7342129072494581E-4</v>
      </c>
      <c r="AZ21" s="49">
        <f t="shared" ref="AZ21" si="20">(AR21-AV21)/(AR21+AS21)</f>
        <v>-1.6886366036020862E-3</v>
      </c>
      <c r="BA21" s="49">
        <f t="shared" ref="BA21" si="21">(AS21-AW21)/(AS21+AT21)</f>
        <v>-4.6805549833089967E-3</v>
      </c>
      <c r="BB21" s="49">
        <f t="shared" ref="BB21" si="22">(AT21-AX21)/(AT21+AU21)</f>
        <v>5.0974526193608961E-2</v>
      </c>
      <c r="BC21" s="47">
        <f t="shared" si="19"/>
        <v>43941</v>
      </c>
      <c r="BD21">
        <v>91</v>
      </c>
    </row>
    <row r="22" spans="1:56" x14ac:dyDescent="0.3">
      <c r="A22" s="21">
        <v>66</v>
      </c>
      <c r="B22" s="23">
        <v>43916</v>
      </c>
      <c r="C22" s="22" t="s">
        <v>1</v>
      </c>
      <c r="D22" s="22"/>
      <c r="E22" s="8">
        <f t="shared" si="5"/>
        <v>2679861.2408979926</v>
      </c>
      <c r="F22" s="8"/>
      <c r="G22" s="8"/>
      <c r="H22" s="8"/>
      <c r="I22" s="2">
        <v>462684</v>
      </c>
      <c r="J22" s="2">
        <v>20834</v>
      </c>
      <c r="K22" s="21">
        <f t="shared" si="14"/>
        <v>66</v>
      </c>
      <c r="L22" s="2">
        <v>49219</v>
      </c>
      <c r="M22" s="38">
        <f t="shared" si="6"/>
        <v>44014.241100000218</v>
      </c>
      <c r="N22" s="8">
        <f t="shared" si="15"/>
        <v>2401</v>
      </c>
      <c r="O22" s="38">
        <f t="shared" si="7"/>
        <v>478838.01960001048</v>
      </c>
      <c r="P22" s="13">
        <f t="shared" si="8"/>
        <v>6.8566765521978734</v>
      </c>
      <c r="Q22" s="7">
        <f t="shared" si="9"/>
        <v>4.5028572416595344E-2</v>
      </c>
      <c r="R22" s="7">
        <f t="shared" si="10"/>
        <v>4.8781974440764743E-2</v>
      </c>
      <c r="S22" s="7">
        <f t="shared" si="11"/>
        <v>0.10637713860864002</v>
      </c>
      <c r="T22" s="50">
        <f t="shared" si="4"/>
        <v>66</v>
      </c>
      <c r="U22" s="30">
        <f t="shared" si="13"/>
        <v>8507</v>
      </c>
      <c r="V22" s="11">
        <f t="shared" si="12"/>
        <v>5.1892868566883665E-3</v>
      </c>
      <c r="AL22" s="51">
        <v>-0.87251000000000001</v>
      </c>
      <c r="AM22" s="52">
        <v>228.07867999999999</v>
      </c>
      <c r="AN22" s="46">
        <v>-20809.38437</v>
      </c>
      <c r="AO22" s="45">
        <v>819542.24491999997</v>
      </c>
      <c r="AP22" s="45">
        <v>-11986162.555670001</v>
      </c>
      <c r="AQ22" s="54">
        <v>-2.5712999999999999</v>
      </c>
      <c r="AR22" s="53">
        <v>488.88889999999998</v>
      </c>
      <c r="AS22" s="43">
        <v>-27669.1227</v>
      </c>
      <c r="AT22" s="43">
        <v>482593.2182</v>
      </c>
      <c r="AU22" s="41">
        <f t="shared" ref="AU22" si="23">+AL22*AL$18</f>
        <v>-3.49004</v>
      </c>
      <c r="AV22" s="42">
        <f t="shared" ref="AV22" si="24">+AM22*AM$18</f>
        <v>684.23604</v>
      </c>
      <c r="AW22" s="42">
        <f t="shared" ref="AW22" si="25">+AN22*AN$18</f>
        <v>-41618.76874</v>
      </c>
      <c r="AX22" s="42">
        <f t="shared" ref="AX22" si="26">+AO22*AO$18</f>
        <v>819542.24491999997</v>
      </c>
      <c r="AY22" s="49">
        <f t="shared" si="17"/>
        <v>1.8891769493845178E-3</v>
      </c>
      <c r="AZ22" s="49">
        <f t="shared" ref="AZ22" si="27">(AR22-AV22)/(AR22+AS22)</f>
        <v>7.1871030042427392E-3</v>
      </c>
      <c r="BA22" s="49">
        <f t="shared" ref="BA22" si="28">(AS22-AW22)/(AS22+AT22)</f>
        <v>3.0663678134410885E-2</v>
      </c>
      <c r="BB22" s="49">
        <f t="shared" ref="BB22" si="29">(AT22-AX22)/(AT22+AU22)</f>
        <v>-0.69821010903963199</v>
      </c>
      <c r="BC22" s="47">
        <f t="shared" si="19"/>
        <v>43942</v>
      </c>
      <c r="BD22">
        <v>92</v>
      </c>
    </row>
    <row r="23" spans="1:56" x14ac:dyDescent="0.3">
      <c r="A23" s="21">
        <v>67</v>
      </c>
      <c r="B23" s="23">
        <v>43917</v>
      </c>
      <c r="C23" s="22" t="s">
        <v>2</v>
      </c>
      <c r="D23" s="22"/>
      <c r="E23" s="8">
        <f t="shared" si="5"/>
        <v>3001562.9286913057</v>
      </c>
      <c r="F23" s="8"/>
      <c r="G23" s="8"/>
      <c r="H23" s="8"/>
      <c r="I23" s="2">
        <v>509164</v>
      </c>
      <c r="J23" s="2">
        <v>23335</v>
      </c>
      <c r="K23" s="21">
        <f t="shared" si="14"/>
        <v>67</v>
      </c>
      <c r="L23" s="2">
        <v>46484</v>
      </c>
      <c r="M23" s="38">
        <f t="shared" si="6"/>
        <v>47130.606000000378</v>
      </c>
      <c r="N23" s="8">
        <f t="shared" si="15"/>
        <v>2501</v>
      </c>
      <c r="O23" s="38">
        <f t="shared" si="7"/>
        <v>530976.87995000836</v>
      </c>
      <c r="P23" s="13">
        <f t="shared" si="8"/>
        <v>7.9339379403651984</v>
      </c>
      <c r="Q23" s="7">
        <f t="shared" si="9"/>
        <v>4.5830027260371907E-2</v>
      </c>
      <c r="R23" s="7">
        <f t="shared" si="10"/>
        <v>5.3803459254797348E-2</v>
      </c>
      <c r="S23" s="7">
        <f t="shared" si="11"/>
        <v>9.1294749825203664E-2</v>
      </c>
      <c r="T23" s="50">
        <f t="shared" si="4"/>
        <v>67</v>
      </c>
      <c r="U23" s="30">
        <f t="shared" si="13"/>
        <v>-2735</v>
      </c>
      <c r="V23" s="12">
        <f t="shared" si="12"/>
        <v>4.9119733523972633E-3</v>
      </c>
      <c r="AL23" s="51">
        <v>-0.77553000000000005</v>
      </c>
      <c r="AM23" s="52">
        <v>201.37798000000001</v>
      </c>
      <c r="AN23" s="46">
        <v>-18086.397850000001</v>
      </c>
      <c r="AO23" s="45">
        <v>697664.13344000001</v>
      </c>
      <c r="AP23" s="45">
        <v>-9966167.6883000005</v>
      </c>
      <c r="AQ23" s="54">
        <v>-2.4278</v>
      </c>
      <c r="AR23" s="53">
        <v>459.54770000000002</v>
      </c>
      <c r="AS23" s="43">
        <v>-25702.9149</v>
      </c>
      <c r="AT23" s="43">
        <v>439412.34879999998</v>
      </c>
      <c r="AU23" s="41">
        <f t="shared" ref="AU23:AU24" si="30">+AL23*AL$18</f>
        <v>-3.1021200000000002</v>
      </c>
      <c r="AV23" s="42">
        <f t="shared" ref="AV23:AV24" si="31">+AM23*AM$18</f>
        <v>604.13394000000005</v>
      </c>
      <c r="AW23" s="42">
        <f t="shared" ref="AW23:AW24" si="32">+AN23*AN$18</f>
        <v>-36172.795700000002</v>
      </c>
      <c r="AX23" s="42">
        <f t="shared" ref="AX23:AX24" si="33">+AO23*AO$18</f>
        <v>697664.13344000001</v>
      </c>
      <c r="AY23" s="49">
        <f t="shared" si="17"/>
        <v>1.4751490801428689E-3</v>
      </c>
      <c r="AZ23" s="49">
        <f t="shared" ref="AZ23:AZ24" si="34">(AR23-AV23)/(AR23+AS23)</f>
        <v>5.7276923024754019E-3</v>
      </c>
      <c r="BA23" s="49">
        <f t="shared" ref="BA23:BA24" si="35">(AS23-AW23)/(AS23+AT23)</f>
        <v>2.5307329110920724E-2</v>
      </c>
      <c r="BB23" s="49">
        <f t="shared" ref="BB23:BB24" si="36">(AT23-AX23)/(AT23+AU23)</f>
        <v>-0.58772496617048209</v>
      </c>
      <c r="BC23" s="47">
        <f t="shared" si="19"/>
        <v>43943</v>
      </c>
      <c r="BD23">
        <v>93</v>
      </c>
    </row>
    <row r="24" spans="1:56" x14ac:dyDescent="0.3">
      <c r="A24" s="21">
        <v>68</v>
      </c>
      <c r="B24" s="23">
        <v>43918</v>
      </c>
      <c r="C24" s="20" t="s">
        <v>3</v>
      </c>
      <c r="D24" s="20"/>
      <c r="E24" s="8">
        <f t="shared" si="5"/>
        <v>3407002.2409362164</v>
      </c>
      <c r="F24" s="14">
        <f t="shared" ref="F24:F55" si="37">+E6</f>
        <v>112164.68282917584</v>
      </c>
      <c r="G24" s="15">
        <f t="shared" ref="G24:G87" si="38">+E24-F24</f>
        <v>3294837.5581070408</v>
      </c>
      <c r="H24" s="14">
        <f t="shared" ref="H24:H55" si="39">+I6</f>
        <v>32778</v>
      </c>
      <c r="I24" s="2">
        <v>570968</v>
      </c>
      <c r="J24" s="2">
        <v>26487</v>
      </c>
      <c r="K24" s="21">
        <f t="shared" si="14"/>
        <v>68</v>
      </c>
      <c r="L24" s="2">
        <v>62514</v>
      </c>
      <c r="M24" s="38">
        <f t="shared" si="6"/>
        <v>50193.977900000289</v>
      </c>
      <c r="N24" s="8">
        <f t="shared" si="15"/>
        <v>3152</v>
      </c>
      <c r="O24" s="38">
        <f t="shared" si="7"/>
        <v>585915.30019999947</v>
      </c>
      <c r="P24" s="13">
        <f t="shared" si="8"/>
        <v>6.6713929083241226</v>
      </c>
      <c r="Q24" s="7">
        <f t="shared" si="9"/>
        <v>4.63896400498802E-2</v>
      </c>
      <c r="R24" s="7">
        <f t="shared" si="10"/>
        <v>5.042070576190933E-2</v>
      </c>
      <c r="S24" s="7">
        <f t="shared" si="11"/>
        <v>0.10948774712418209</v>
      </c>
      <c r="T24" s="50">
        <f t="shared" si="4"/>
        <v>68</v>
      </c>
      <c r="U24" s="30">
        <f t="shared" si="13"/>
        <v>16030</v>
      </c>
      <c r="V24" s="12">
        <f t="shared" si="12"/>
        <v>5.52044948228272E-3</v>
      </c>
      <c r="AL24" s="51">
        <v>-0.69255</v>
      </c>
      <c r="AM24" s="52">
        <v>178.38345000000001</v>
      </c>
      <c r="AN24" s="46">
        <v>-15727.20882</v>
      </c>
      <c r="AO24" s="45">
        <v>591477.40220000001</v>
      </c>
      <c r="AP24" s="45">
        <v>-8197158.4534400003</v>
      </c>
      <c r="AQ24" s="54">
        <v>-2.2414999999999998</v>
      </c>
      <c r="AR24" s="53">
        <v>421.22620000000001</v>
      </c>
      <c r="AS24" s="43">
        <v>-23120.2304</v>
      </c>
      <c r="AT24" s="43">
        <v>382402.18209999998</v>
      </c>
      <c r="AU24" s="41">
        <f t="shared" si="30"/>
        <v>-2.7702</v>
      </c>
      <c r="AV24" s="42">
        <f t="shared" si="31"/>
        <v>535.15035</v>
      </c>
      <c r="AW24" s="42">
        <f t="shared" si="32"/>
        <v>-31454.41764</v>
      </c>
      <c r="AX24" s="42">
        <f t="shared" si="33"/>
        <v>591477.40220000001</v>
      </c>
      <c r="AY24" s="49">
        <f t="shared" si="17"/>
        <v>1.261859919944571E-3</v>
      </c>
      <c r="AZ24" s="49">
        <f t="shared" si="34"/>
        <v>5.0189051905633816E-3</v>
      </c>
      <c r="BA24" s="49">
        <f t="shared" si="35"/>
        <v>2.3196787928159098E-2</v>
      </c>
      <c r="BB24" s="49">
        <f t="shared" si="36"/>
        <v>-0.54674566328745988</v>
      </c>
      <c r="BC24" s="47">
        <f t="shared" si="19"/>
        <v>43944</v>
      </c>
      <c r="BD24">
        <v>94</v>
      </c>
    </row>
    <row r="25" spans="1:56" x14ac:dyDescent="0.3">
      <c r="A25" s="21">
        <v>69</v>
      </c>
      <c r="B25" s="23">
        <v>43919</v>
      </c>
      <c r="C25" s="21" t="s">
        <v>4</v>
      </c>
      <c r="D25" s="21"/>
      <c r="E25" s="8">
        <f t="shared" si="5"/>
        <v>3853345.6462312168</v>
      </c>
      <c r="F25" s="14">
        <f t="shared" si="37"/>
        <v>145351.02247358797</v>
      </c>
      <c r="G25" s="15">
        <f t="shared" si="38"/>
        <v>3707994.6237576287</v>
      </c>
      <c r="H25" s="14">
        <f t="shared" si="39"/>
        <v>37364</v>
      </c>
      <c r="I25" s="2">
        <v>634835</v>
      </c>
      <c r="J25" s="2">
        <v>29957</v>
      </c>
      <c r="K25" s="21">
        <f t="shared" si="14"/>
        <v>69</v>
      </c>
      <c r="L25" s="2">
        <v>63159</v>
      </c>
      <c r="M25" s="38">
        <f t="shared" si="6"/>
        <v>53193.512400000007</v>
      </c>
      <c r="N25" s="2">
        <v>3398</v>
      </c>
      <c r="O25" s="38">
        <f t="shared" si="7"/>
        <v>643588.59789000358</v>
      </c>
      <c r="P25" s="13">
        <f t="shared" si="8"/>
        <v>7.308180434154453</v>
      </c>
      <c r="Q25" s="7">
        <f t="shared" si="9"/>
        <v>4.7188639567761703E-2</v>
      </c>
      <c r="R25" s="7">
        <f t="shared" si="10"/>
        <v>5.3800725153976471E-2</v>
      </c>
      <c r="S25" s="7">
        <f t="shared" si="11"/>
        <v>9.9488843557774861E-2</v>
      </c>
      <c r="T25" s="50">
        <f t="shared" si="4"/>
        <v>69</v>
      </c>
      <c r="U25" s="30">
        <f t="shared" si="13"/>
        <v>645</v>
      </c>
      <c r="V25" s="12">
        <f t="shared" si="12"/>
        <v>5.3525719281388075E-3</v>
      </c>
      <c r="AL25" s="51">
        <v>-0.59726000000000001</v>
      </c>
      <c r="AM25" s="52">
        <v>151.80891</v>
      </c>
      <c r="AN25" s="46">
        <v>-12984.36786</v>
      </c>
      <c r="AO25" s="45">
        <v>67336.228730000003</v>
      </c>
      <c r="AP25" s="45">
        <v>-6118466.7263200004</v>
      </c>
      <c r="AQ25" s="54">
        <v>-2.2414999999999998</v>
      </c>
      <c r="AR25" s="53">
        <v>427.95060000000001</v>
      </c>
      <c r="AS25" s="43">
        <v>-23969.407299999999</v>
      </c>
      <c r="AT25" s="43">
        <v>405945.88030000002</v>
      </c>
      <c r="AU25" s="41">
        <f t="shared" ref="AU25" si="40">+AL25*AL$18</f>
        <v>-2.3890400000000001</v>
      </c>
      <c r="AV25" s="42">
        <f t="shared" ref="AV25" si="41">+AM25*AM$18</f>
        <v>455.42673000000002</v>
      </c>
      <c r="AW25" s="42">
        <f t="shared" ref="AW25" si="42">+AN25*AN$18</f>
        <v>-25968.735720000001</v>
      </c>
      <c r="AX25" s="42">
        <f t="shared" ref="AX25" si="43">+AO25*AO$18</f>
        <v>67336.228730000003</v>
      </c>
      <c r="AY25" s="49">
        <f t="shared" ref="AY25" si="44">(AQ25-AU25)/(AQ25+AR25)</f>
        <v>3.4657469149708148E-4</v>
      </c>
      <c r="AZ25" s="49">
        <f t="shared" ref="AZ25" si="45">(AR25-AV25)/(AR25+AS25)</f>
        <v>1.1671380556497173E-3</v>
      </c>
      <c r="BA25" s="49">
        <f t="shared" ref="BA25" si="46">(AS25-AW25)/(AS25+AT25)</f>
        <v>5.2341663985153389E-3</v>
      </c>
      <c r="BB25" s="49">
        <f t="shared" ref="BB25" si="47">(AT25-AX25)/(AT25+AU25)</f>
        <v>0.83413001774950535</v>
      </c>
      <c r="BC25" s="47">
        <f t="shared" si="19"/>
        <v>43945</v>
      </c>
      <c r="BD25">
        <v>95</v>
      </c>
    </row>
    <row r="26" spans="1:56" x14ac:dyDescent="0.3">
      <c r="A26" s="21">
        <v>70</v>
      </c>
      <c r="B26" s="23">
        <v>43920</v>
      </c>
      <c r="C26" s="21" t="s">
        <v>5</v>
      </c>
      <c r="D26" s="21"/>
      <c r="E26" s="8">
        <f t="shared" si="5"/>
        <v>4258399.0708058439</v>
      </c>
      <c r="F26" s="14">
        <f t="shared" si="37"/>
        <v>185226.08173625369</v>
      </c>
      <c r="G26" s="15">
        <f t="shared" si="38"/>
        <v>4073172.9890695903</v>
      </c>
      <c r="H26" s="14">
        <f t="shared" si="39"/>
        <v>44279</v>
      </c>
      <c r="I26" s="2">
        <v>693282</v>
      </c>
      <c r="J26" s="2">
        <v>33106</v>
      </c>
      <c r="K26" s="21">
        <f t="shared" si="14"/>
        <v>70</v>
      </c>
      <c r="L26" s="2">
        <v>58469</v>
      </c>
      <c r="M26" s="38">
        <f t="shared" si="6"/>
        <v>56118.365100000286</v>
      </c>
      <c r="N26" s="8">
        <f t="shared" ref="N26:N33" si="48">+J26-J25</f>
        <v>3149</v>
      </c>
      <c r="O26" s="38">
        <f t="shared" si="7"/>
        <v>703920.74240000825</v>
      </c>
      <c r="P26" s="13">
        <f t="shared" si="8"/>
        <v>8.5607219267389869</v>
      </c>
      <c r="Q26" s="7">
        <f t="shared" si="9"/>
        <v>4.7752573988651084E-2</v>
      </c>
      <c r="R26" s="7">
        <f t="shared" si="10"/>
        <v>5.3857599753715645E-2</v>
      </c>
      <c r="S26" s="7">
        <f t="shared" si="11"/>
        <v>8.4336532608664291E-2</v>
      </c>
      <c r="T26" s="50">
        <f t="shared" si="4"/>
        <v>70</v>
      </c>
      <c r="U26" s="30">
        <f t="shared" si="13"/>
        <v>-4690</v>
      </c>
      <c r="V26" s="12">
        <f t="shared" si="12"/>
        <v>4.5421632178536293E-3</v>
      </c>
      <c r="AL26" s="51">
        <v>-0.47283999999999998</v>
      </c>
      <c r="AM26" s="52">
        <v>116.88639000000001</v>
      </c>
      <c r="AN26" s="46">
        <v>-9358.4390399999993</v>
      </c>
      <c r="AO26" s="45">
        <v>302321.39993999997</v>
      </c>
      <c r="AP26" s="45">
        <v>-3341369.3273999998</v>
      </c>
      <c r="AQ26" s="54">
        <v>-1.8073999999999999</v>
      </c>
      <c r="AR26" s="53">
        <v>336.79090000000002</v>
      </c>
      <c r="AS26" s="43">
        <v>-17698.048999999999</v>
      </c>
      <c r="AT26" s="43">
        <v>264644.58510000003</v>
      </c>
      <c r="AU26" s="41">
        <f t="shared" ref="AU26" si="49">+AL26*AL$18</f>
        <v>-1.8913599999999999</v>
      </c>
      <c r="AV26" s="42">
        <f t="shared" ref="AV26" si="50">+AM26*AM$18</f>
        <v>350.65917000000002</v>
      </c>
      <c r="AW26" s="42">
        <f t="shared" ref="AW26" si="51">+AN26*AN$18</f>
        <v>-18716.878079999999</v>
      </c>
      <c r="AX26" s="42">
        <f t="shared" ref="AX26" si="52">+AO26*AO$18</f>
        <v>302321.39993999997</v>
      </c>
      <c r="AY26" s="49">
        <f t="shared" ref="AY26" si="53">(AQ26-AU26)/(AQ26+AR26)</f>
        <v>2.5063921058798426E-4</v>
      </c>
      <c r="AZ26" s="49">
        <f t="shared" ref="AZ26" si="54">(AR26-AV26)/(AR26+AS26)</f>
        <v>7.9880558886455334E-4</v>
      </c>
      <c r="BA26" s="49">
        <f t="shared" ref="BA26" si="55">(AS26-AW26)/(AS26+AT26)</f>
        <v>4.1257071109004288E-3</v>
      </c>
      <c r="BB26" s="49">
        <f t="shared" ref="BB26" si="56">(AT26-AX26)/(AT26+AU26)</f>
        <v>-0.14236861901434464</v>
      </c>
      <c r="BC26" s="47">
        <f t="shared" si="19"/>
        <v>43946</v>
      </c>
      <c r="BD26">
        <v>96</v>
      </c>
    </row>
    <row r="27" spans="1:56" x14ac:dyDescent="0.3">
      <c r="A27" s="21">
        <v>71</v>
      </c>
      <c r="B27" s="23">
        <v>43921</v>
      </c>
      <c r="C27" s="21" t="s">
        <v>6</v>
      </c>
      <c r="D27" s="21"/>
      <c r="E27" s="8">
        <f t="shared" si="5"/>
        <v>4682746.8788946643</v>
      </c>
      <c r="F27" s="14">
        <f t="shared" si="37"/>
        <v>228316.87158461829</v>
      </c>
      <c r="G27" s="15">
        <f t="shared" si="38"/>
        <v>4454430.0073100459</v>
      </c>
      <c r="H27" s="14">
        <f t="shared" si="39"/>
        <v>51767</v>
      </c>
      <c r="I27" s="2">
        <v>750890</v>
      </c>
      <c r="J27" s="2">
        <v>36405</v>
      </c>
      <c r="K27" s="21">
        <f t="shared" si="14"/>
        <v>71</v>
      </c>
      <c r="L27" s="2">
        <v>57610</v>
      </c>
      <c r="M27" s="38">
        <f t="shared" si="6"/>
        <v>58957.691600000253</v>
      </c>
      <c r="N27" s="8">
        <f t="shared" si="48"/>
        <v>3299</v>
      </c>
      <c r="O27" s="38">
        <f t="shared" si="7"/>
        <v>766824.35495001357</v>
      </c>
      <c r="P27" s="13">
        <f t="shared" si="8"/>
        <v>9.3767996166653713</v>
      </c>
      <c r="Q27" s="7">
        <f t="shared" si="9"/>
        <v>4.8482467471933306E-2</v>
      </c>
      <c r="R27" s="7">
        <f t="shared" si="10"/>
        <v>5.7264363825724703E-2</v>
      </c>
      <c r="S27" s="7">
        <f t="shared" si="11"/>
        <v>7.6722289549734313E-2</v>
      </c>
      <c r="T27" s="50">
        <f t="shared" si="4"/>
        <v>71</v>
      </c>
      <c r="U27" s="30">
        <f t="shared" si="13"/>
        <v>-859</v>
      </c>
      <c r="V27" s="12">
        <f t="shared" si="12"/>
        <v>4.3934531023185818E-3</v>
      </c>
    </row>
    <row r="28" spans="1:56" x14ac:dyDescent="0.3">
      <c r="A28" s="21">
        <v>72</v>
      </c>
      <c r="B28" s="23">
        <v>43922</v>
      </c>
      <c r="C28" s="22" t="s">
        <v>0</v>
      </c>
      <c r="D28" s="22"/>
      <c r="E28" s="8">
        <f t="shared" si="5"/>
        <v>5222089.2127280748</v>
      </c>
      <c r="F28" s="14">
        <f t="shared" si="37"/>
        <v>282727.0330946428</v>
      </c>
      <c r="G28" s="15">
        <f t="shared" si="38"/>
        <v>4939362.1796334321</v>
      </c>
      <c r="H28" s="14">
        <f t="shared" si="39"/>
        <v>61513</v>
      </c>
      <c r="I28" s="2">
        <v>823626</v>
      </c>
      <c r="J28" s="2">
        <v>40598</v>
      </c>
      <c r="K28" s="21">
        <f t="shared" si="14"/>
        <v>72</v>
      </c>
      <c r="L28" s="2">
        <v>72736</v>
      </c>
      <c r="M28" s="38">
        <f t="shared" si="6"/>
        <v>61700.647500000196</v>
      </c>
      <c r="N28" s="8">
        <f t="shared" si="48"/>
        <v>4193</v>
      </c>
      <c r="O28" s="38">
        <f t="shared" si="7"/>
        <v>832200.70860000234</v>
      </c>
      <c r="P28" s="13">
        <f t="shared" si="8"/>
        <v>8.1905370641424557</v>
      </c>
      <c r="Q28" s="7">
        <f t="shared" si="9"/>
        <v>4.9291790205748726E-2</v>
      </c>
      <c r="R28" s="7">
        <f t="shared" si="10"/>
        <v>5.7646832380114386E-2</v>
      </c>
      <c r="S28" s="7">
        <f t="shared" si="11"/>
        <v>8.8311927986731847E-2</v>
      </c>
      <c r="T28" s="50">
        <f t="shared" si="4"/>
        <v>72</v>
      </c>
      <c r="U28" s="30">
        <f t="shared" si="13"/>
        <v>15126</v>
      </c>
      <c r="V28" s="12">
        <f t="shared" si="12"/>
        <v>5.0909029098158629E-3</v>
      </c>
      <c r="W28" s="16">
        <f t="shared" ref="W28:W64" si="57">+H28/I28</f>
        <v>7.4685597589197045E-2</v>
      </c>
    </row>
    <row r="29" spans="1:56" x14ac:dyDescent="0.3">
      <c r="A29" s="21">
        <v>73</v>
      </c>
      <c r="B29" s="23">
        <v>43923</v>
      </c>
      <c r="C29" s="22" t="s">
        <v>1</v>
      </c>
      <c r="D29" s="22"/>
      <c r="E29" s="8">
        <f t="shared" si="5"/>
        <v>5855974.0257810326</v>
      </c>
      <c r="F29" s="14">
        <f t="shared" si="37"/>
        <v>325560.56449615146</v>
      </c>
      <c r="G29" s="15">
        <f t="shared" si="38"/>
        <v>5530413.4612848815</v>
      </c>
      <c r="H29" s="14">
        <f t="shared" si="39"/>
        <v>72469</v>
      </c>
      <c r="I29" s="2">
        <v>896450</v>
      </c>
      <c r="J29" s="2">
        <v>45526</v>
      </c>
      <c r="K29" s="21">
        <f t="shared" si="14"/>
        <v>73</v>
      </c>
      <c r="L29" s="2">
        <v>72839</v>
      </c>
      <c r="M29" s="38">
        <f t="shared" si="6"/>
        <v>64336.388400000054</v>
      </c>
      <c r="N29" s="8">
        <f t="shared" si="48"/>
        <v>4928</v>
      </c>
      <c r="O29" s="38">
        <f t="shared" si="7"/>
        <v>899939.72825000715</v>
      </c>
      <c r="P29" s="13">
        <f t="shared" si="8"/>
        <v>8.8728183816962396</v>
      </c>
      <c r="Q29" s="7">
        <f t="shared" si="9"/>
        <v>5.0784762117240229E-2</v>
      </c>
      <c r="R29" s="7">
        <f t="shared" si="10"/>
        <v>6.7656063372643779E-2</v>
      </c>
      <c r="S29" s="7">
        <f t="shared" si="11"/>
        <v>8.125271905850856E-2</v>
      </c>
      <c r="T29" s="50">
        <f t="shared" si="4"/>
        <v>73</v>
      </c>
      <c r="U29" s="30">
        <f t="shared" si="13"/>
        <v>103</v>
      </c>
      <c r="V29" s="12">
        <f t="shared" si="12"/>
        <v>5.497239109822076E-3</v>
      </c>
      <c r="W29" s="16">
        <f t="shared" si="57"/>
        <v>8.0839979920798707E-2</v>
      </c>
    </row>
    <row r="30" spans="1:56" x14ac:dyDescent="0.3">
      <c r="A30" s="21">
        <v>74</v>
      </c>
      <c r="B30" s="23">
        <v>43924</v>
      </c>
      <c r="C30" s="22" t="s">
        <v>2</v>
      </c>
      <c r="D30" s="22"/>
      <c r="E30" s="8">
        <f t="shared" si="5"/>
        <v>6472879.7813414996</v>
      </c>
      <c r="F30" s="14">
        <f t="shared" si="37"/>
        <v>849724.64996506379</v>
      </c>
      <c r="G30" s="15">
        <f t="shared" si="38"/>
        <v>5623155.131376436</v>
      </c>
      <c r="H30" s="14">
        <f t="shared" si="39"/>
        <v>167515</v>
      </c>
      <c r="I30" s="2">
        <v>972303</v>
      </c>
      <c r="J30" s="2">
        <v>50322</v>
      </c>
      <c r="K30" s="21">
        <f t="shared" si="14"/>
        <v>74</v>
      </c>
      <c r="L30" s="2">
        <v>75853</v>
      </c>
      <c r="M30" s="38">
        <f t="shared" si="6"/>
        <v>66854.069900000235</v>
      </c>
      <c r="N30" s="8">
        <f t="shared" si="48"/>
        <v>4796</v>
      </c>
      <c r="O30" s="38">
        <f t="shared" si="7"/>
        <v>969919.99064000603</v>
      </c>
      <c r="P30" s="13">
        <f t="shared" si="8"/>
        <v>9.2271713149963848</v>
      </c>
      <c r="Q30" s="7">
        <f t="shared" si="9"/>
        <v>5.1755471288271251E-2</v>
      </c>
      <c r="R30" s="7">
        <f t="shared" si="10"/>
        <v>6.3227558567228725E-2</v>
      </c>
      <c r="S30" s="7">
        <f t="shared" si="11"/>
        <v>7.8013746743556281E-2</v>
      </c>
      <c r="T30" s="50">
        <f t="shared" si="4"/>
        <v>74</v>
      </c>
      <c r="U30" s="30">
        <f t="shared" si="13"/>
        <v>3014</v>
      </c>
      <c r="V30" s="12">
        <f t="shared" si="12"/>
        <v>4.9326187412771531E-3</v>
      </c>
      <c r="W30" s="16">
        <f t="shared" si="57"/>
        <v>0.17228682828295294</v>
      </c>
    </row>
    <row r="31" spans="1:56" x14ac:dyDescent="0.3">
      <c r="A31" s="21">
        <v>75</v>
      </c>
      <c r="B31" s="23">
        <v>43925</v>
      </c>
      <c r="C31" s="20" t="s">
        <v>3</v>
      </c>
      <c r="D31" s="20"/>
      <c r="E31" s="8">
        <f t="shared" si="5"/>
        <v>7330064.9262653841</v>
      </c>
      <c r="F31" s="14">
        <f t="shared" si="37"/>
        <v>955200.61317598622</v>
      </c>
      <c r="G31" s="15">
        <f t="shared" si="38"/>
        <v>6374864.3130893977</v>
      </c>
      <c r="H31" s="14">
        <f t="shared" si="39"/>
        <v>179111</v>
      </c>
      <c r="I31" s="2">
        <v>1051697</v>
      </c>
      <c r="J31" s="2">
        <v>56986</v>
      </c>
      <c r="K31" s="21">
        <f t="shared" si="14"/>
        <v>75</v>
      </c>
      <c r="L31" s="2">
        <v>79394</v>
      </c>
      <c r="M31" s="38">
        <f t="shared" si="6"/>
        <v>69242.847600000445</v>
      </c>
      <c r="N31" s="8">
        <f t="shared" si="48"/>
        <v>6664</v>
      </c>
      <c r="O31" s="38">
        <f t="shared" si="7"/>
        <v>1042008.7243500045</v>
      </c>
      <c r="P31" s="13">
        <f t="shared" si="8"/>
        <v>9.5241825201264909</v>
      </c>
      <c r="Q31" s="7">
        <f t="shared" si="9"/>
        <v>5.4184807981766614E-2</v>
      </c>
      <c r="R31" s="7">
        <f t="shared" si="10"/>
        <v>8.3935813789455124E-2</v>
      </c>
      <c r="S31" s="7">
        <f t="shared" si="11"/>
        <v>7.5491324972877166E-2</v>
      </c>
      <c r="T31" s="50">
        <f t="shared" si="4"/>
        <v>75</v>
      </c>
      <c r="U31" s="30">
        <f t="shared" si="13"/>
        <v>3541</v>
      </c>
      <c r="V31" s="12">
        <f t="shared" si="12"/>
        <v>6.3364257956426617E-3</v>
      </c>
      <c r="W31" s="16">
        <f t="shared" si="57"/>
        <v>0.17030665676520898</v>
      </c>
    </row>
    <row r="32" spans="1:56" x14ac:dyDescent="0.3">
      <c r="A32" s="21">
        <v>76</v>
      </c>
      <c r="B32" s="23">
        <v>43926</v>
      </c>
      <c r="C32" s="22" t="s">
        <v>4</v>
      </c>
      <c r="D32" s="22"/>
      <c r="E32" s="8">
        <f t="shared" si="5"/>
        <v>8075857.1637006607</v>
      </c>
      <c r="F32" s="14">
        <f t="shared" si="37"/>
        <v>1004208.3473020366</v>
      </c>
      <c r="G32" s="15">
        <f t="shared" si="38"/>
        <v>7071648.8163986243</v>
      </c>
      <c r="H32" s="14">
        <f t="shared" si="39"/>
        <v>191127</v>
      </c>
      <c r="I32" s="2">
        <v>1133758</v>
      </c>
      <c r="J32" s="2">
        <v>62784</v>
      </c>
      <c r="K32" s="21">
        <f t="shared" si="14"/>
        <v>76</v>
      </c>
      <c r="L32" s="2">
        <v>82061</v>
      </c>
      <c r="M32" s="38">
        <f t="shared" si="6"/>
        <v>71491.877100000391</v>
      </c>
      <c r="N32" s="8">
        <f t="shared" si="48"/>
        <v>5798</v>
      </c>
      <c r="O32" s="38">
        <f t="shared" si="7"/>
        <v>1116061.8098000055</v>
      </c>
      <c r="P32" s="13">
        <f t="shared" si="8"/>
        <v>9.9190861621681723</v>
      </c>
      <c r="Q32" s="7">
        <f t="shared" si="9"/>
        <v>5.5376897009767515E-2</v>
      </c>
      <c r="R32" s="7">
        <f t="shared" si="10"/>
        <v>7.0654756827238277E-2</v>
      </c>
      <c r="S32" s="7">
        <f t="shared" si="11"/>
        <v>7.2379643627652465E-2</v>
      </c>
      <c r="T32" s="50">
        <f t="shared" si="4"/>
        <v>76</v>
      </c>
      <c r="U32" s="30">
        <f t="shared" si="13"/>
        <v>2667</v>
      </c>
      <c r="V32" s="12">
        <f t="shared" si="12"/>
        <v>5.1139661197539509E-3</v>
      </c>
      <c r="W32" s="16">
        <f t="shared" si="57"/>
        <v>0.16857830330634932</v>
      </c>
    </row>
    <row r="33" spans="1:23" x14ac:dyDescent="0.3">
      <c r="A33" s="21">
        <v>77</v>
      </c>
      <c r="B33" s="23">
        <v>43927</v>
      </c>
      <c r="C33" s="22" t="s">
        <v>5</v>
      </c>
      <c r="D33" s="22"/>
      <c r="E33" s="8">
        <f t="shared" si="5"/>
        <v>8694563.7283891197</v>
      </c>
      <c r="F33" s="14">
        <f t="shared" si="37"/>
        <v>1129107.3232505799</v>
      </c>
      <c r="G33" s="15">
        <f t="shared" si="38"/>
        <v>7565456.4051385401</v>
      </c>
      <c r="H33" s="14">
        <f t="shared" si="39"/>
        <v>209839</v>
      </c>
      <c r="I33" s="2">
        <v>1210956</v>
      </c>
      <c r="J33" s="2">
        <v>67594</v>
      </c>
      <c r="K33" s="21">
        <f t="shared" si="14"/>
        <v>77</v>
      </c>
      <c r="L33" s="2">
        <v>77200</v>
      </c>
      <c r="M33" s="38">
        <f t="shared" si="6"/>
        <v>73590.314000000013</v>
      </c>
      <c r="N33" s="8">
        <f t="shared" si="48"/>
        <v>4810</v>
      </c>
      <c r="O33" s="38">
        <f t="shared" si="7"/>
        <v>1191923.7792500025</v>
      </c>
      <c r="P33" s="13">
        <f t="shared" si="8"/>
        <v>11.215681959412237</v>
      </c>
      <c r="Q33" s="7">
        <f t="shared" si="9"/>
        <v>5.5818708524504608E-2</v>
      </c>
      <c r="R33" s="7">
        <f t="shared" si="10"/>
        <v>6.2305699481865283E-2</v>
      </c>
      <c r="S33" s="7">
        <f t="shared" si="11"/>
        <v>6.3751284109414386E-2</v>
      </c>
      <c r="T33" s="50">
        <f t="shared" si="4"/>
        <v>77</v>
      </c>
      <c r="U33" s="30">
        <f t="shared" si="13"/>
        <v>-4861</v>
      </c>
      <c r="V33" s="12">
        <f t="shared" si="12"/>
        <v>3.9720683493041859E-3</v>
      </c>
      <c r="W33" s="16">
        <f t="shared" si="57"/>
        <v>0.17328375267144305</v>
      </c>
    </row>
    <row r="34" spans="1:23" x14ac:dyDescent="0.3">
      <c r="A34" s="21">
        <v>78</v>
      </c>
      <c r="B34" s="23">
        <v>43928</v>
      </c>
      <c r="C34" s="22" t="s">
        <v>6</v>
      </c>
      <c r="D34" s="22"/>
      <c r="E34" s="8">
        <f t="shared" si="5"/>
        <v>9340282.4299974479</v>
      </c>
      <c r="F34" s="14">
        <f t="shared" si="37"/>
        <v>1265711.5585310669</v>
      </c>
      <c r="G34" s="15">
        <f t="shared" si="38"/>
        <v>8074570.8714663815</v>
      </c>
      <c r="H34" s="14">
        <f t="shared" si="39"/>
        <v>234073</v>
      </c>
      <c r="I34" s="2">
        <v>1279722</v>
      </c>
      <c r="J34" s="2">
        <v>72614</v>
      </c>
      <c r="K34" s="21">
        <f t="shared" si="14"/>
        <v>78</v>
      </c>
      <c r="L34" s="2">
        <v>68766</v>
      </c>
      <c r="M34" s="38">
        <f t="shared" si="6"/>
        <v>75527.313900000416</v>
      </c>
      <c r="N34" s="2">
        <v>5020</v>
      </c>
      <c r="O34" s="38">
        <f t="shared" si="7"/>
        <v>1269427.8168000085</v>
      </c>
      <c r="P34" s="13">
        <f t="shared" si="8"/>
        <v>13.24288576008359</v>
      </c>
      <c r="Q34" s="7">
        <f t="shared" si="9"/>
        <v>5.6742011155547847E-2</v>
      </c>
      <c r="R34" s="7">
        <f t="shared" si="10"/>
        <v>7.3001192449757141E-2</v>
      </c>
      <c r="S34" s="7">
        <f t="shared" si="11"/>
        <v>5.3735108093789119E-2</v>
      </c>
      <c r="T34" s="50">
        <f t="shared" si="4"/>
        <v>78</v>
      </c>
      <c r="U34" s="30">
        <f t="shared" si="13"/>
        <v>-8434</v>
      </c>
      <c r="V34" s="12">
        <f t="shared" si="12"/>
        <v>3.9227269672632023E-3</v>
      </c>
      <c r="W34" s="16">
        <f t="shared" si="57"/>
        <v>0.18290925685422302</v>
      </c>
    </row>
    <row r="35" spans="1:23" x14ac:dyDescent="0.3">
      <c r="A35" s="21">
        <v>79</v>
      </c>
      <c r="B35" s="23">
        <v>43929</v>
      </c>
      <c r="C35" s="22" t="s">
        <v>0</v>
      </c>
      <c r="D35" s="22"/>
      <c r="E35" s="8">
        <f t="shared" si="5"/>
        <v>10191936.518313931</v>
      </c>
      <c r="F35" s="14">
        <f t="shared" si="37"/>
        <v>1438460.6055948089</v>
      </c>
      <c r="G35" s="15">
        <f t="shared" si="38"/>
        <v>8753475.9127191231</v>
      </c>
      <c r="H35" s="14">
        <f t="shared" si="39"/>
        <v>266073</v>
      </c>
      <c r="I35" s="2">
        <v>1353361</v>
      </c>
      <c r="J35" s="2">
        <v>79235</v>
      </c>
      <c r="K35" s="21">
        <f t="shared" si="14"/>
        <v>79</v>
      </c>
      <c r="L35" s="2">
        <v>73639</v>
      </c>
      <c r="M35" s="38">
        <f t="shared" si="6"/>
        <v>77292.032400000142</v>
      </c>
      <c r="N35" s="2">
        <v>6695</v>
      </c>
      <c r="O35" s="38">
        <f t="shared" si="7"/>
        <v>1348395.7583900047</v>
      </c>
      <c r="P35" s="13">
        <f t="shared" si="8"/>
        <v>13.082392992372565</v>
      </c>
      <c r="Q35" s="7">
        <f t="shared" si="9"/>
        <v>5.8546832663273138E-2</v>
      </c>
      <c r="R35" s="7">
        <f t="shared" si="10"/>
        <v>9.0916498051304334E-2</v>
      </c>
      <c r="S35" s="7">
        <f t="shared" si="11"/>
        <v>5.4411941824834616E-2</v>
      </c>
      <c r="T35" s="50">
        <f t="shared" si="4"/>
        <v>79</v>
      </c>
      <c r="U35" s="30">
        <f t="shared" si="13"/>
        <v>4873</v>
      </c>
      <c r="V35" s="12">
        <f t="shared" si="12"/>
        <v>4.9469432028852612E-3</v>
      </c>
      <c r="W35" s="16">
        <f t="shared" si="57"/>
        <v>0.19660164582842271</v>
      </c>
    </row>
    <row r="36" spans="1:23" x14ac:dyDescent="0.3">
      <c r="A36" s="21">
        <v>80</v>
      </c>
      <c r="B36" s="23">
        <v>43930</v>
      </c>
      <c r="C36" s="22" t="s">
        <v>1</v>
      </c>
      <c r="D36" s="22"/>
      <c r="E36" s="8">
        <f t="shared" si="5"/>
        <v>11000628.446005479</v>
      </c>
      <c r="F36" s="14">
        <f t="shared" si="37"/>
        <v>1644267.3630795353</v>
      </c>
      <c r="G36" s="15">
        <f t="shared" si="38"/>
        <v>9356361.0829259437</v>
      </c>
      <c r="H36" s="14">
        <f t="shared" si="39"/>
        <v>292142</v>
      </c>
      <c r="I36" s="2">
        <v>1436198</v>
      </c>
      <c r="J36" s="2">
        <v>85522</v>
      </c>
      <c r="K36" s="21">
        <f t="shared" si="14"/>
        <v>80</v>
      </c>
      <c r="L36" s="2">
        <v>82837</v>
      </c>
      <c r="M36" s="38">
        <f t="shared" si="6"/>
        <v>78873.625100000529</v>
      </c>
      <c r="N36" s="2">
        <v>6287</v>
      </c>
      <c r="O36" s="38">
        <f t="shared" si="7"/>
        <v>1428638.0917999996</v>
      </c>
      <c r="P36" s="13">
        <f t="shared" si="8"/>
        <v>12.360870262822965</v>
      </c>
      <c r="Q36" s="7">
        <f t="shared" si="9"/>
        <v>5.9547499718005457E-2</v>
      </c>
      <c r="R36" s="7">
        <f t="shared" si="10"/>
        <v>7.589603679515193E-2</v>
      </c>
      <c r="S36" s="7">
        <f t="shared" si="11"/>
        <v>5.7677980334187903E-2</v>
      </c>
      <c r="T36" s="50">
        <f t="shared" si="4"/>
        <v>80</v>
      </c>
      <c r="U36" s="30">
        <f t="shared" si="13"/>
        <v>9198</v>
      </c>
      <c r="V36" s="12">
        <f t="shared" si="12"/>
        <v>4.3775301177135743E-3</v>
      </c>
      <c r="W36" s="16">
        <f t="shared" si="57"/>
        <v>0.20341345691889279</v>
      </c>
    </row>
    <row r="37" spans="1:23" x14ac:dyDescent="0.3">
      <c r="A37" s="21">
        <v>81</v>
      </c>
      <c r="B37" s="23">
        <v>43931</v>
      </c>
      <c r="C37" s="22" t="s">
        <v>2</v>
      </c>
      <c r="D37" s="22"/>
      <c r="E37" s="8">
        <f t="shared" si="5"/>
        <v>11936534.675667273</v>
      </c>
      <c r="F37" s="14">
        <f t="shared" si="37"/>
        <v>1866281.4027161838</v>
      </c>
      <c r="G37" s="15">
        <f t="shared" si="38"/>
        <v>10070253.272951089</v>
      </c>
      <c r="H37" s="14">
        <f t="shared" si="39"/>
        <v>332930</v>
      </c>
      <c r="I37" s="2">
        <v>1521252</v>
      </c>
      <c r="J37" s="2">
        <v>92798</v>
      </c>
      <c r="K37" s="21">
        <f t="shared" si="14"/>
        <v>81</v>
      </c>
      <c r="L37" s="2">
        <v>85054</v>
      </c>
      <c r="M37" s="38">
        <f t="shared" si="6"/>
        <v>80261.247600000584</v>
      </c>
      <c r="N37" s="2">
        <v>7277</v>
      </c>
      <c r="O37" s="38">
        <f t="shared" si="7"/>
        <v>1509953.9566500103</v>
      </c>
      <c r="P37" s="13">
        <f t="shared" si="8"/>
        <v>12.740867433548377</v>
      </c>
      <c r="Q37" s="7">
        <f t="shared" si="9"/>
        <v>6.1001070171148503E-2</v>
      </c>
      <c r="R37" s="7">
        <f t="shared" si="10"/>
        <v>8.5557410586215812E-2</v>
      </c>
      <c r="S37" s="7">
        <f t="shared" si="11"/>
        <v>5.5910526329628493E-2</v>
      </c>
      <c r="T37" s="50">
        <f t="shared" si="4"/>
        <v>81</v>
      </c>
      <c r="U37" s="30">
        <f t="shared" si="13"/>
        <v>2217</v>
      </c>
      <c r="V37" s="12">
        <f t="shared" si="12"/>
        <v>4.7835598572754543E-3</v>
      </c>
      <c r="W37" s="16">
        <f t="shared" si="57"/>
        <v>0.21885262928167062</v>
      </c>
    </row>
    <row r="38" spans="1:23" x14ac:dyDescent="0.3">
      <c r="A38" s="21">
        <v>82</v>
      </c>
      <c r="B38" s="23">
        <v>43932</v>
      </c>
      <c r="C38" s="20" t="s">
        <v>3</v>
      </c>
      <c r="D38" s="20"/>
      <c r="E38" s="8">
        <f t="shared" si="5"/>
        <v>12823047.283532729</v>
      </c>
      <c r="F38" s="14">
        <f t="shared" si="37"/>
        <v>2087780.9254591207</v>
      </c>
      <c r="G38" s="15">
        <f t="shared" si="38"/>
        <v>10735266.358073609</v>
      </c>
      <c r="H38" s="14">
        <f t="shared" si="39"/>
        <v>372755</v>
      </c>
      <c r="I38" s="2">
        <v>1610909</v>
      </c>
      <c r="J38" s="2">
        <v>99690</v>
      </c>
      <c r="K38" s="21">
        <f t="shared" si="14"/>
        <v>82</v>
      </c>
      <c r="L38" s="2">
        <v>89657</v>
      </c>
      <c r="M38" s="38">
        <f t="shared" ref="M38:M69" si="58">$AQ$26*($K38^3)+$AR$26*($K38^2)+$AS$26*$K38+$AT$26</f>
        <v>81444.055500000482</v>
      </c>
      <c r="N38" s="2">
        <v>6892</v>
      </c>
      <c r="O38" s="38">
        <f t="shared" ref="O38:O69" si="59">$AL$26*($K38^4)+$AM$26*($K38^3)+$AN$26*($K38^2)+$AO$26*$K38+$AP$26</f>
        <v>1592131.1444000071</v>
      </c>
      <c r="P38" s="13">
        <f t="shared" si="8"/>
        <v>12.797542826422099</v>
      </c>
      <c r="Q38" s="7">
        <f t="shared" si="9"/>
        <v>6.1884315004758182E-2</v>
      </c>
      <c r="R38" s="7">
        <f t="shared" ref="R38:R64" si="60">+N38/L38</f>
        <v>7.6870740711823954E-2</v>
      </c>
      <c r="S38" s="7">
        <f t="shared" si="11"/>
        <v>5.5656154382401492E-2</v>
      </c>
      <c r="T38" s="50">
        <f t="shared" si="4"/>
        <v>82</v>
      </c>
      <c r="U38" s="30">
        <f t="shared" si="13"/>
        <v>4603</v>
      </c>
      <c r="V38" s="12">
        <f t="shared" si="12"/>
        <v>4.2783298125468293E-3</v>
      </c>
      <c r="W38" s="16">
        <f t="shared" si="57"/>
        <v>0.23139420041727993</v>
      </c>
    </row>
    <row r="39" spans="1:23" x14ac:dyDescent="0.3">
      <c r="A39" s="21">
        <v>83</v>
      </c>
      <c r="B39" s="23">
        <v>43933</v>
      </c>
      <c r="C39" s="21" t="s">
        <v>4</v>
      </c>
      <c r="D39" s="21"/>
      <c r="E39" s="8">
        <f t="shared" si="5"/>
        <v>13628523.480638577</v>
      </c>
      <c r="F39" s="14">
        <f t="shared" si="37"/>
        <v>2371022.475447475</v>
      </c>
      <c r="G39" s="15">
        <f t="shared" si="38"/>
        <v>11257501.005191103</v>
      </c>
      <c r="H39" s="14">
        <f t="shared" si="39"/>
        <v>413467</v>
      </c>
      <c r="I39" s="2">
        <v>1696588</v>
      </c>
      <c r="J39" s="2">
        <v>105952</v>
      </c>
      <c r="K39" s="21">
        <f t="shared" si="14"/>
        <v>83</v>
      </c>
      <c r="L39" s="2">
        <v>85679</v>
      </c>
      <c r="M39" s="38">
        <f t="shared" si="58"/>
        <v>82411.204400000395</v>
      </c>
      <c r="N39" s="2">
        <v>6262</v>
      </c>
      <c r="O39" s="38">
        <f t="shared" si="59"/>
        <v>1674946.0983500024</v>
      </c>
      <c r="P39" s="13">
        <f t="shared" si="8"/>
        <v>14.069205457299988</v>
      </c>
      <c r="Q39" s="7">
        <f t="shared" si="9"/>
        <v>6.245004679981233E-2</v>
      </c>
      <c r="R39" s="7">
        <f t="shared" si="60"/>
        <v>7.3086754047082717E-2</v>
      </c>
      <c r="S39" s="7">
        <f t="shared" si="11"/>
        <v>5.0500769780288439E-2</v>
      </c>
      <c r="T39" s="50">
        <f t="shared" si="4"/>
        <v>83</v>
      </c>
      <c r="U39" s="30">
        <f t="shared" ref="U39:U64" si="61">+L39-L38</f>
        <v>-3978</v>
      </c>
      <c r="V39" s="12">
        <f t="shared" si="12"/>
        <v>3.6909373401202883E-3</v>
      </c>
      <c r="W39" s="16">
        <f t="shared" si="57"/>
        <v>0.24370501264891653</v>
      </c>
    </row>
    <row r="40" spans="1:23" x14ac:dyDescent="0.3">
      <c r="A40" s="21">
        <v>84</v>
      </c>
      <c r="B40" s="23">
        <v>43934</v>
      </c>
      <c r="C40" s="21" t="s">
        <v>5</v>
      </c>
      <c r="D40" s="21"/>
      <c r="E40" s="8">
        <f t="shared" si="5"/>
        <v>14361710.054177916</v>
      </c>
      <c r="F40" s="14">
        <f t="shared" si="37"/>
        <v>2679861.2408979926</v>
      </c>
      <c r="G40" s="15">
        <f t="shared" si="38"/>
        <v>11681848.813279923</v>
      </c>
      <c r="H40" s="14">
        <f t="shared" si="39"/>
        <v>462684</v>
      </c>
      <c r="I40" s="2">
        <v>1773084</v>
      </c>
      <c r="J40" s="2">
        <v>111652</v>
      </c>
      <c r="K40" s="21">
        <f t="shared" si="14"/>
        <v>84</v>
      </c>
      <c r="L40" s="2">
        <v>76498</v>
      </c>
      <c r="M40" s="38">
        <f t="shared" si="58"/>
        <v>83151.849900000263</v>
      </c>
      <c r="N40" s="2">
        <v>5702</v>
      </c>
      <c r="O40" s="38">
        <f t="shared" si="59"/>
        <v>1758163.9136400064</v>
      </c>
      <c r="P40" s="13">
        <f t="shared" si="8"/>
        <v>16.41002019677207</v>
      </c>
      <c r="Q40" s="7">
        <f t="shared" si="9"/>
        <v>6.2970507883439247E-2</v>
      </c>
      <c r="R40" s="7">
        <f t="shared" si="60"/>
        <v>7.4537896415592567E-2</v>
      </c>
      <c r="S40" s="7">
        <f t="shared" si="11"/>
        <v>4.3144036041157664E-2</v>
      </c>
      <c r="T40" s="50">
        <f t="shared" si="4"/>
        <v>84</v>
      </c>
      <c r="U40" s="30">
        <f t="shared" si="61"/>
        <v>-9181</v>
      </c>
      <c r="V40" s="12">
        <f t="shared" si="12"/>
        <v>3.2158656893864026E-3</v>
      </c>
      <c r="W40" s="16">
        <f t="shared" si="57"/>
        <v>0.26094871985760404</v>
      </c>
    </row>
    <row r="41" spans="1:23" x14ac:dyDescent="0.3">
      <c r="A41" s="21">
        <v>85</v>
      </c>
      <c r="B41" s="23">
        <v>43935</v>
      </c>
      <c r="C41" s="21" t="s">
        <v>6</v>
      </c>
      <c r="D41" s="21"/>
      <c r="E41" s="8">
        <f t="shared" si="5"/>
        <v>15052320.354762601</v>
      </c>
      <c r="F41" s="14">
        <f t="shared" si="37"/>
        <v>3001562.9286913057</v>
      </c>
      <c r="G41" s="15">
        <f t="shared" si="38"/>
        <v>12050757.426071296</v>
      </c>
      <c r="H41" s="14">
        <f t="shared" si="39"/>
        <v>509164</v>
      </c>
      <c r="I41" s="2">
        <v>1844863</v>
      </c>
      <c r="J41" s="2">
        <v>117021</v>
      </c>
      <c r="K41" s="21">
        <f t="shared" si="14"/>
        <v>85</v>
      </c>
      <c r="L41" s="2">
        <v>71779</v>
      </c>
      <c r="M41" s="38">
        <f t="shared" si="58"/>
        <v>83655.147600000026</v>
      </c>
      <c r="N41" s="2">
        <v>5369</v>
      </c>
      <c r="O41" s="38">
        <f t="shared" si="59"/>
        <v>1841538.337250012</v>
      </c>
      <c r="P41" s="13">
        <f t="shared" si="8"/>
        <v>18.159629426159832</v>
      </c>
      <c r="Q41" s="7">
        <f t="shared" si="9"/>
        <v>6.3430726292413045E-2</v>
      </c>
      <c r="R41" s="7">
        <f t="shared" si="60"/>
        <v>7.4799035929728752E-2</v>
      </c>
      <c r="S41" s="7">
        <f t="shared" si="11"/>
        <v>3.8907496112177434E-2</v>
      </c>
      <c r="T41" s="50">
        <f t="shared" si="4"/>
        <v>85</v>
      </c>
      <c r="U41" s="30">
        <f t="shared" si="61"/>
        <v>-4719</v>
      </c>
      <c r="V41" s="12">
        <f t="shared" si="12"/>
        <v>2.9102431996305416E-3</v>
      </c>
      <c r="W41" s="16">
        <f t="shared" si="57"/>
        <v>0.27599014127336285</v>
      </c>
    </row>
    <row r="42" spans="1:23" x14ac:dyDescent="0.3">
      <c r="A42" s="21">
        <v>86</v>
      </c>
      <c r="B42" s="23">
        <v>43936</v>
      </c>
      <c r="C42" s="22" t="s">
        <v>0</v>
      </c>
      <c r="D42" s="22"/>
      <c r="E42" s="8">
        <f t="shared" si="5"/>
        <v>15822680.773872618</v>
      </c>
      <c r="F42" s="14">
        <f t="shared" si="37"/>
        <v>3407002.2409362164</v>
      </c>
      <c r="G42" s="15">
        <f t="shared" si="38"/>
        <v>12415678.532936402</v>
      </c>
      <c r="H42" s="14">
        <f t="shared" si="39"/>
        <v>570968</v>
      </c>
      <c r="I42" s="2">
        <v>1914916</v>
      </c>
      <c r="J42" s="2">
        <v>123010</v>
      </c>
      <c r="K42" s="21">
        <f t="shared" si="14"/>
        <v>86</v>
      </c>
      <c r="L42" s="2">
        <v>70082</v>
      </c>
      <c r="M42" s="38">
        <f t="shared" si="58"/>
        <v>83910.253100000322</v>
      </c>
      <c r="N42" s="2">
        <v>5989</v>
      </c>
      <c r="O42" s="38">
        <f t="shared" si="59"/>
        <v>1924811.7680000169</v>
      </c>
      <c r="P42" s="13">
        <f t="shared" si="8"/>
        <v>19.284005801256594</v>
      </c>
      <c r="Q42" s="7">
        <f t="shared" si="9"/>
        <v>6.423780468699411E-2</v>
      </c>
      <c r="R42" s="7">
        <f t="shared" si="60"/>
        <v>8.5457036043491905E-2</v>
      </c>
      <c r="S42" s="7">
        <f t="shared" si="11"/>
        <v>3.6597949988406805E-2</v>
      </c>
      <c r="T42" s="50">
        <f t="shared" si="4"/>
        <v>86</v>
      </c>
      <c r="U42" s="30">
        <f t="shared" si="61"/>
        <v>-1697</v>
      </c>
      <c r="V42" s="12">
        <f t="shared" si="12"/>
        <v>3.1275523312771945E-3</v>
      </c>
      <c r="W42" s="16">
        <f t="shared" si="57"/>
        <v>0.2981686925170608</v>
      </c>
    </row>
    <row r="43" spans="1:23" x14ac:dyDescent="0.3">
      <c r="A43" s="21">
        <v>87</v>
      </c>
      <c r="B43" s="23">
        <v>43937</v>
      </c>
      <c r="C43" s="22" t="s">
        <v>1</v>
      </c>
      <c r="D43" s="22"/>
      <c r="E43" s="8">
        <f t="shared" si="5"/>
        <v>16835635.908367753</v>
      </c>
      <c r="F43" s="14">
        <f t="shared" si="37"/>
        <v>3853345.6462312168</v>
      </c>
      <c r="G43" s="15">
        <f t="shared" si="38"/>
        <v>12982290.262136536</v>
      </c>
      <c r="H43" s="14">
        <f t="shared" si="39"/>
        <v>634835</v>
      </c>
      <c r="I43" s="2">
        <v>1991562</v>
      </c>
      <c r="J43" s="2">
        <v>130885</v>
      </c>
      <c r="K43" s="21">
        <f t="shared" si="14"/>
        <v>87</v>
      </c>
      <c r="L43" s="2">
        <v>76647</v>
      </c>
      <c r="M43" s="38">
        <f t="shared" si="58"/>
        <v>83906.322000000393</v>
      </c>
      <c r="N43" s="2">
        <v>7875</v>
      </c>
      <c r="O43" s="38">
        <f t="shared" si="59"/>
        <v>2007715.2565499945</v>
      </c>
      <c r="P43" s="13">
        <f t="shared" si="8"/>
        <v>18.354824370171748</v>
      </c>
      <c r="Q43" s="7">
        <f t="shared" si="9"/>
        <v>6.5719771716873487E-2</v>
      </c>
      <c r="R43" s="7">
        <f t="shared" si="60"/>
        <v>0.10274374730909233</v>
      </c>
      <c r="S43" s="7">
        <f t="shared" si="11"/>
        <v>3.8485871893518757E-2</v>
      </c>
      <c r="T43" s="50">
        <f t="shared" si="4"/>
        <v>87</v>
      </c>
      <c r="U43" s="30">
        <f t="shared" si="61"/>
        <v>6565</v>
      </c>
      <c r="V43" s="12">
        <f t="shared" si="12"/>
        <v>3.9541826967977901E-3</v>
      </c>
      <c r="W43" s="16">
        <f t="shared" si="57"/>
        <v>0.31876235839004763</v>
      </c>
    </row>
    <row r="44" spans="1:23" x14ac:dyDescent="0.3">
      <c r="A44" s="21">
        <v>88</v>
      </c>
      <c r="B44" s="23">
        <v>43938</v>
      </c>
      <c r="C44" s="22" t="s">
        <v>2</v>
      </c>
      <c r="D44" s="22"/>
      <c r="E44" s="8">
        <f t="shared" si="5"/>
        <v>17928083.902941365</v>
      </c>
      <c r="F44" s="14">
        <f t="shared" si="37"/>
        <v>4258399.0708058439</v>
      </c>
      <c r="G44" s="15">
        <f t="shared" si="38"/>
        <v>13669684.832135521</v>
      </c>
      <c r="H44" s="14">
        <f t="shared" si="39"/>
        <v>693282</v>
      </c>
      <c r="I44" s="2">
        <v>2074529</v>
      </c>
      <c r="J44" s="2">
        <v>139378</v>
      </c>
      <c r="K44" s="21">
        <f t="shared" si="14"/>
        <v>88</v>
      </c>
      <c r="L44" s="2">
        <v>82967</v>
      </c>
      <c r="M44" s="38">
        <f t="shared" si="58"/>
        <v>83632.509900000412</v>
      </c>
      <c r="N44" s="2">
        <v>8493</v>
      </c>
      <c r="O44" s="38">
        <f t="shared" si="59"/>
        <v>2089968.5054000048</v>
      </c>
      <c r="P44" s="13">
        <f t="shared" si="8"/>
        <v>17.675945554553103</v>
      </c>
      <c r="Q44" s="7">
        <f t="shared" si="9"/>
        <v>6.7185370751626033E-2</v>
      </c>
      <c r="R44" s="7">
        <f t="shared" si="60"/>
        <v>0.10236600094013282</v>
      </c>
      <c r="S44" s="7">
        <f t="shared" si="11"/>
        <v>3.9993174354275116E-2</v>
      </c>
      <c r="T44" s="50">
        <f t="shared" si="4"/>
        <v>88</v>
      </c>
      <c r="U44" s="30">
        <f t="shared" si="61"/>
        <v>6320</v>
      </c>
      <c r="V44" s="12">
        <f t="shared" si="12"/>
        <v>4.0939413235486222E-3</v>
      </c>
      <c r="W44" s="16">
        <f t="shared" si="57"/>
        <v>0.33418766380224135</v>
      </c>
    </row>
    <row r="45" spans="1:23" x14ac:dyDescent="0.3">
      <c r="A45" s="21">
        <v>89</v>
      </c>
      <c r="B45" s="23">
        <v>43939</v>
      </c>
      <c r="C45" s="20" t="s">
        <v>3</v>
      </c>
      <c r="D45" s="20"/>
      <c r="E45" s="8">
        <f t="shared" si="5"/>
        <v>18695356.642016366</v>
      </c>
      <c r="F45" s="14">
        <f t="shared" si="37"/>
        <v>4682746.8788946643</v>
      </c>
      <c r="G45" s="15">
        <f t="shared" si="38"/>
        <v>14012609.763121702</v>
      </c>
      <c r="H45" s="14">
        <f t="shared" si="39"/>
        <v>750890</v>
      </c>
      <c r="I45" s="2">
        <v>2160207</v>
      </c>
      <c r="J45" s="2">
        <v>146088</v>
      </c>
      <c r="K45" s="21">
        <f t="shared" si="14"/>
        <v>89</v>
      </c>
      <c r="L45" s="2">
        <v>85678</v>
      </c>
      <c r="M45" s="38">
        <f t="shared" si="58"/>
        <v>83077.972400000319</v>
      </c>
      <c r="N45" s="2">
        <v>6710</v>
      </c>
      <c r="O45" s="38">
        <f t="shared" si="59"/>
        <v>2171279.8688900014</v>
      </c>
      <c r="P45" s="13">
        <f t="shared" si="8"/>
        <v>17.820708184105083</v>
      </c>
      <c r="Q45" s="7">
        <f t="shared" ref="Q45:Q52" si="62">+J45/O45</f>
        <v>6.7281975987131912E-2</v>
      </c>
      <c r="R45" s="7">
        <f t="shared" si="60"/>
        <v>7.8316487312962493E-2</v>
      </c>
      <c r="S45" s="7">
        <f t="shared" si="11"/>
        <v>3.9661939804842776E-2</v>
      </c>
      <c r="T45" s="50">
        <f t="shared" si="4"/>
        <v>89</v>
      </c>
      <c r="U45" s="30">
        <f t="shared" si="61"/>
        <v>2711</v>
      </c>
      <c r="V45" s="12">
        <f t="shared" si="12"/>
        <v>3.1061838055334513E-3</v>
      </c>
      <c r="W45" s="16">
        <f t="shared" si="57"/>
        <v>0.34760094750179032</v>
      </c>
    </row>
    <row r="46" spans="1:23" x14ac:dyDescent="0.3">
      <c r="A46" s="21">
        <v>90</v>
      </c>
      <c r="B46" s="23">
        <v>43940</v>
      </c>
      <c r="C46" s="22" t="s">
        <v>4</v>
      </c>
      <c r="D46" s="22"/>
      <c r="E46" s="8">
        <f t="shared" si="5"/>
        <v>19539119.823822398</v>
      </c>
      <c r="F46" s="14">
        <f t="shared" si="37"/>
        <v>5222089.2127280748</v>
      </c>
      <c r="G46" s="15">
        <f t="shared" si="38"/>
        <v>14317030.611094322</v>
      </c>
      <c r="H46" s="14">
        <f t="shared" si="39"/>
        <v>823626</v>
      </c>
      <c r="I46" s="2">
        <v>2241778</v>
      </c>
      <c r="J46" s="2">
        <v>152551</v>
      </c>
      <c r="K46" s="21">
        <f t="shared" si="14"/>
        <v>90</v>
      </c>
      <c r="L46" s="2">
        <v>81572</v>
      </c>
      <c r="M46" s="38">
        <f t="shared" si="58"/>
        <v>82231.865100000286</v>
      </c>
      <c r="N46" s="2">
        <v>6463</v>
      </c>
      <c r="O46" s="38">
        <f t="shared" si="59"/>
        <v>2251346.35320001</v>
      </c>
      <c r="P46" s="13">
        <f t="shared" si="8"/>
        <v>19.393718453401192</v>
      </c>
      <c r="Q46" s="7">
        <f t="shared" si="62"/>
        <v>6.7759898330688947E-2</v>
      </c>
      <c r="R46" s="7">
        <f t="shared" si="60"/>
        <v>7.9230618349433624E-2</v>
      </c>
      <c r="S46" s="7">
        <f t="shared" si="11"/>
        <v>3.6387189097225506E-2</v>
      </c>
      <c r="T46" s="50">
        <f t="shared" si="4"/>
        <v>90</v>
      </c>
      <c r="U46" s="30">
        <f t="shared" si="61"/>
        <v>-4106</v>
      </c>
      <c r="V46" s="12">
        <f t="shared" si="12"/>
        <v>2.8829794921709463E-3</v>
      </c>
      <c r="W46" s="16">
        <f t="shared" si="57"/>
        <v>0.36739855596762927</v>
      </c>
    </row>
    <row r="47" spans="1:23" x14ac:dyDescent="0.3">
      <c r="A47" s="21">
        <v>91</v>
      </c>
      <c r="B47" s="23">
        <v>43941</v>
      </c>
      <c r="C47" s="22" t="s">
        <v>5</v>
      </c>
      <c r="D47" s="22"/>
      <c r="E47" s="8">
        <f t="shared" si="5"/>
        <v>20170990.906604707</v>
      </c>
      <c r="F47" s="14">
        <f t="shared" si="37"/>
        <v>5855974.0257810326</v>
      </c>
      <c r="G47" s="15">
        <f t="shared" si="38"/>
        <v>14315016.880823676</v>
      </c>
      <c r="H47" s="14">
        <f t="shared" si="39"/>
        <v>896450</v>
      </c>
      <c r="I47" s="2">
        <v>2314621</v>
      </c>
      <c r="J47" s="2">
        <v>157847</v>
      </c>
      <c r="K47" s="21">
        <f t="shared" si="14"/>
        <v>91</v>
      </c>
      <c r="L47" s="2">
        <v>72846</v>
      </c>
      <c r="M47" s="38">
        <f t="shared" si="58"/>
        <v>81083.343600000488</v>
      </c>
      <c r="N47" s="2">
        <v>5296</v>
      </c>
      <c r="O47" s="38">
        <f t="shared" si="59"/>
        <v>2329853.6163500091</v>
      </c>
      <c r="P47" s="13">
        <f t="shared" si="8"/>
        <v>22.368958301899958</v>
      </c>
      <c r="Q47" s="7">
        <f t="shared" si="62"/>
        <v>6.7749749980982057E-2</v>
      </c>
      <c r="R47" s="7">
        <f t="shared" si="60"/>
        <v>7.2701315103094202E-2</v>
      </c>
      <c r="S47" s="7">
        <f t="shared" si="11"/>
        <v>3.1472107096582984E-2</v>
      </c>
      <c r="T47" s="50">
        <f t="shared" si="4"/>
        <v>91</v>
      </c>
      <c r="U47" s="30">
        <f t="shared" si="61"/>
        <v>-8726</v>
      </c>
      <c r="V47" s="12">
        <f t="shared" si="12"/>
        <v>2.2880635749870067E-3</v>
      </c>
      <c r="W47" s="16">
        <f t="shared" si="57"/>
        <v>0.38729882775625035</v>
      </c>
    </row>
    <row r="48" spans="1:23" x14ac:dyDescent="0.3">
      <c r="A48" s="21">
        <v>92</v>
      </c>
      <c r="B48" s="23">
        <v>43942</v>
      </c>
      <c r="C48" s="22" t="s">
        <v>6</v>
      </c>
      <c r="D48" s="22"/>
      <c r="E48" s="8">
        <f t="shared" si="5"/>
        <v>20880247.493438914</v>
      </c>
      <c r="F48" s="14">
        <f t="shared" si="37"/>
        <v>6472879.7813414996</v>
      </c>
      <c r="G48" s="15">
        <f t="shared" si="38"/>
        <v>14407367.712097414</v>
      </c>
      <c r="H48" s="14">
        <f t="shared" si="39"/>
        <v>972303</v>
      </c>
      <c r="I48" s="2">
        <v>2397216</v>
      </c>
      <c r="J48" s="2">
        <v>162956</v>
      </c>
      <c r="K48" s="21">
        <f t="shared" si="14"/>
        <v>92</v>
      </c>
      <c r="L48" s="2">
        <v>83006</v>
      </c>
      <c r="M48" s="38">
        <f t="shared" si="58"/>
        <v>79621.563500000164</v>
      </c>
      <c r="N48" s="2">
        <v>5109</v>
      </c>
      <c r="O48" s="38">
        <f t="shared" si="59"/>
        <v>2406475.9682000047</v>
      </c>
      <c r="P48" s="13">
        <f t="shared" si="8"/>
        <v>20.362720688385103</v>
      </c>
      <c r="Q48" s="7">
        <f t="shared" si="62"/>
        <v>6.7715614929613366E-2</v>
      </c>
      <c r="R48" s="7">
        <f t="shared" si="60"/>
        <v>6.1549767486687709E-2</v>
      </c>
      <c r="S48" s="7">
        <f t="shared" si="11"/>
        <v>3.4625999492744919E-2</v>
      </c>
      <c r="T48" s="50">
        <f t="shared" si="4"/>
        <v>92</v>
      </c>
      <c r="U48" s="30">
        <f t="shared" si="61"/>
        <v>10160</v>
      </c>
      <c r="V48" s="12">
        <f t="shared" si="12"/>
        <v>2.1312222177726162E-3</v>
      </c>
      <c r="W48" s="16">
        <f t="shared" si="57"/>
        <v>0.40559674222097636</v>
      </c>
    </row>
    <row r="49" spans="1:23" x14ac:dyDescent="0.3">
      <c r="A49" s="21">
        <v>93</v>
      </c>
      <c r="B49" s="23">
        <v>43943</v>
      </c>
      <c r="C49" s="22" t="s">
        <v>0</v>
      </c>
      <c r="D49" s="22"/>
      <c r="E49" s="8">
        <f t="shared" si="5"/>
        <v>21653758.845082991</v>
      </c>
      <c r="F49" s="14">
        <f t="shared" si="37"/>
        <v>7330064.9262653841</v>
      </c>
      <c r="G49" s="15">
        <f t="shared" si="38"/>
        <v>14323693.918817606</v>
      </c>
      <c r="H49" s="14">
        <f t="shared" si="39"/>
        <v>1051697</v>
      </c>
      <c r="I49" s="2">
        <v>2471136</v>
      </c>
      <c r="J49" s="2">
        <v>169006</v>
      </c>
      <c r="K49" s="21">
        <f t="shared" si="14"/>
        <v>93</v>
      </c>
      <c r="L49" s="2">
        <v>73920</v>
      </c>
      <c r="M49" s="38">
        <f t="shared" si="58"/>
        <v>77835.680400000419</v>
      </c>
      <c r="N49" s="2">
        <v>6058</v>
      </c>
      <c r="O49" s="38">
        <f t="shared" si="59"/>
        <v>2480876.3704500152</v>
      </c>
      <c r="P49" s="13">
        <f t="shared" si="8"/>
        <v>23.516691317093837</v>
      </c>
      <c r="Q49" s="7">
        <f t="shared" si="62"/>
        <v>6.8123507488341062E-2</v>
      </c>
      <c r="R49" s="7">
        <f t="shared" si="60"/>
        <v>8.1953463203463209E-2</v>
      </c>
      <c r="S49" s="7">
        <f t="shared" si="11"/>
        <v>2.9913367779029563E-2</v>
      </c>
      <c r="T49" s="50">
        <f t="shared" si="4"/>
        <v>93</v>
      </c>
      <c r="U49" s="30">
        <f t="shared" si="61"/>
        <v>-9086</v>
      </c>
      <c r="V49" s="12">
        <f t="shared" si="12"/>
        <v>2.4515040855703613E-3</v>
      </c>
      <c r="W49" s="16">
        <f t="shared" si="57"/>
        <v>0.42559252101057976</v>
      </c>
    </row>
    <row r="50" spans="1:23" x14ac:dyDescent="0.3">
      <c r="A50" s="21">
        <v>94</v>
      </c>
      <c r="B50" s="23">
        <v>43944</v>
      </c>
      <c r="C50" s="22" t="s">
        <v>1</v>
      </c>
      <c r="D50" s="22"/>
      <c r="E50" s="8">
        <f t="shared" si="5"/>
        <v>22529315.427903298</v>
      </c>
      <c r="F50" s="14">
        <f t="shared" si="37"/>
        <v>8075857.1637006607</v>
      </c>
      <c r="G50" s="15">
        <f t="shared" si="38"/>
        <v>14453458.264202638</v>
      </c>
      <c r="H50" s="14">
        <f t="shared" si="39"/>
        <v>1133758</v>
      </c>
      <c r="I50" s="2">
        <v>2544792</v>
      </c>
      <c r="J50" s="2">
        <v>175694</v>
      </c>
      <c r="K50" s="21">
        <f t="shared" si="14"/>
        <v>94</v>
      </c>
      <c r="L50" s="2">
        <v>73657</v>
      </c>
      <c r="M50" s="38">
        <f t="shared" si="58"/>
        <v>75714.849900000496</v>
      </c>
      <c r="N50" s="2">
        <v>6689</v>
      </c>
      <c r="O50" s="38">
        <f t="shared" si="59"/>
        <v>2552706.4366400046</v>
      </c>
      <c r="P50" s="13">
        <f t="shared" si="8"/>
        <v>24.29262086581614</v>
      </c>
      <c r="Q50" s="7">
        <f t="shared" si="62"/>
        <v>6.8826558932979745E-2</v>
      </c>
      <c r="R50" s="7">
        <f t="shared" si="60"/>
        <v>9.0812821591973611E-2</v>
      </c>
      <c r="S50" s="7">
        <f t="shared" si="11"/>
        <v>2.8944212336410993E-2</v>
      </c>
      <c r="T50" s="50">
        <f t="shared" si="4"/>
        <v>94</v>
      </c>
      <c r="U50" s="30">
        <f t="shared" si="61"/>
        <v>-263</v>
      </c>
      <c r="V50" s="12">
        <f t="shared" si="12"/>
        <v>2.628505591026693E-3</v>
      </c>
      <c r="W50" s="16">
        <f t="shared" si="57"/>
        <v>0.44552089129484845</v>
      </c>
    </row>
    <row r="51" spans="1:23" x14ac:dyDescent="0.3">
      <c r="A51" s="21">
        <v>95</v>
      </c>
      <c r="B51" s="23">
        <v>43945</v>
      </c>
      <c r="C51" s="22" t="s">
        <v>2</v>
      </c>
      <c r="D51" s="22"/>
      <c r="E51" s="8">
        <f t="shared" si="5"/>
        <v>23444629.633575644</v>
      </c>
      <c r="F51" s="14">
        <f t="shared" si="37"/>
        <v>8694563.7283891197</v>
      </c>
      <c r="G51" s="15">
        <f t="shared" si="38"/>
        <v>14750065.905186525</v>
      </c>
      <c r="H51" s="14">
        <f t="shared" si="39"/>
        <v>1210956</v>
      </c>
      <c r="I51" s="2">
        <v>2626321</v>
      </c>
      <c r="J51" s="2">
        <v>181938</v>
      </c>
      <c r="K51" s="21">
        <f t="shared" si="14"/>
        <v>95</v>
      </c>
      <c r="L51" s="2">
        <v>81529</v>
      </c>
      <c r="M51" s="38">
        <f t="shared" si="58"/>
        <v>73248.227600000333</v>
      </c>
      <c r="N51" s="2">
        <v>6260</v>
      </c>
      <c r="O51" s="38">
        <f t="shared" si="59"/>
        <v>2621606.4321500016</v>
      </c>
      <c r="P51" s="13">
        <f t="shared" si="8"/>
        <v>22.673390193582218</v>
      </c>
      <c r="Q51" s="7">
        <f t="shared" si="62"/>
        <v>6.939943302274823E-2</v>
      </c>
      <c r="R51" s="7">
        <f t="shared" si="60"/>
        <v>7.6782494572483415E-2</v>
      </c>
      <c r="S51" s="7">
        <f t="shared" si="11"/>
        <v>3.1043044624019685E-2</v>
      </c>
      <c r="T51" s="50">
        <f t="shared" si="4"/>
        <v>95</v>
      </c>
      <c r="U51" s="30">
        <f t="shared" si="61"/>
        <v>7872</v>
      </c>
      <c r="V51" s="12">
        <f t="shared" si="12"/>
        <v>2.3835624053571516E-3</v>
      </c>
      <c r="W51" s="16">
        <f t="shared" si="57"/>
        <v>0.46108453612486822</v>
      </c>
    </row>
    <row r="52" spans="1:23" x14ac:dyDescent="0.3">
      <c r="A52" s="21">
        <v>96</v>
      </c>
      <c r="B52" s="23">
        <v>43946</v>
      </c>
      <c r="C52" s="20" t="s">
        <v>3</v>
      </c>
      <c r="D52" s="20"/>
      <c r="E52" s="8">
        <f t="shared" si="5"/>
        <v>24438081.216146231</v>
      </c>
      <c r="F52" s="14">
        <f t="shared" si="37"/>
        <v>9340282.4299974479</v>
      </c>
      <c r="G52" s="15">
        <f t="shared" si="38"/>
        <v>15097798.786148783</v>
      </c>
      <c r="H52" s="14">
        <f t="shared" si="39"/>
        <v>1279722</v>
      </c>
      <c r="I52" s="2">
        <v>2719897</v>
      </c>
      <c r="J52" s="2">
        <v>187705</v>
      </c>
      <c r="K52" s="21">
        <f t="shared" si="14"/>
        <v>96</v>
      </c>
      <c r="L52" s="2">
        <v>93716</v>
      </c>
      <c r="M52" s="38">
        <f t="shared" si="58"/>
        <v>70424.969100000337</v>
      </c>
      <c r="N52" s="2">
        <v>5767</v>
      </c>
      <c r="O52" s="38">
        <f t="shared" si="59"/>
        <v>2687205.2742000138</v>
      </c>
      <c r="P52" s="13">
        <f t="shared" si="8"/>
        <v>20.461661349649351</v>
      </c>
      <c r="Q52" s="7">
        <f t="shared" si="62"/>
        <v>6.9851381210867911E-2</v>
      </c>
      <c r="R52" s="7">
        <f t="shared" si="60"/>
        <v>6.1536984079559522E-2</v>
      </c>
      <c r="S52" s="7">
        <f t="shared" si="11"/>
        <v>3.4455716521618281E-2</v>
      </c>
      <c r="T52" s="50">
        <f t="shared" si="4"/>
        <v>96</v>
      </c>
      <c r="U52" s="30">
        <f t="shared" si="61"/>
        <v>12187</v>
      </c>
      <c r="V52" s="12">
        <f t="shared" si="12"/>
        <v>2.1203008790406401E-3</v>
      </c>
      <c r="W52" s="16">
        <f t="shared" si="57"/>
        <v>0.47050384628535563</v>
      </c>
    </row>
    <row r="53" spans="1:23" x14ac:dyDescent="0.3">
      <c r="A53" s="21">
        <v>97</v>
      </c>
      <c r="B53" s="23">
        <v>43947</v>
      </c>
      <c r="C53" s="22" t="s">
        <v>4</v>
      </c>
      <c r="D53" s="22"/>
      <c r="E53" s="8">
        <f t="shared" si="5"/>
        <v>24916766.870228965</v>
      </c>
      <c r="F53" s="14">
        <f t="shared" si="37"/>
        <v>10191936.518313931</v>
      </c>
      <c r="G53" s="15">
        <f t="shared" si="38"/>
        <v>14724830.351915034</v>
      </c>
      <c r="H53" s="14">
        <f t="shared" si="39"/>
        <v>1353361</v>
      </c>
      <c r="I53" s="2">
        <v>2804796</v>
      </c>
      <c r="J53" s="2">
        <v>193710</v>
      </c>
      <c r="K53" s="21">
        <f t="shared" si="14"/>
        <v>97</v>
      </c>
      <c r="L53" s="2">
        <v>84900</v>
      </c>
      <c r="M53" s="38">
        <f t="shared" si="58"/>
        <v>67234.230000000214</v>
      </c>
      <c r="N53" s="2">
        <v>6006</v>
      </c>
      <c r="O53" s="38">
        <f t="shared" si="59"/>
        <v>2749120.5318500167</v>
      </c>
      <c r="P53" s="13">
        <f t="shared" si="8"/>
        <v>23.243984678721372</v>
      </c>
      <c r="Q53" s="7">
        <f t="shared" ref="Q53:Q116" si="63">+J53/I53</f>
        <v>6.9063846354601194E-2</v>
      </c>
      <c r="R53" s="7">
        <f t="shared" si="60"/>
        <v>7.0742049469964666E-2</v>
      </c>
      <c r="S53" s="7">
        <f t="shared" si="11"/>
        <v>3.026958110322462E-2</v>
      </c>
      <c r="T53" s="50">
        <f t="shared" si="4"/>
        <v>97</v>
      </c>
      <c r="U53" s="30">
        <f t="shared" si="61"/>
        <v>-8816</v>
      </c>
      <c r="V53" s="12">
        <f t="shared" si="12"/>
        <v>2.1413322038394238E-3</v>
      </c>
      <c r="W53" s="16">
        <f t="shared" si="57"/>
        <v>0.48251673205466639</v>
      </c>
    </row>
    <row r="54" spans="1:23" x14ac:dyDescent="0.3">
      <c r="A54" s="21">
        <v>98</v>
      </c>
      <c r="B54" s="23">
        <v>43948</v>
      </c>
      <c r="C54" s="22" t="s">
        <v>5</v>
      </c>
      <c r="D54" s="22"/>
      <c r="E54" s="8">
        <f t="shared" si="5"/>
        <v>25554510.559984762</v>
      </c>
      <c r="F54" s="14">
        <f t="shared" si="37"/>
        <v>11000628.446005479</v>
      </c>
      <c r="G54" s="15">
        <f t="shared" si="38"/>
        <v>14553882.113979284</v>
      </c>
      <c r="H54" s="14">
        <f t="shared" si="39"/>
        <v>1436198</v>
      </c>
      <c r="I54" s="2">
        <v>2878196</v>
      </c>
      <c r="J54" s="2">
        <v>198668</v>
      </c>
      <c r="K54" s="21">
        <f t="shared" si="14"/>
        <v>98</v>
      </c>
      <c r="L54" s="2">
        <v>85530</v>
      </c>
      <c r="M54" s="38">
        <f t="shared" si="58"/>
        <v>63665.165900000371</v>
      </c>
      <c r="N54" s="2">
        <v>4982</v>
      </c>
      <c r="O54" s="38">
        <f t="shared" si="59"/>
        <v>2806958.4259999981</v>
      </c>
      <c r="P54" s="13">
        <f t="shared" si="8"/>
        <v>23.670188367754594</v>
      </c>
      <c r="Q54" s="7">
        <f t="shared" si="63"/>
        <v>6.9025181050908282E-2</v>
      </c>
      <c r="R54" s="7">
        <f t="shared" si="60"/>
        <v>5.8248567754004443E-2</v>
      </c>
      <c r="S54" s="7">
        <f t="shared" si="11"/>
        <v>2.971653077135817E-2</v>
      </c>
      <c r="T54" s="50">
        <f t="shared" si="4"/>
        <v>98</v>
      </c>
      <c r="U54" s="30">
        <f t="shared" si="61"/>
        <v>630</v>
      </c>
      <c r="V54" s="12">
        <f t="shared" si="12"/>
        <v>1.7309453560494144E-3</v>
      </c>
      <c r="W54" s="16">
        <f t="shared" si="57"/>
        <v>0.4989924244214084</v>
      </c>
    </row>
    <row r="55" spans="1:23" x14ac:dyDescent="0.3">
      <c r="A55" s="21">
        <v>99</v>
      </c>
      <c r="B55" s="23">
        <v>43949</v>
      </c>
      <c r="C55" s="22" t="s">
        <v>6</v>
      </c>
      <c r="D55" s="22"/>
      <c r="E55" s="14">
        <f t="shared" ref="E53:E116" si="64">+O55*(Q55/$E$3)</f>
        <v>25104978.728445165</v>
      </c>
      <c r="F55" s="14">
        <f t="shared" si="37"/>
        <v>11936534.675667273</v>
      </c>
      <c r="G55" s="15">
        <f t="shared" si="38"/>
        <v>13168444.052777892</v>
      </c>
      <c r="H55" s="14">
        <f t="shared" si="39"/>
        <v>1521252</v>
      </c>
      <c r="I55" s="39">
        <f t="shared" ref="I53:I88" si="65">+O55</f>
        <v>2860313.8293900108</v>
      </c>
      <c r="J55" s="14">
        <f t="shared" ref="J53:J88" si="66">+$Q$3*O55</f>
        <v>195173.21227167809</v>
      </c>
      <c r="K55" s="21">
        <f t="shared" si="14"/>
        <v>99</v>
      </c>
      <c r="L55" s="14">
        <f t="shared" ref="L53:L88" si="67">+O55-O54</f>
        <v>53355.403390012681</v>
      </c>
      <c r="M55" s="38">
        <f t="shared" si="58"/>
        <v>59706.932400000514</v>
      </c>
      <c r="N55" s="14">
        <f t="shared" ref="N53:N88" si="68">+L55*$R$3</f>
        <v>4131.1708100206943</v>
      </c>
      <c r="O55" s="38">
        <f t="shared" si="59"/>
        <v>2860313.8293900108</v>
      </c>
      <c r="P55" s="1">
        <f t="shared" si="8"/>
        <v>37.504225505416215</v>
      </c>
      <c r="Q55" s="7">
        <f t="shared" si="63"/>
        <v>6.8234894460269993E-2</v>
      </c>
      <c r="R55" s="7">
        <f t="shared" si="60"/>
        <v>7.7427412174602472E-2</v>
      </c>
      <c r="S55" s="7">
        <f t="shared" si="11"/>
        <v>1.8653688571435963E-2</v>
      </c>
      <c r="T55" s="50">
        <f t="shared" si="4"/>
        <v>99</v>
      </c>
      <c r="U55" s="30">
        <f t="shared" si="61"/>
        <v>-32174.596609987319</v>
      </c>
      <c r="V55" s="18">
        <f t="shared" ref="V53:V64" si="69">+$V$3</f>
        <v>3.7691454782786122E-3</v>
      </c>
      <c r="W55" s="16">
        <f t="shared" si="57"/>
        <v>0.53184793373684502</v>
      </c>
    </row>
    <row r="56" spans="1:23" x14ac:dyDescent="0.3">
      <c r="A56" s="21">
        <v>100</v>
      </c>
      <c r="B56" s="23">
        <v>43950</v>
      </c>
      <c r="C56" s="22" t="s">
        <v>0</v>
      </c>
      <c r="D56" s="22"/>
      <c r="E56" s="14">
        <f t="shared" si="64"/>
        <v>25530280.949800592</v>
      </c>
      <c r="F56" s="14">
        <f t="shared" ref="F56:F87" si="70">+E38</f>
        <v>12823047.283532729</v>
      </c>
      <c r="G56" s="15">
        <f t="shared" si="38"/>
        <v>12707233.666267863</v>
      </c>
      <c r="H56" s="14">
        <f t="shared" ref="H56:H87" si="71">+I38</f>
        <v>1610909</v>
      </c>
      <c r="I56" s="39">
        <f t="shared" si="65"/>
        <v>2908770.2666000081</v>
      </c>
      <c r="J56" s="14">
        <f t="shared" si="66"/>
        <v>198479.63215062296</v>
      </c>
      <c r="K56" s="21">
        <f t="shared" si="14"/>
        <v>100</v>
      </c>
      <c r="L56" s="14">
        <f t="shared" si="67"/>
        <v>48456.437209997326</v>
      </c>
      <c r="M56" s="38">
        <f t="shared" si="58"/>
        <v>55348.685100000119</v>
      </c>
      <c r="N56" s="14">
        <f t="shared" si="68"/>
        <v>3751.8565363712073</v>
      </c>
      <c r="O56" s="38">
        <f t="shared" si="59"/>
        <v>2908770.2666000081</v>
      </c>
      <c r="P56" s="1">
        <f t="shared" si="8"/>
        <v>41.954248082466783</v>
      </c>
      <c r="Q56" s="7">
        <f t="shared" si="63"/>
        <v>6.8234894460269993E-2</v>
      </c>
      <c r="R56" s="7">
        <f t="shared" si="60"/>
        <v>7.7427412174602472E-2</v>
      </c>
      <c r="S56" s="7">
        <f t="shared" si="11"/>
        <v>1.6658736431130017E-2</v>
      </c>
      <c r="T56" s="50">
        <f t="shared" si="4"/>
        <v>100</v>
      </c>
      <c r="U56" s="30">
        <f t="shared" si="61"/>
        <v>-4898.9661800153553</v>
      </c>
      <c r="V56" s="18">
        <f t="shared" si="69"/>
        <v>3.7691454782786122E-3</v>
      </c>
      <c r="W56" s="16">
        <f t="shared" si="57"/>
        <v>0.55381101027375146</v>
      </c>
    </row>
    <row r="57" spans="1:23" x14ac:dyDescent="0.3">
      <c r="A57" s="21">
        <v>101</v>
      </c>
      <c r="B57" s="23">
        <v>43951</v>
      </c>
      <c r="C57" s="22" t="s">
        <v>1</v>
      </c>
      <c r="D57" s="22"/>
      <c r="E57" s="14">
        <f t="shared" si="64"/>
        <v>25908829.929521639</v>
      </c>
      <c r="F57" s="14">
        <f t="shared" si="70"/>
        <v>13628523.480638577</v>
      </c>
      <c r="G57" s="15">
        <f t="shared" si="38"/>
        <v>12280306.448883062</v>
      </c>
      <c r="H57" s="14">
        <f t="shared" si="71"/>
        <v>1696588</v>
      </c>
      <c r="I57" s="39">
        <f t="shared" si="65"/>
        <v>2951899.9140500082</v>
      </c>
      <c r="J57" s="14">
        <f t="shared" si="66"/>
        <v>201422.57909248237</v>
      </c>
      <c r="K57" s="21">
        <f t="shared" si="14"/>
        <v>101</v>
      </c>
      <c r="L57" s="14">
        <f t="shared" si="67"/>
        <v>43129.647450000048</v>
      </c>
      <c r="M57" s="38">
        <f t="shared" si="58"/>
        <v>50579.579600000288</v>
      </c>
      <c r="N57" s="14">
        <f t="shared" si="68"/>
        <v>3339.4169900564461</v>
      </c>
      <c r="O57" s="38">
        <f t="shared" si="59"/>
        <v>2951899.9140500082</v>
      </c>
      <c r="P57" s="1">
        <f t="shared" si="8"/>
        <v>47.786445876578519</v>
      </c>
      <c r="Q57" s="7">
        <f t="shared" si="63"/>
        <v>6.8234894460269993E-2</v>
      </c>
      <c r="R57" s="7">
        <f t="shared" si="60"/>
        <v>7.7427412174602472E-2</v>
      </c>
      <c r="S57" s="7">
        <f t="shared" si="11"/>
        <v>1.4610809548358349E-2</v>
      </c>
      <c r="T57" s="50">
        <f t="shared" si="4"/>
        <v>101</v>
      </c>
      <c r="U57" s="30">
        <f t="shared" si="61"/>
        <v>-5326.7897599972785</v>
      </c>
      <c r="V57" s="18">
        <f t="shared" si="69"/>
        <v>3.7691454782786122E-3</v>
      </c>
      <c r="W57" s="16">
        <f t="shared" si="57"/>
        <v>0.57474441864537351</v>
      </c>
    </row>
    <row r="58" spans="1:23" x14ac:dyDescent="0.3">
      <c r="A58" s="21">
        <v>102</v>
      </c>
      <c r="B58" s="23">
        <v>43952</v>
      </c>
      <c r="C58" s="22" t="s">
        <v>2</v>
      </c>
      <c r="D58" s="22"/>
      <c r="E58" s="14">
        <f t="shared" si="64"/>
        <v>26236771.056594048</v>
      </c>
      <c r="F58" s="14">
        <f t="shared" si="70"/>
        <v>14361710.054177916</v>
      </c>
      <c r="G58" s="15">
        <f t="shared" si="38"/>
        <v>11875061.002416132</v>
      </c>
      <c r="H58" s="14">
        <f t="shared" si="71"/>
        <v>1773084</v>
      </c>
      <c r="I58" s="39">
        <f t="shared" si="65"/>
        <v>2989263.6000000043</v>
      </c>
      <c r="J58" s="14">
        <f t="shared" si="66"/>
        <v>203972.08625992702</v>
      </c>
      <c r="K58" s="21">
        <f t="shared" si="14"/>
        <v>102</v>
      </c>
      <c r="L58" s="14">
        <f t="shared" si="67"/>
        <v>37363.685949996114</v>
      </c>
      <c r="M58" s="38">
        <f t="shared" si="58"/>
        <v>45388.77150000073</v>
      </c>
      <c r="N58" s="14">
        <f t="shared" si="68"/>
        <v>2892.9735124127524</v>
      </c>
      <c r="O58" s="38">
        <f t="shared" si="59"/>
        <v>2989263.6000000043</v>
      </c>
      <c r="P58" s="1">
        <f t="shared" si="8"/>
        <v>55.800760583911114</v>
      </c>
      <c r="Q58" s="7">
        <f t="shared" si="63"/>
        <v>6.8234894460269993E-2</v>
      </c>
      <c r="R58" s="7">
        <f t="shared" si="60"/>
        <v>7.7427412174602472E-2</v>
      </c>
      <c r="S58" s="7">
        <f t="shared" si="11"/>
        <v>1.2499294458339525E-2</v>
      </c>
      <c r="T58" s="50">
        <f t="shared" si="4"/>
        <v>102</v>
      </c>
      <c r="U58" s="30">
        <f t="shared" si="61"/>
        <v>-5765.9615000039339</v>
      </c>
      <c r="V58" s="18">
        <f t="shared" si="69"/>
        <v>3.7691454782786122E-3</v>
      </c>
      <c r="W58" s="16">
        <f t="shared" si="57"/>
        <v>0.59315076796840449</v>
      </c>
    </row>
    <row r="59" spans="1:23" x14ac:dyDescent="0.3">
      <c r="A59" s="21">
        <v>103</v>
      </c>
      <c r="B59" s="23">
        <v>43953</v>
      </c>
      <c r="C59" s="20" t="s">
        <v>3</v>
      </c>
      <c r="D59" s="20"/>
      <c r="E59" s="14">
        <f t="shared" si="64"/>
        <v>26510150.117186628</v>
      </c>
      <c r="F59" s="14">
        <f t="shared" si="70"/>
        <v>15052320.354762601</v>
      </c>
      <c r="G59" s="15">
        <f t="shared" si="38"/>
        <v>11457829.762424028</v>
      </c>
      <c r="H59" s="14">
        <f t="shared" si="71"/>
        <v>1844863</v>
      </c>
      <c r="I59" s="39">
        <f t="shared" si="65"/>
        <v>3020410.8045500172</v>
      </c>
      <c r="J59" s="14">
        <f t="shared" si="66"/>
        <v>206097.41247512959</v>
      </c>
      <c r="K59" s="21">
        <f t="shared" si="14"/>
        <v>103</v>
      </c>
      <c r="L59" s="14">
        <f t="shared" si="67"/>
        <v>31147.204550012946</v>
      </c>
      <c r="M59" s="38">
        <f t="shared" si="58"/>
        <v>39765.416400000453</v>
      </c>
      <c r="N59" s="14">
        <f t="shared" si="68"/>
        <v>2411.6474447805058</v>
      </c>
      <c r="O59" s="38">
        <f t="shared" si="59"/>
        <v>3020410.8045500172</v>
      </c>
      <c r="P59" s="1">
        <f t="shared" si="8"/>
        <v>67.561940282098476</v>
      </c>
      <c r="Q59" s="7">
        <f t="shared" si="63"/>
        <v>6.8234894460269993E-2</v>
      </c>
      <c r="R59" s="7">
        <f t="shared" si="60"/>
        <v>7.7427412174602472E-2</v>
      </c>
      <c r="S59" s="7">
        <f t="shared" si="11"/>
        <v>1.0312241137229436E-2</v>
      </c>
      <c r="T59" s="50">
        <f t="shared" si="4"/>
        <v>103</v>
      </c>
      <c r="U59" s="30">
        <f t="shared" si="61"/>
        <v>-6216.4813999831676</v>
      </c>
      <c r="V59" s="18">
        <f t="shared" si="69"/>
        <v>3.7691454782786122E-3</v>
      </c>
      <c r="W59" s="16">
        <f t="shared" si="57"/>
        <v>0.61079870235560518</v>
      </c>
    </row>
    <row r="60" spans="1:23" x14ac:dyDescent="0.3">
      <c r="A60" s="21">
        <v>104</v>
      </c>
      <c r="B60" s="23">
        <v>43954</v>
      </c>
      <c r="C60" s="22" t="s">
        <v>4</v>
      </c>
      <c r="D60" s="22"/>
      <c r="E60" s="14">
        <f t="shared" si="64"/>
        <v>26724913.294650666</v>
      </c>
      <c r="F60" s="14">
        <f t="shared" si="70"/>
        <v>15822680.773872618</v>
      </c>
      <c r="G60" s="15">
        <f t="shared" si="38"/>
        <v>10902232.520778049</v>
      </c>
      <c r="H60" s="14">
        <f t="shared" si="71"/>
        <v>1914916</v>
      </c>
      <c r="I60" s="39">
        <f t="shared" si="65"/>
        <v>3044879.6596400281</v>
      </c>
      <c r="J60" s="14">
        <f t="shared" si="66"/>
        <v>207767.04221976013</v>
      </c>
      <c r="K60" s="21">
        <f t="shared" si="14"/>
        <v>104</v>
      </c>
      <c r="L60" s="14">
        <f t="shared" si="67"/>
        <v>24468.855090010911</v>
      </c>
      <c r="M60" s="38">
        <f t="shared" si="58"/>
        <v>33698.669900000328</v>
      </c>
      <c r="N60" s="14">
        <f t="shared" si="68"/>
        <v>1894.5601284948946</v>
      </c>
      <c r="O60" s="38">
        <f t="shared" si="59"/>
        <v>3044879.6596400281</v>
      </c>
      <c r="P60" s="1">
        <f t="shared" si="8"/>
        <v>86.600647631687593</v>
      </c>
      <c r="Q60" s="7">
        <f t="shared" si="63"/>
        <v>6.8234894460269993E-2</v>
      </c>
      <c r="R60" s="7">
        <f t="shared" si="60"/>
        <v>7.7427412174602472E-2</v>
      </c>
      <c r="S60" s="7">
        <f t="shared" si="11"/>
        <v>8.0360663885493816E-3</v>
      </c>
      <c r="T60" s="50">
        <f t="shared" si="4"/>
        <v>104</v>
      </c>
      <c r="U60" s="30">
        <f t="shared" si="61"/>
        <v>-6678.3494600020349</v>
      </c>
      <c r="V60" s="18">
        <f t="shared" si="69"/>
        <v>3.7691454782786122E-3</v>
      </c>
      <c r="W60" s="16">
        <f t="shared" si="57"/>
        <v>0.62889710400784293</v>
      </c>
    </row>
    <row r="61" spans="1:23" x14ac:dyDescent="0.3">
      <c r="A61" s="21">
        <v>105</v>
      </c>
      <c r="B61" s="23">
        <v>43955</v>
      </c>
      <c r="C61" s="22" t="s">
        <v>5</v>
      </c>
      <c r="D61" s="22"/>
      <c r="E61" s="14">
        <f t="shared" si="64"/>
        <v>26876907.169520065</v>
      </c>
      <c r="F61" s="14">
        <f t="shared" si="70"/>
        <v>16835635.908367753</v>
      </c>
      <c r="G61" s="15">
        <f t="shared" si="38"/>
        <v>10041271.261152312</v>
      </c>
      <c r="H61" s="14">
        <f t="shared" si="71"/>
        <v>1991562</v>
      </c>
      <c r="I61" s="39">
        <f t="shared" si="65"/>
        <v>3062196.9490499934</v>
      </c>
      <c r="J61" s="14">
        <f t="shared" si="66"/>
        <v>208948.68563498708</v>
      </c>
      <c r="K61" s="21">
        <f t="shared" si="14"/>
        <v>105</v>
      </c>
      <c r="L61" s="14">
        <f t="shared" si="67"/>
        <v>17317.289409965277</v>
      </c>
      <c r="M61" s="38">
        <f t="shared" si="58"/>
        <v>27177.687600000529</v>
      </c>
      <c r="N61" s="14">
        <f t="shared" si="68"/>
        <v>1340.8329048922599</v>
      </c>
      <c r="O61" s="38">
        <f t="shared" si="59"/>
        <v>3062196.9490499934</v>
      </c>
      <c r="P61" s="1">
        <f t="shared" si="8"/>
        <v>122.91468979145586</v>
      </c>
      <c r="Q61" s="7">
        <f t="shared" si="63"/>
        <v>6.8234894460269993E-2</v>
      </c>
      <c r="R61" s="7">
        <f t="shared" si="60"/>
        <v>7.7427412174602472E-2</v>
      </c>
      <c r="S61" s="7">
        <f t="shared" si="11"/>
        <v>5.6551847245938048E-3</v>
      </c>
      <c r="T61" s="50">
        <f t="shared" si="4"/>
        <v>105</v>
      </c>
      <c r="U61" s="30">
        <f t="shared" si="61"/>
        <v>-7151.5656800456345</v>
      </c>
      <c r="V61" s="18">
        <f t="shared" si="69"/>
        <v>3.7691454782786122E-3</v>
      </c>
      <c r="W61" s="16">
        <f t="shared" si="57"/>
        <v>0.65037031684649027</v>
      </c>
    </row>
    <row r="62" spans="1:23" x14ac:dyDescent="0.3">
      <c r="A62" s="21">
        <v>106</v>
      </c>
      <c r="B62" s="23">
        <v>43956</v>
      </c>
      <c r="C62" s="22" t="s">
        <v>6</v>
      </c>
      <c r="D62" s="22"/>
      <c r="E62" s="14">
        <f t="shared" si="64"/>
        <v>26961878.719512958</v>
      </c>
      <c r="F62" s="14">
        <f t="shared" si="70"/>
        <v>17928083.902941365</v>
      </c>
      <c r="G62" s="15">
        <f t="shared" si="38"/>
        <v>9033794.8165715933</v>
      </c>
      <c r="H62" s="14">
        <f t="shared" si="71"/>
        <v>2074529</v>
      </c>
      <c r="I62" s="39">
        <f t="shared" si="65"/>
        <v>3071878.108400031</v>
      </c>
      <c r="J62" s="14">
        <f t="shared" si="66"/>
        <v>209609.27852148993</v>
      </c>
      <c r="K62" s="21">
        <f t="shared" si="14"/>
        <v>106</v>
      </c>
      <c r="L62" s="14">
        <f t="shared" si="67"/>
        <v>9681.1593500375748</v>
      </c>
      <c r="M62" s="38">
        <f t="shared" si="58"/>
        <v>20191.625100000761</v>
      </c>
      <c r="N62" s="14">
        <f t="shared" si="68"/>
        <v>749.58711532336588</v>
      </c>
      <c r="O62" s="38">
        <f t="shared" si="59"/>
        <v>3071878.108400031</v>
      </c>
      <c r="P62" s="1">
        <f t="shared" si="8"/>
        <v>220.28530337300253</v>
      </c>
      <c r="Q62" s="7">
        <f t="shared" si="63"/>
        <v>6.8234894460269993E-2</v>
      </c>
      <c r="R62" s="7">
        <f t="shared" si="60"/>
        <v>7.7427412174602472E-2</v>
      </c>
      <c r="S62" s="7">
        <f t="shared" si="11"/>
        <v>3.1515441070283702E-3</v>
      </c>
      <c r="T62" s="50">
        <f t="shared" si="4"/>
        <v>106</v>
      </c>
      <c r="U62" s="30">
        <f t="shared" si="61"/>
        <v>-7636.130059927702</v>
      </c>
      <c r="V62" s="18">
        <f t="shared" si="69"/>
        <v>3.7691454782786122E-3</v>
      </c>
      <c r="W62" s="16">
        <f t="shared" si="57"/>
        <v>0.67532920473869507</v>
      </c>
    </row>
    <row r="63" spans="1:23" x14ac:dyDescent="0.3">
      <c r="A63" s="21">
        <v>107</v>
      </c>
      <c r="B63" s="23">
        <v>43957</v>
      </c>
      <c r="C63" s="22" t="s">
        <v>0</v>
      </c>
      <c r="D63" s="22"/>
      <c r="E63" s="14">
        <f t="shared" si="64"/>
        <v>26975475.319528077</v>
      </c>
      <c r="F63" s="14">
        <f t="shared" si="70"/>
        <v>18695356.642016366</v>
      </c>
      <c r="G63" s="15">
        <f t="shared" si="38"/>
        <v>8280118.6775117107</v>
      </c>
      <c r="H63" s="14">
        <f t="shared" si="71"/>
        <v>2160207</v>
      </c>
      <c r="I63" s="39">
        <f t="shared" si="65"/>
        <v>3073427.2251500031</v>
      </c>
      <c r="J63" s="14">
        <f t="shared" si="66"/>
        <v>209714.98233943092</v>
      </c>
      <c r="K63" s="21">
        <f t="shared" si="14"/>
        <v>107</v>
      </c>
      <c r="L63" s="14">
        <f t="shared" si="67"/>
        <v>1549.116749972105</v>
      </c>
      <c r="M63" s="38">
        <f t="shared" si="58"/>
        <v>12729.638000000501</v>
      </c>
      <c r="N63" s="14">
        <f t="shared" si="68"/>
        <v>119.94410110667079</v>
      </c>
      <c r="O63" s="38">
        <f t="shared" si="59"/>
        <v>3073427.2251500031</v>
      </c>
      <c r="P63" s="1">
        <f t="shared" si="8"/>
        <v>1375.5414197614607</v>
      </c>
      <c r="Q63" s="7">
        <f t="shared" si="63"/>
        <v>6.8234894460269993E-2</v>
      </c>
      <c r="R63" s="7">
        <f t="shared" si="60"/>
        <v>7.7427412174602472E-2</v>
      </c>
      <c r="S63" s="7">
        <f t="shared" si="11"/>
        <v>5.040356047137242E-4</v>
      </c>
      <c r="T63" s="50">
        <f t="shared" si="4"/>
        <v>107</v>
      </c>
      <c r="U63" s="30">
        <f t="shared" si="61"/>
        <v>-8132.0426000654697</v>
      </c>
      <c r="V63" s="18">
        <f t="shared" si="69"/>
        <v>3.7691454782786122E-3</v>
      </c>
      <c r="W63" s="16">
        <f t="shared" si="57"/>
        <v>0.70286583730466168</v>
      </c>
    </row>
    <row r="64" spans="1:23" x14ac:dyDescent="0.3">
      <c r="A64" s="21">
        <v>108</v>
      </c>
      <c r="B64" s="23">
        <v>43958</v>
      </c>
      <c r="C64" s="22" t="s">
        <v>1</v>
      </c>
      <c r="D64" s="22"/>
      <c r="E64" s="14">
        <f t="shared" si="64"/>
        <v>26913244.741649106</v>
      </c>
      <c r="F64" s="14">
        <f t="shared" si="70"/>
        <v>19539119.823822398</v>
      </c>
      <c r="G64" s="15">
        <f t="shared" si="38"/>
        <v>7374124.9178267084</v>
      </c>
      <c r="H64" s="14">
        <f t="shared" si="71"/>
        <v>2241778</v>
      </c>
      <c r="I64" s="39">
        <f t="shared" si="65"/>
        <v>3066337.0386000155</v>
      </c>
      <c r="J64" s="14">
        <f t="shared" si="66"/>
        <v>209231.18420848888</v>
      </c>
      <c r="K64" s="21">
        <f t="shared" si="14"/>
        <v>108</v>
      </c>
      <c r="L64" s="14">
        <f t="shared" si="67"/>
        <v>-7090.186549987644</v>
      </c>
      <c r="M64" s="38">
        <f t="shared" si="58"/>
        <v>4780.8819000006188</v>
      </c>
      <c r="N64" s="14">
        <f t="shared" si="68"/>
        <v>-548.97479640071606</v>
      </c>
      <c r="O64" s="38">
        <f t="shared" si="59"/>
        <v>3066337.0386000155</v>
      </c>
      <c r="P64" s="1">
        <f t="shared" si="8"/>
        <v>-299.42296137095587</v>
      </c>
      <c r="Q64" s="7">
        <f t="shared" si="63"/>
        <v>6.8234894460269993E-2</v>
      </c>
      <c r="R64" s="7">
        <f t="shared" si="60"/>
        <v>7.7427412174602486E-2</v>
      </c>
      <c r="S64" s="7">
        <f t="shared" si="11"/>
        <v>-2.3122658927359077E-3</v>
      </c>
      <c r="T64" s="50">
        <f t="shared" si="4"/>
        <v>108</v>
      </c>
      <c r="U64" s="30">
        <f t="shared" si="61"/>
        <v>-8639.303299959749</v>
      </c>
      <c r="V64" s="18">
        <f t="shared" si="69"/>
        <v>3.7691454782786122E-3</v>
      </c>
      <c r="W64" s="16">
        <f t="shared" si="57"/>
        <v>0.73109314852861673</v>
      </c>
    </row>
    <row r="65" spans="1:21" x14ac:dyDescent="0.3">
      <c r="A65" s="21">
        <v>109</v>
      </c>
      <c r="B65" s="23">
        <v>43959</v>
      </c>
      <c r="C65" s="22" t="s">
        <v>2</v>
      </c>
      <c r="D65" s="22"/>
      <c r="E65" s="14">
        <f t="shared" si="64"/>
        <v>26770635.155141041</v>
      </c>
      <c r="F65" s="14">
        <f t="shared" si="70"/>
        <v>20170990.906604707</v>
      </c>
      <c r="G65" s="15">
        <f t="shared" si="38"/>
        <v>6599644.2485363334</v>
      </c>
      <c r="H65" s="14">
        <f t="shared" si="71"/>
        <v>2314621</v>
      </c>
      <c r="I65" s="39">
        <f t="shared" si="65"/>
        <v>3050088.93989</v>
      </c>
      <c r="J65" s="14">
        <f t="shared" si="66"/>
        <v>208122.49690783094</v>
      </c>
      <c r="K65" s="21">
        <f t="shared" si="14"/>
        <v>109</v>
      </c>
      <c r="L65" s="14">
        <f t="shared" si="67"/>
        <v>-16248.098710015416</v>
      </c>
      <c r="M65" s="38">
        <f t="shared" si="58"/>
        <v>-3665.487599999411</v>
      </c>
      <c r="N65" s="14">
        <f t="shared" si="68"/>
        <v>-1258.0482358739903</v>
      </c>
      <c r="O65" s="38">
        <f t="shared" si="59"/>
        <v>3050088.93989</v>
      </c>
      <c r="P65" s="1">
        <f t="shared" si="8"/>
        <v>-129.77052957939685</v>
      </c>
      <c r="Q65" s="7">
        <f t="shared" si="63"/>
        <v>6.8234894460269993E-2</v>
      </c>
      <c r="R65" s="7"/>
      <c r="S65" s="7">
        <f t="shared" si="11"/>
        <v>-5.3270901374441217E-3</v>
      </c>
      <c r="T65" s="50">
        <f t="shared" si="4"/>
        <v>109</v>
      </c>
      <c r="U65" s="8"/>
    </row>
    <row r="66" spans="1:21" x14ac:dyDescent="0.3">
      <c r="A66" s="21">
        <v>110</v>
      </c>
      <c r="B66" s="23">
        <v>43960</v>
      </c>
      <c r="C66" s="20" t="s">
        <v>3</v>
      </c>
      <c r="D66" s="20"/>
      <c r="E66" s="14">
        <f t="shared" si="64"/>
        <v>26542995.126452848</v>
      </c>
      <c r="F66" s="14">
        <f t="shared" si="70"/>
        <v>20880247.493438914</v>
      </c>
      <c r="G66" s="15">
        <f t="shared" si="38"/>
        <v>5662747.6330139339</v>
      </c>
      <c r="H66" s="14">
        <f t="shared" si="71"/>
        <v>2397216</v>
      </c>
      <c r="I66" s="39">
        <f t="shared" si="65"/>
        <v>3024152.9720000206</v>
      </c>
      <c r="J66" s="14">
        <f t="shared" si="66"/>
        <v>206352.75887613324</v>
      </c>
      <c r="K66" s="21">
        <f t="shared" si="14"/>
        <v>110</v>
      </c>
      <c r="L66" s="14">
        <f t="shared" si="67"/>
        <v>-25935.967889979482</v>
      </c>
      <c r="M66" s="38">
        <f t="shared" si="58"/>
        <v>-12620.314899999648</v>
      </c>
      <c r="N66" s="14">
        <f t="shared" si="68"/>
        <v>-2008.1548759646962</v>
      </c>
      <c r="O66" s="38">
        <f t="shared" si="59"/>
        <v>3024152.9720000206</v>
      </c>
      <c r="P66" s="1">
        <f t="shared" si="8"/>
        <v>-80.474401024124077</v>
      </c>
      <c r="Q66" s="7">
        <f t="shared" si="63"/>
        <v>6.8234894460269993E-2</v>
      </c>
      <c r="R66" s="7"/>
      <c r="S66" s="7">
        <f t="shared" si="11"/>
        <v>-8.5762751190548263E-3</v>
      </c>
      <c r="T66" s="50">
        <f t="shared" si="4"/>
        <v>110</v>
      </c>
      <c r="U66" s="8"/>
    </row>
    <row r="67" spans="1:21" x14ac:dyDescent="0.3">
      <c r="A67" s="21">
        <v>111</v>
      </c>
      <c r="B67" s="23">
        <v>43961</v>
      </c>
      <c r="C67" s="22" t="s">
        <v>4</v>
      </c>
      <c r="D67" s="22"/>
      <c r="E67" s="14">
        <f t="shared" si="64"/>
        <v>26225573.619215168</v>
      </c>
      <c r="F67" s="14">
        <f t="shared" si="70"/>
        <v>21653758.845082991</v>
      </c>
      <c r="G67" s="15">
        <f t="shared" si="38"/>
        <v>4571814.7741321772</v>
      </c>
      <c r="H67" s="14">
        <f t="shared" si="71"/>
        <v>2471136</v>
      </c>
      <c r="I67" s="39">
        <f t="shared" si="65"/>
        <v>2987987.8297500079</v>
      </c>
      <c r="J67" s="14">
        <f t="shared" si="66"/>
        <v>203885.03421156298</v>
      </c>
      <c r="K67" s="21">
        <f t="shared" si="14"/>
        <v>111</v>
      </c>
      <c r="L67" s="14">
        <f t="shared" si="67"/>
        <v>-36165.142250012606</v>
      </c>
      <c r="M67" s="38">
        <f t="shared" si="58"/>
        <v>-22094.444399999222</v>
      </c>
      <c r="N67" s="14">
        <f t="shared" si="68"/>
        <v>-2800.1733753448561</v>
      </c>
      <c r="O67" s="38">
        <f t="shared" si="59"/>
        <v>2987987.8297500079</v>
      </c>
      <c r="P67" s="1">
        <f t="shared" si="8"/>
        <v>-56.920998792746396</v>
      </c>
      <c r="Q67" s="7">
        <f t="shared" si="63"/>
        <v>6.8234894460269993E-2</v>
      </c>
      <c r="R67" s="7"/>
      <c r="S67" s="7">
        <f t="shared" si="11"/>
        <v>-1.2103510559826607E-2</v>
      </c>
      <c r="T67" s="50">
        <f t="shared" si="4"/>
        <v>111</v>
      </c>
      <c r="U67" s="8"/>
    </row>
    <row r="68" spans="1:21" x14ac:dyDescent="0.3">
      <c r="A68" s="21">
        <v>112</v>
      </c>
      <c r="B68" s="23">
        <v>43962</v>
      </c>
      <c r="C68" s="22" t="s">
        <v>5</v>
      </c>
      <c r="D68" s="22"/>
      <c r="E68" s="14">
        <f t="shared" si="64"/>
        <v>25813519.994242549</v>
      </c>
      <c r="F68" s="14">
        <f t="shared" si="70"/>
        <v>22529315.427903298</v>
      </c>
      <c r="G68" s="15">
        <f t="shared" si="38"/>
        <v>3284204.5663392507</v>
      </c>
      <c r="H68" s="14">
        <f t="shared" si="71"/>
        <v>2544792</v>
      </c>
      <c r="I68" s="39">
        <f t="shared" si="65"/>
        <v>2941040.8598000174</v>
      </c>
      <c r="J68" s="14">
        <f t="shared" si="66"/>
        <v>200681.61267179591</v>
      </c>
      <c r="K68" s="21">
        <f t="shared" si="14"/>
        <v>112</v>
      </c>
      <c r="L68" s="14">
        <f t="shared" si="67"/>
        <v>-46946.969949990511</v>
      </c>
      <c r="M68" s="38">
        <f t="shared" si="58"/>
        <v>-32098.720499999123</v>
      </c>
      <c r="N68" s="14">
        <f t="shared" si="68"/>
        <v>-3634.9823926665917</v>
      </c>
      <c r="O68" s="38">
        <f t="shared" si="59"/>
        <v>2941040.8598000174</v>
      </c>
      <c r="P68" s="1">
        <f t="shared" si="8"/>
        <v>-43.075409680441545</v>
      </c>
      <c r="Q68" s="7">
        <f t="shared" si="63"/>
        <v>6.8234894460269993E-2</v>
      </c>
      <c r="R68" s="7"/>
      <c r="S68" s="7">
        <f t="shared" si="11"/>
        <v>-1.5962705786135449E-2</v>
      </c>
      <c r="T68" s="50">
        <f t="shared" si="4"/>
        <v>112</v>
      </c>
      <c r="U68" s="8"/>
    </row>
    <row r="69" spans="1:21" x14ac:dyDescent="0.3">
      <c r="A69" s="21">
        <v>113</v>
      </c>
      <c r="B69" s="23">
        <v>43963</v>
      </c>
      <c r="C69" s="22" t="s">
        <v>6</v>
      </c>
      <c r="D69" s="22"/>
      <c r="E69" s="14">
        <f t="shared" si="64"/>
        <v>25301884.009531699</v>
      </c>
      <c r="F69" s="14">
        <f t="shared" si="70"/>
        <v>23444629.633575644</v>
      </c>
      <c r="G69" s="15">
        <f t="shared" si="38"/>
        <v>1857254.3759560548</v>
      </c>
      <c r="H69" s="14">
        <f t="shared" si="71"/>
        <v>2626321</v>
      </c>
      <c r="I69" s="39">
        <f t="shared" si="65"/>
        <v>2882748.0606500274</v>
      </c>
      <c r="J69" s="14">
        <f t="shared" si="66"/>
        <v>196704.00967400262</v>
      </c>
      <c r="K69" s="21">
        <f t="shared" si="14"/>
        <v>113</v>
      </c>
      <c r="L69" s="14">
        <f t="shared" si="67"/>
        <v>-58292.799149990082</v>
      </c>
      <c r="M69" s="38">
        <f t="shared" si="58"/>
        <v>-42643.987599999877</v>
      </c>
      <c r="N69" s="14">
        <f t="shared" si="68"/>
        <v>-4513.4605865975991</v>
      </c>
      <c r="O69" s="38">
        <f t="shared" si="59"/>
        <v>2882748.0606500274</v>
      </c>
      <c r="P69" s="1">
        <f t="shared" si="8"/>
        <v>-33.930385739072797</v>
      </c>
      <c r="Q69" s="7">
        <f t="shared" si="63"/>
        <v>6.8234894460269993E-2</v>
      </c>
      <c r="R69" s="7"/>
      <c r="S69" s="7">
        <f t="shared" si="11"/>
        <v>-2.0221260381958494E-2</v>
      </c>
      <c r="T69" s="50">
        <f t="shared" ref="T69:T132" si="72">+A69</f>
        <v>113</v>
      </c>
      <c r="U69" s="8"/>
    </row>
    <row r="70" spans="1:21" x14ac:dyDescent="0.3">
      <c r="A70" s="21">
        <v>114</v>
      </c>
      <c r="B70" s="23">
        <v>43964</v>
      </c>
      <c r="C70" s="22" t="s">
        <v>0</v>
      </c>
      <c r="D70" s="22"/>
      <c r="E70" s="14">
        <f t="shared" si="64"/>
        <v>24685615.820262253</v>
      </c>
      <c r="F70" s="14">
        <f t="shared" si="70"/>
        <v>24438081.216146231</v>
      </c>
      <c r="G70" s="15">
        <f t="shared" si="38"/>
        <v>247534.60411602259</v>
      </c>
      <c r="H70" s="14">
        <f t="shared" si="71"/>
        <v>2719897</v>
      </c>
      <c r="I70" s="39">
        <f t="shared" si="65"/>
        <v>2812534.0826400286</v>
      </c>
      <c r="J70" s="14">
        <f t="shared" si="66"/>
        <v>191912.96629485462</v>
      </c>
      <c r="K70" s="21">
        <f t="shared" si="14"/>
        <v>114</v>
      </c>
      <c r="L70" s="14">
        <f t="shared" si="67"/>
        <v>-70213.978009998798</v>
      </c>
      <c r="M70" s="40"/>
      <c r="N70" s="14">
        <f t="shared" si="68"/>
        <v>-5436.4866157986517</v>
      </c>
      <c r="O70" s="38">
        <f t="shared" ref="O70:O102" si="73">$AL$26*($K70^4)+$AM$26*($K70^3)+$AN$26*($K70^2)+$AO$26*$K70+$AP$26</f>
        <v>2812534.0826400286</v>
      </c>
      <c r="P70" s="1">
        <f t="shared" ref="P70:P133" si="74">LOG(2)/LOG(1+S70)</f>
        <v>-27.417093859185314</v>
      </c>
      <c r="Q70" s="7">
        <f t="shared" si="63"/>
        <v>6.8234894460269993E-2</v>
      </c>
      <c r="R70" s="7"/>
      <c r="S70" s="7">
        <f t="shared" ref="S70:S133" si="75">+L70/I70</f>
        <v>-2.496466743048012E-2</v>
      </c>
      <c r="T70" s="50">
        <f t="shared" si="72"/>
        <v>114</v>
      </c>
      <c r="U70" s="8"/>
    </row>
    <row r="71" spans="1:21" x14ac:dyDescent="0.3">
      <c r="A71" s="21">
        <v>115</v>
      </c>
      <c r="B71" s="23">
        <v>43965</v>
      </c>
      <c r="C71" s="22" t="s">
        <v>1</v>
      </c>
      <c r="D71" s="22"/>
      <c r="E71" s="14">
        <f t="shared" si="64"/>
        <v>23959565.978796821</v>
      </c>
      <c r="F71" s="14">
        <f t="shared" si="70"/>
        <v>24916766.870228965</v>
      </c>
      <c r="G71" s="15">
        <f t="shared" si="38"/>
        <v>-957200.89143214375</v>
      </c>
      <c r="H71" s="14">
        <f t="shared" si="71"/>
        <v>2804796</v>
      </c>
      <c r="I71" s="39">
        <f t="shared" si="65"/>
        <v>2729812.2279500281</v>
      </c>
      <c r="J71" s="14">
        <f t="shared" si="66"/>
        <v>186268.44927052467</v>
      </c>
      <c r="K71" s="21">
        <f t="shared" si="14"/>
        <v>115</v>
      </c>
      <c r="L71" s="14">
        <f t="shared" si="67"/>
        <v>-82721.854690000415</v>
      </c>
      <c r="M71" s="40"/>
      <c r="N71" s="14">
        <f t="shared" si="68"/>
        <v>-6404.9391389302345</v>
      </c>
      <c r="O71" s="38">
        <f t="shared" si="73"/>
        <v>2729812.2279500281</v>
      </c>
      <c r="P71" s="1">
        <f t="shared" si="74"/>
        <v>-22.52543073058148</v>
      </c>
      <c r="Q71" s="7">
        <f t="shared" si="63"/>
        <v>6.8234894460269993E-2</v>
      </c>
      <c r="R71" s="7"/>
      <c r="S71" s="7">
        <f t="shared" si="75"/>
        <v>-3.0303129952685786E-2</v>
      </c>
      <c r="T71" s="50">
        <f t="shared" si="72"/>
        <v>115</v>
      </c>
      <c r="U71" s="8"/>
    </row>
    <row r="72" spans="1:21" x14ac:dyDescent="0.3">
      <c r="A72" s="21">
        <v>116</v>
      </c>
      <c r="B72" s="23">
        <v>43966</v>
      </c>
      <c r="C72" s="22" t="s">
        <v>2</v>
      </c>
      <c r="D72" s="22"/>
      <c r="E72" s="14">
        <f t="shared" si="64"/>
        <v>23118485.434680857</v>
      </c>
      <c r="F72" s="14">
        <f t="shared" si="70"/>
        <v>25554510.559984762</v>
      </c>
      <c r="G72" s="15">
        <f t="shared" si="38"/>
        <v>-2436025.1253039055</v>
      </c>
      <c r="H72" s="14">
        <f t="shared" si="71"/>
        <v>2878196</v>
      </c>
      <c r="I72" s="39">
        <f t="shared" si="65"/>
        <v>2633984.4506000346</v>
      </c>
      <c r="J72" s="14">
        <f t="shared" si="66"/>
        <v>179729.65099668561</v>
      </c>
      <c r="K72" s="21">
        <f t="shared" ref="K72:K135" si="76">+K71+1</f>
        <v>116</v>
      </c>
      <c r="L72" s="14">
        <f t="shared" si="67"/>
        <v>-95827.777349993587</v>
      </c>
      <c r="M72" s="40"/>
      <c r="N72" s="14">
        <f t="shared" si="68"/>
        <v>-7419.6968146539884</v>
      </c>
      <c r="O72" s="38">
        <f t="shared" si="73"/>
        <v>2633984.4506000346</v>
      </c>
      <c r="P72" s="1">
        <f t="shared" si="74"/>
        <v>-18.703578853526729</v>
      </c>
      <c r="Q72" s="7">
        <f t="shared" si="63"/>
        <v>6.8234894460269993E-2</v>
      </c>
      <c r="R72" s="7"/>
      <c r="S72" s="7">
        <f t="shared" si="75"/>
        <v>-3.6381299566200384E-2</v>
      </c>
      <c r="T72" s="50">
        <f t="shared" si="72"/>
        <v>116</v>
      </c>
      <c r="U72" s="8"/>
    </row>
    <row r="73" spans="1:21" x14ac:dyDescent="0.3">
      <c r="A73" s="21">
        <v>117</v>
      </c>
      <c r="B73" s="23">
        <v>43967</v>
      </c>
      <c r="C73" s="20" t="s">
        <v>3</v>
      </c>
      <c r="D73" s="20"/>
      <c r="E73" s="14">
        <f t="shared" si="64"/>
        <v>22157025.534642316</v>
      </c>
      <c r="F73" s="14">
        <f t="shared" si="70"/>
        <v>25104978.728445165</v>
      </c>
      <c r="G73" s="15">
        <f t="shared" si="38"/>
        <v>-2947953.1938028485</v>
      </c>
      <c r="H73" s="14">
        <f t="shared" si="71"/>
        <v>2860313.8293900108</v>
      </c>
      <c r="I73" s="39">
        <f t="shared" si="65"/>
        <v>2524441.3564500203</v>
      </c>
      <c r="J73" s="14">
        <f t="shared" si="66"/>
        <v>172254.98952850795</v>
      </c>
      <c r="K73" s="21">
        <f t="shared" si="76"/>
        <v>117</v>
      </c>
      <c r="L73" s="14">
        <f t="shared" si="67"/>
        <v>-109543.09415001422</v>
      </c>
      <c r="M73" s="40"/>
      <c r="N73" s="14">
        <f t="shared" si="68"/>
        <v>-8481.6383016344353</v>
      </c>
      <c r="O73" s="38">
        <f t="shared" si="73"/>
        <v>2524441.3564500203</v>
      </c>
      <c r="P73" s="1">
        <f t="shared" si="74"/>
        <v>-15.624572092811329</v>
      </c>
      <c r="Q73" s="7">
        <f t="shared" si="63"/>
        <v>6.8234894460269993E-2</v>
      </c>
      <c r="R73" s="7"/>
      <c r="S73" s="7">
        <f t="shared" si="75"/>
        <v>-4.3393004107672557E-2</v>
      </c>
      <c r="T73" s="50">
        <f t="shared" si="72"/>
        <v>117</v>
      </c>
      <c r="U73" s="8"/>
    </row>
    <row r="74" spans="1:21" x14ac:dyDescent="0.3">
      <c r="A74" s="21">
        <v>118</v>
      </c>
      <c r="B74" s="23">
        <v>43968</v>
      </c>
      <c r="C74" s="22" t="s">
        <v>4</v>
      </c>
      <c r="D74" s="22"/>
      <c r="E74" s="14">
        <f t="shared" si="64"/>
        <v>21069738.022592459</v>
      </c>
      <c r="F74" s="14">
        <f t="shared" si="70"/>
        <v>25530280.949800592</v>
      </c>
      <c r="G74" s="15">
        <f t="shared" si="38"/>
        <v>-4460542.927208133</v>
      </c>
      <c r="H74" s="14">
        <f t="shared" si="71"/>
        <v>2908770.2666000081</v>
      </c>
      <c r="I74" s="39">
        <f t="shared" si="65"/>
        <v>2400562.2032000115</v>
      </c>
      <c r="J74" s="14">
        <f t="shared" si="66"/>
        <v>163802.10858066598</v>
      </c>
      <c r="K74" s="21">
        <f t="shared" si="76"/>
        <v>118</v>
      </c>
      <c r="L74" s="14">
        <f t="shared" si="67"/>
        <v>-123879.15325000882</v>
      </c>
      <c r="M74" s="40"/>
      <c r="N74" s="14">
        <f t="shared" si="68"/>
        <v>-9591.6422585291784</v>
      </c>
      <c r="O74" s="38">
        <f t="shared" si="73"/>
        <v>2400562.2032000115</v>
      </c>
      <c r="P74" s="1">
        <f t="shared" si="74"/>
        <v>-13.082351069582685</v>
      </c>
      <c r="Q74" s="7">
        <f t="shared" si="63"/>
        <v>6.8234894460269993E-2</v>
      </c>
      <c r="R74" s="7"/>
      <c r="S74" s="7">
        <f t="shared" si="75"/>
        <v>-5.1604225495542132E-2</v>
      </c>
      <c r="T74" s="50">
        <f t="shared" si="72"/>
        <v>118</v>
      </c>
      <c r="U74" s="8"/>
    </row>
    <row r="75" spans="1:21" x14ac:dyDescent="0.3">
      <c r="A75" s="21">
        <v>119</v>
      </c>
      <c r="B75" s="23">
        <v>43969</v>
      </c>
      <c r="C75" s="22" t="s">
        <v>5</v>
      </c>
      <c r="D75" s="22"/>
      <c r="E75" s="14">
        <f t="shared" si="64"/>
        <v>19851075.039625179</v>
      </c>
      <c r="F75" s="14">
        <f t="shared" si="70"/>
        <v>25908829.929521639</v>
      </c>
      <c r="G75" s="15">
        <f t="shared" si="38"/>
        <v>-6057754.8898964599</v>
      </c>
      <c r="H75" s="14">
        <f t="shared" si="71"/>
        <v>2951899.9140500082</v>
      </c>
      <c r="I75" s="39">
        <f t="shared" si="65"/>
        <v>2261714.9003900131</v>
      </c>
      <c r="J75" s="14">
        <f t="shared" si="66"/>
        <v>154327.8775273326</v>
      </c>
      <c r="K75" s="21">
        <f t="shared" si="76"/>
        <v>119</v>
      </c>
      <c r="L75" s="14">
        <f t="shared" si="67"/>
        <v>-138847.30280999839</v>
      </c>
      <c r="M75" s="40"/>
      <c r="N75" s="14">
        <f t="shared" si="68"/>
        <v>-10750.587344001586</v>
      </c>
      <c r="O75" s="38">
        <f t="shared" si="73"/>
        <v>2261714.9003900131</v>
      </c>
      <c r="P75" s="1">
        <f t="shared" si="74"/>
        <v>-10.94059720047902</v>
      </c>
      <c r="Q75" s="7">
        <f t="shared" si="63"/>
        <v>6.8234894460269993E-2</v>
      </c>
      <c r="R75" s="7"/>
      <c r="S75" s="7">
        <f t="shared" si="75"/>
        <v>-6.139027637217024E-2</v>
      </c>
      <c r="T75" s="50">
        <f t="shared" si="72"/>
        <v>119</v>
      </c>
      <c r="U75" s="8"/>
    </row>
    <row r="76" spans="1:21" x14ac:dyDescent="0.3">
      <c r="A76" s="21">
        <v>120</v>
      </c>
      <c r="B76" s="23">
        <v>43970</v>
      </c>
      <c r="C76" s="22" t="s">
        <v>6</v>
      </c>
      <c r="D76" s="22"/>
      <c r="E76" s="14">
        <f t="shared" si="64"/>
        <v>18495389.124017149</v>
      </c>
      <c r="F76" s="14">
        <f t="shared" si="70"/>
        <v>26236771.056594048</v>
      </c>
      <c r="G76" s="15">
        <f t="shared" si="38"/>
        <v>-7741381.9325768985</v>
      </c>
      <c r="H76" s="14">
        <f t="shared" si="71"/>
        <v>2989263.6000000043</v>
      </c>
      <c r="I76" s="39">
        <f t="shared" si="65"/>
        <v>2107256.0094000241</v>
      </c>
      <c r="J76" s="14">
        <f t="shared" si="66"/>
        <v>143788.39140218036</v>
      </c>
      <c r="K76" s="21">
        <f t="shared" si="76"/>
        <v>120</v>
      </c>
      <c r="L76" s="14">
        <f t="shared" si="67"/>
        <v>-154458.89098998904</v>
      </c>
      <c r="M76" s="40"/>
      <c r="N76" s="14">
        <f t="shared" si="68"/>
        <v>-11959.352216713874</v>
      </c>
      <c r="O76" s="38">
        <f t="shared" si="73"/>
        <v>2107256.0094000241</v>
      </c>
      <c r="P76" s="1">
        <f t="shared" si="74"/>
        <v>-9.1055171808063804</v>
      </c>
      <c r="Q76" s="7">
        <f t="shared" si="63"/>
        <v>6.8234894460269993E-2</v>
      </c>
      <c r="R76" s="7"/>
      <c r="S76" s="7">
        <f t="shared" si="75"/>
        <v>-7.3298588449139807E-2</v>
      </c>
      <c r="T76" s="50">
        <f t="shared" si="72"/>
        <v>120</v>
      </c>
      <c r="U76" s="8"/>
    </row>
    <row r="77" spans="1:21" x14ac:dyDescent="0.3">
      <c r="A77" s="21">
        <v>121</v>
      </c>
      <c r="B77" s="23">
        <v>43971</v>
      </c>
      <c r="C77" s="22" t="s">
        <v>0</v>
      </c>
      <c r="D77" s="22"/>
      <c r="E77" s="14">
        <f t="shared" si="64"/>
        <v>16996933.211227488</v>
      </c>
      <c r="F77" s="14">
        <f t="shared" si="70"/>
        <v>26510150.117186628</v>
      </c>
      <c r="G77" s="15">
        <f t="shared" si="38"/>
        <v>-9513216.9059591405</v>
      </c>
      <c r="H77" s="14">
        <f t="shared" si="71"/>
        <v>3020410.8045500172</v>
      </c>
      <c r="I77" s="39">
        <f t="shared" si="65"/>
        <v>1936530.74345</v>
      </c>
      <c r="J77" s="14">
        <f t="shared" si="66"/>
        <v>132138.97089837893</v>
      </c>
      <c r="K77" s="21">
        <f t="shared" si="76"/>
        <v>121</v>
      </c>
      <c r="L77" s="14">
        <f t="shared" si="67"/>
        <v>-170725.26595002413</v>
      </c>
      <c r="M77" s="40"/>
      <c r="N77" s="14">
        <f t="shared" si="68"/>
        <v>-13218.815535331143</v>
      </c>
      <c r="O77" s="38">
        <f t="shared" si="73"/>
        <v>1936530.74345</v>
      </c>
      <c r="P77" s="1">
        <f t="shared" si="74"/>
        <v>-7.5104405398145886</v>
      </c>
      <c r="Q77" s="7">
        <f t="shared" si="63"/>
        <v>6.8234894460269993E-2</v>
      </c>
      <c r="R77" s="7"/>
      <c r="S77" s="7">
        <f t="shared" si="75"/>
        <v>-8.8160369530654009E-2</v>
      </c>
      <c r="T77" s="50">
        <f t="shared" si="72"/>
        <v>121</v>
      </c>
      <c r="U77" s="8"/>
    </row>
    <row r="78" spans="1:21" x14ac:dyDescent="0.3">
      <c r="A78" s="21">
        <v>122</v>
      </c>
      <c r="B78" s="23">
        <v>43972</v>
      </c>
      <c r="C78" s="22" t="s">
        <v>1</v>
      </c>
      <c r="D78" s="22"/>
      <c r="E78" s="14">
        <f t="shared" si="64"/>
        <v>15349860.633899199</v>
      </c>
      <c r="F78" s="14">
        <f t="shared" si="70"/>
        <v>26724913.294650666</v>
      </c>
      <c r="G78" s="15">
        <f t="shared" si="38"/>
        <v>-11375052.660751468</v>
      </c>
      <c r="H78" s="14">
        <f t="shared" si="71"/>
        <v>3044879.6596400281</v>
      </c>
      <c r="I78" s="39">
        <f t="shared" si="65"/>
        <v>1748872.9676000169</v>
      </c>
      <c r="J78" s="14">
        <f t="shared" si="66"/>
        <v>119334.16236860634</v>
      </c>
      <c r="K78" s="21">
        <f t="shared" si="76"/>
        <v>122</v>
      </c>
      <c r="L78" s="14">
        <f t="shared" si="67"/>
        <v>-187657.7758499831</v>
      </c>
      <c r="M78" s="40"/>
      <c r="N78" s="14">
        <f t="shared" si="68"/>
        <v>-14529.855958505803</v>
      </c>
      <c r="O78" s="38">
        <f t="shared" si="73"/>
        <v>1748872.9676000169</v>
      </c>
      <c r="P78" s="1">
        <f t="shared" si="74"/>
        <v>-6.1066429684700418</v>
      </c>
      <c r="Q78" s="7">
        <f t="shared" si="63"/>
        <v>6.8234894460269993E-2</v>
      </c>
      <c r="R78" s="7"/>
      <c r="S78" s="7">
        <f t="shared" si="75"/>
        <v>-0.10730211932288392</v>
      </c>
      <c r="T78" s="50">
        <f t="shared" si="72"/>
        <v>122</v>
      </c>
      <c r="U78" s="8"/>
    </row>
    <row r="79" spans="1:21" x14ac:dyDescent="0.3">
      <c r="A79" s="21">
        <v>123</v>
      </c>
      <c r="B79" s="23">
        <v>43973</v>
      </c>
      <c r="C79" s="22" t="s">
        <v>2</v>
      </c>
      <c r="D79" s="22"/>
      <c r="E79" s="14">
        <f t="shared" si="64"/>
        <v>13548225.121856943</v>
      </c>
      <c r="F79" s="14">
        <f t="shared" si="70"/>
        <v>26876907.169520065</v>
      </c>
      <c r="G79" s="15">
        <f t="shared" si="38"/>
        <v>-13328682.047663122</v>
      </c>
      <c r="H79" s="14">
        <f t="shared" si="71"/>
        <v>3062196.9490499934</v>
      </c>
      <c r="I79" s="39">
        <f t="shared" si="65"/>
        <v>1543605.1987500181</v>
      </c>
      <c r="J79" s="14">
        <f t="shared" si="66"/>
        <v>105327.73782503158</v>
      </c>
      <c r="K79" s="21">
        <f t="shared" si="76"/>
        <v>123</v>
      </c>
      <c r="L79" s="14">
        <f t="shared" si="67"/>
        <v>-205267.76884999871</v>
      </c>
      <c r="M79" s="40"/>
      <c r="N79" s="14">
        <f t="shared" si="68"/>
        <v>-15893.352144909877</v>
      </c>
      <c r="O79" s="38">
        <f t="shared" si="73"/>
        <v>1543605.1987500181</v>
      </c>
      <c r="P79" s="1">
        <f t="shared" si="74"/>
        <v>-4.8576253127352897</v>
      </c>
      <c r="Q79" s="7">
        <f t="shared" si="63"/>
        <v>6.8234894460269993E-2</v>
      </c>
      <c r="R79" s="7"/>
      <c r="S79" s="7">
        <f t="shared" si="75"/>
        <v>-0.13297944903024467</v>
      </c>
      <c r="T79" s="50">
        <f t="shared" si="72"/>
        <v>123</v>
      </c>
      <c r="U79" s="8"/>
    </row>
    <row r="80" spans="1:21" x14ac:dyDescent="0.3">
      <c r="A80" s="21">
        <v>124</v>
      </c>
      <c r="B80" s="23">
        <v>43974</v>
      </c>
      <c r="C80" s="20" t="s">
        <v>3</v>
      </c>
      <c r="D80" s="20"/>
      <c r="E80" s="14">
        <f t="shared" si="64"/>
        <v>11585980.802108878</v>
      </c>
      <c r="F80" s="14">
        <f t="shared" si="70"/>
        <v>26961878.719512958</v>
      </c>
      <c r="G80" s="15">
        <f t="shared" si="38"/>
        <v>-15375897.91740408</v>
      </c>
      <c r="H80" s="14">
        <f t="shared" si="71"/>
        <v>3071878.108400031</v>
      </c>
      <c r="I80" s="39">
        <f t="shared" si="65"/>
        <v>1320038.605640023</v>
      </c>
      <c r="J80" s="14">
        <f t="shared" si="66"/>
        <v>90072.69493932894</v>
      </c>
      <c r="K80" s="21">
        <f t="shared" si="76"/>
        <v>124</v>
      </c>
      <c r="L80" s="14">
        <f t="shared" si="67"/>
        <v>-223566.59310999513</v>
      </c>
      <c r="M80" s="40"/>
      <c r="N80" s="14">
        <f t="shared" si="68"/>
        <v>-17310.182753199235</v>
      </c>
      <c r="O80" s="38">
        <f t="shared" si="73"/>
        <v>1320038.605640023</v>
      </c>
      <c r="P80" s="1">
        <f t="shared" si="74"/>
        <v>-3.7353694631316698</v>
      </c>
      <c r="Q80" s="7">
        <f t="shared" si="63"/>
        <v>6.8234894460269993E-2</v>
      </c>
      <c r="R80" s="7"/>
      <c r="S80" s="7">
        <f t="shared" si="75"/>
        <v>-0.16936367781577</v>
      </c>
      <c r="T80" s="50">
        <f t="shared" si="72"/>
        <v>124</v>
      </c>
      <c r="U80" s="8"/>
    </row>
    <row r="81" spans="1:21" x14ac:dyDescent="0.3">
      <c r="A81" s="21">
        <v>125</v>
      </c>
      <c r="B81" s="23">
        <v>43975</v>
      </c>
      <c r="C81" s="22" t="s">
        <v>4</v>
      </c>
      <c r="D81" s="22"/>
      <c r="E81" s="14">
        <f t="shared" si="64"/>
        <v>9456982.1988455411</v>
      </c>
      <c r="F81" s="14">
        <f t="shared" si="70"/>
        <v>26975475.319528077</v>
      </c>
      <c r="G81" s="15">
        <f t="shared" si="38"/>
        <v>-17518493.120682538</v>
      </c>
      <c r="H81" s="14">
        <f t="shared" si="71"/>
        <v>3073427.2251500031</v>
      </c>
      <c r="I81" s="39">
        <f t="shared" si="65"/>
        <v>1077473.0088499999</v>
      </c>
      <c r="J81" s="14">
        <f t="shared" si="66"/>
        <v>73521.257042669298</v>
      </c>
      <c r="K81" s="21">
        <f t="shared" si="76"/>
        <v>125</v>
      </c>
      <c r="L81" s="14">
        <f t="shared" si="67"/>
        <v>-242565.59679002315</v>
      </c>
      <c r="M81" s="40"/>
      <c r="N81" s="14">
        <f t="shared" si="68"/>
        <v>-18781.226442039551</v>
      </c>
      <c r="O81" s="38">
        <f t="shared" si="73"/>
        <v>1077473.0088499999</v>
      </c>
      <c r="P81" s="1">
        <f t="shared" si="74"/>
        <v>-2.7176600626572602</v>
      </c>
      <c r="Q81" s="7">
        <f t="shared" si="63"/>
        <v>6.8234894460269993E-2</v>
      </c>
      <c r="R81" s="7"/>
      <c r="S81" s="7">
        <f t="shared" si="75"/>
        <v>-0.22512452265409078</v>
      </c>
      <c r="T81" s="50">
        <f t="shared" si="72"/>
        <v>125</v>
      </c>
      <c r="U81" s="8"/>
    </row>
    <row r="82" spans="1:21" x14ac:dyDescent="0.3">
      <c r="A82" s="21">
        <v>126</v>
      </c>
      <c r="B82" s="23">
        <v>43976</v>
      </c>
      <c r="C82" s="22" t="s">
        <v>5</v>
      </c>
      <c r="D82" s="22"/>
      <c r="E82" s="14">
        <f t="shared" si="64"/>
        <v>7154984.2334411591</v>
      </c>
      <c r="F82" s="14">
        <f t="shared" si="70"/>
        <v>26913244.741649106</v>
      </c>
      <c r="G82" s="15">
        <f t="shared" si="38"/>
        <v>-19758260.508207947</v>
      </c>
      <c r="H82" s="14">
        <f t="shared" si="71"/>
        <v>3066337.0386000155</v>
      </c>
      <c r="I82" s="39">
        <f t="shared" si="65"/>
        <v>815196.88080001529</v>
      </c>
      <c r="J82" s="14">
        <f t="shared" si="66"/>
        <v>55624.873125730344</v>
      </c>
      <c r="K82" s="21">
        <f t="shared" si="76"/>
        <v>126</v>
      </c>
      <c r="L82" s="14">
        <f t="shared" si="67"/>
        <v>-262276.12804998457</v>
      </c>
      <c r="M82" s="40"/>
      <c r="N82" s="14">
        <f t="shared" si="68"/>
        <v>-20307.361870084973</v>
      </c>
      <c r="O82" s="38">
        <f t="shared" si="73"/>
        <v>815196.88080001529</v>
      </c>
      <c r="P82" s="1">
        <f t="shared" si="74"/>
        <v>-1.7854725773835149</v>
      </c>
      <c r="Q82" s="7">
        <f t="shared" si="63"/>
        <v>6.8234894460269993E-2</v>
      </c>
      <c r="R82" s="7"/>
      <c r="S82" s="7">
        <f t="shared" si="75"/>
        <v>-0.32173347841148858</v>
      </c>
      <c r="T82" s="50">
        <f t="shared" si="72"/>
        <v>126</v>
      </c>
      <c r="U82" s="8"/>
    </row>
    <row r="83" spans="1:21" x14ac:dyDescent="0.3">
      <c r="A83" s="21">
        <v>127</v>
      </c>
      <c r="B83" s="23">
        <v>43977</v>
      </c>
      <c r="C83" s="22" t="s">
        <v>6</v>
      </c>
      <c r="D83" s="22"/>
      <c r="E83" s="14">
        <f t="shared" si="64"/>
        <v>4673642.2244516825</v>
      </c>
      <c r="F83" s="14">
        <f t="shared" si="70"/>
        <v>26770635.155141041</v>
      </c>
      <c r="G83" s="15">
        <f t="shared" si="38"/>
        <v>-22096992.930689357</v>
      </c>
      <c r="H83" s="14">
        <f t="shared" si="71"/>
        <v>3050088.93989</v>
      </c>
      <c r="I83" s="39">
        <f t="shared" si="65"/>
        <v>532487.34575001057</v>
      </c>
      <c r="J83" s="14">
        <f t="shared" si="66"/>
        <v>36334.217838681267</v>
      </c>
      <c r="K83" s="21">
        <f t="shared" si="76"/>
        <v>127</v>
      </c>
      <c r="L83" s="14">
        <f t="shared" si="67"/>
        <v>-282709.53505000472</v>
      </c>
      <c r="M83" s="40"/>
      <c r="N83" s="14">
        <f t="shared" si="68"/>
        <v>-21889.467696006941</v>
      </c>
      <c r="O83" s="38">
        <f t="shared" si="73"/>
        <v>532487.34575001057</v>
      </c>
      <c r="P83" s="1">
        <f t="shared" si="74"/>
        <v>-0.91566545214689377</v>
      </c>
      <c r="Q83" s="7">
        <f t="shared" si="63"/>
        <v>6.8234894460269993E-2</v>
      </c>
      <c r="R83" s="7"/>
      <c r="S83" s="7">
        <f t="shared" si="75"/>
        <v>-0.53092254174004305</v>
      </c>
      <c r="T83" s="50">
        <f t="shared" si="72"/>
        <v>127</v>
      </c>
      <c r="U83" s="8"/>
    </row>
    <row r="84" spans="1:21" x14ac:dyDescent="0.3">
      <c r="A84" s="21">
        <v>128</v>
      </c>
      <c r="B84" s="23">
        <v>43978</v>
      </c>
      <c r="C84" s="22" t="s">
        <v>0</v>
      </c>
      <c r="D84" s="22"/>
      <c r="E84" s="14">
        <f t="shared" si="64"/>
        <v>2006511.887616754</v>
      </c>
      <c r="F84" s="14">
        <f t="shared" si="70"/>
        <v>26542995.126452848</v>
      </c>
      <c r="G84" s="15">
        <f t="shared" si="38"/>
        <v>-24536483.238836095</v>
      </c>
      <c r="H84" s="14">
        <f t="shared" si="71"/>
        <v>3024152.9720000206</v>
      </c>
      <c r="I84" s="39">
        <f t="shared" si="65"/>
        <v>228610.17980002519</v>
      </c>
      <c r="J84" s="14">
        <f t="shared" si="66"/>
        <v>15599.191491198066</v>
      </c>
      <c r="K84" s="21">
        <f t="shared" si="76"/>
        <v>128</v>
      </c>
      <c r="L84" s="14">
        <f t="shared" si="67"/>
        <v>-303877.16594998538</v>
      </c>
      <c r="M84" s="40"/>
      <c r="N84" s="14">
        <f t="shared" si="68"/>
        <v>-23528.422578459595</v>
      </c>
      <c r="O84" s="38">
        <f t="shared" si="73"/>
        <v>228610.17980002519</v>
      </c>
      <c r="P84" s="1" t="e">
        <f t="shared" si="74"/>
        <v>#NUM!</v>
      </c>
      <c r="Q84" s="7">
        <f t="shared" si="63"/>
        <v>6.8234894460269993E-2</v>
      </c>
      <c r="R84" s="7"/>
      <c r="S84" s="7">
        <f t="shared" si="75"/>
        <v>-1.3292372466344209</v>
      </c>
      <c r="T84" s="50">
        <f t="shared" si="72"/>
        <v>128</v>
      </c>
      <c r="U84" s="8"/>
    </row>
    <row r="85" spans="1:21" x14ac:dyDescent="0.3">
      <c r="A85" s="21">
        <v>129</v>
      </c>
      <c r="B85" s="23">
        <v>43979</v>
      </c>
      <c r="C85" s="22" t="s">
        <v>1</v>
      </c>
      <c r="D85" s="22"/>
      <c r="E85" s="14">
        <f t="shared" si="64"/>
        <v>-852950.66414180154</v>
      </c>
      <c r="F85" s="14">
        <f t="shared" si="70"/>
        <v>26225573.619215168</v>
      </c>
      <c r="G85" s="15">
        <f t="shared" si="38"/>
        <v>-27078524.283356968</v>
      </c>
      <c r="H85" s="14">
        <f t="shared" si="71"/>
        <v>2987987.8297500079</v>
      </c>
      <c r="I85" s="39">
        <f t="shared" si="65"/>
        <v>-97180.189109974541</v>
      </c>
      <c r="J85" s="14">
        <f t="shared" si="66"/>
        <v>-6631.0799475481917</v>
      </c>
      <c r="K85" s="21">
        <f t="shared" si="76"/>
        <v>129</v>
      </c>
      <c r="L85" s="14">
        <f t="shared" si="67"/>
        <v>-325790.36890999973</v>
      </c>
      <c r="M85" s="40"/>
      <c r="N85" s="14">
        <f t="shared" si="68"/>
        <v>-25225.105176110344</v>
      </c>
      <c r="O85" s="38">
        <f t="shared" si="73"/>
        <v>-97180.189109974541</v>
      </c>
      <c r="P85" s="1">
        <f t="shared" si="74"/>
        <v>0.4712928237798315</v>
      </c>
      <c r="Q85" s="7">
        <f t="shared" si="63"/>
        <v>6.8234894460269993E-2</v>
      </c>
      <c r="R85" s="7"/>
      <c r="S85" s="7">
        <f t="shared" si="75"/>
        <v>3.3524360458006219</v>
      </c>
      <c r="T85" s="50">
        <f t="shared" si="72"/>
        <v>129</v>
      </c>
      <c r="U85" s="8"/>
    </row>
    <row r="86" spans="1:21" x14ac:dyDescent="0.3">
      <c r="A86" s="21">
        <v>130</v>
      </c>
      <c r="B86" s="23">
        <v>43980</v>
      </c>
      <c r="C86" s="22" t="s">
        <v>2</v>
      </c>
      <c r="D86" s="22"/>
      <c r="E86" s="14">
        <f t="shared" si="64"/>
        <v>-3911388.9207190583</v>
      </c>
      <c r="F86" s="14">
        <f t="shared" si="70"/>
        <v>25813519.994242549</v>
      </c>
      <c r="G86" s="15">
        <f t="shared" si="38"/>
        <v>-29724908.914961606</v>
      </c>
      <c r="H86" s="14">
        <f t="shared" si="71"/>
        <v>2941040.8598000174</v>
      </c>
      <c r="I86" s="39">
        <f t="shared" si="65"/>
        <v>-445640.68119999114</v>
      </c>
      <c r="J86" s="14">
        <f t="shared" si="66"/>
        <v>-30408.24484888422</v>
      </c>
      <c r="K86" s="21">
        <f t="shared" si="76"/>
        <v>130</v>
      </c>
      <c r="L86" s="14">
        <f t="shared" si="67"/>
        <v>-348460.4920900166</v>
      </c>
      <c r="M86" s="40"/>
      <c r="N86" s="14">
        <f t="shared" si="68"/>
        <v>-26980.394147618521</v>
      </c>
      <c r="O86" s="38">
        <f t="shared" si="73"/>
        <v>-445640.68119999114</v>
      </c>
      <c r="P86" s="1">
        <f t="shared" si="74"/>
        <v>1.1998436999716238</v>
      </c>
      <c r="Q86" s="7">
        <f t="shared" si="63"/>
        <v>6.8234894460269993E-2</v>
      </c>
      <c r="R86" s="7"/>
      <c r="S86" s="7">
        <f t="shared" si="75"/>
        <v>0.78193151296624386</v>
      </c>
      <c r="T86" s="50">
        <f t="shared" si="72"/>
        <v>130</v>
      </c>
      <c r="U86" s="8"/>
    </row>
    <row r="87" spans="1:21" x14ac:dyDescent="0.3">
      <c r="A87" s="21">
        <v>131</v>
      </c>
      <c r="B87" s="23">
        <v>43981</v>
      </c>
      <c r="C87" s="20" t="s">
        <v>3</v>
      </c>
      <c r="D87" s="20"/>
      <c r="E87" s="14">
        <f t="shared" si="64"/>
        <v>-7175545.9748265976</v>
      </c>
      <c r="F87" s="14">
        <f t="shared" si="70"/>
        <v>25301884.009531699</v>
      </c>
      <c r="G87" s="15">
        <f t="shared" si="38"/>
        <v>-32477429.984358296</v>
      </c>
      <c r="H87" s="14">
        <f t="shared" si="71"/>
        <v>2882748.0606500274</v>
      </c>
      <c r="I87" s="39">
        <f t="shared" si="65"/>
        <v>-817539.5648499513</v>
      </c>
      <c r="J87" s="14">
        <f t="shared" si="66"/>
        <v>-55784.725924631486</v>
      </c>
      <c r="K87" s="21">
        <f t="shared" si="76"/>
        <v>131</v>
      </c>
      <c r="L87" s="14">
        <f t="shared" si="67"/>
        <v>-371898.88364996016</v>
      </c>
      <c r="M87" s="40"/>
      <c r="N87" s="14">
        <f t="shared" si="68"/>
        <v>-28795.168151639995</v>
      </c>
      <c r="O87" s="38">
        <f t="shared" si="73"/>
        <v>-817539.5648499513</v>
      </c>
      <c r="P87" s="1">
        <f t="shared" si="74"/>
        <v>1.8487016645596113</v>
      </c>
      <c r="Q87" s="7">
        <f t="shared" si="63"/>
        <v>6.8234894460269993E-2</v>
      </c>
      <c r="R87" s="7"/>
      <c r="S87" s="7">
        <f t="shared" si="75"/>
        <v>0.45490016586318649</v>
      </c>
      <c r="T87" s="50">
        <f t="shared" si="72"/>
        <v>131</v>
      </c>
      <c r="U87" s="8"/>
    </row>
    <row r="88" spans="1:21" x14ac:dyDescent="0.3">
      <c r="A88" s="21">
        <v>132</v>
      </c>
      <c r="B88" s="23">
        <v>43982</v>
      </c>
      <c r="C88" s="22" t="s">
        <v>4</v>
      </c>
      <c r="D88" s="22"/>
      <c r="E88" s="14">
        <f t="shared" si="64"/>
        <v>-10652264.521994537</v>
      </c>
      <c r="F88" s="14">
        <f t="shared" ref="F88" si="77">+E70</f>
        <v>24685615.820262253</v>
      </c>
      <c r="G88" s="15">
        <f t="shared" ref="G88:G151" si="78">+E88-F88</f>
        <v>-35337880.342256792</v>
      </c>
      <c r="H88" s="14">
        <f t="shared" ref="H88" si="79">+I70</f>
        <v>2812534.0826400286</v>
      </c>
      <c r="I88" s="39">
        <f t="shared" si="65"/>
        <v>-1213656.4565999368</v>
      </c>
      <c r="J88" s="14">
        <f t="shared" si="66"/>
        <v>-82813.720227121943</v>
      </c>
      <c r="K88" s="21">
        <f t="shared" si="76"/>
        <v>132</v>
      </c>
      <c r="L88" s="14">
        <f t="shared" si="67"/>
        <v>-396116.89174998552</v>
      </c>
      <c r="M88" s="40"/>
      <c r="N88" s="14">
        <f t="shared" si="68"/>
        <v>-30670.305846848518</v>
      </c>
      <c r="O88" s="38">
        <f t="shared" si="73"/>
        <v>-1213656.4565999368</v>
      </c>
      <c r="P88" s="1">
        <f t="shared" si="74"/>
        <v>2.4540029543385238</v>
      </c>
      <c r="Q88" s="7">
        <f t="shared" si="63"/>
        <v>6.8234894460269993E-2</v>
      </c>
      <c r="R88" s="7"/>
      <c r="S88" s="7">
        <f t="shared" si="75"/>
        <v>0.3263830465333728</v>
      </c>
      <c r="T88" s="50">
        <f t="shared" si="72"/>
        <v>132</v>
      </c>
      <c r="U88" s="8"/>
    </row>
    <row r="89" spans="1:21" x14ac:dyDescent="0.3">
      <c r="A89" s="21">
        <v>133</v>
      </c>
      <c r="B89" s="23">
        <v>43983</v>
      </c>
      <c r="C89" s="22" t="s">
        <v>5</v>
      </c>
      <c r="D89" s="22"/>
      <c r="E89" s="14">
        <f t="shared" si="64"/>
        <v>-14348486.860569695</v>
      </c>
      <c r="F89" s="8"/>
      <c r="G89" s="15">
        <f t="shared" si="78"/>
        <v>-14348486.860569695</v>
      </c>
      <c r="H89" s="8">
        <f t="shared" ref="H89:H152" si="80">+I89*$H$3</f>
        <v>-1097909.2812857756</v>
      </c>
      <c r="I89" s="15">
        <f t="shared" ref="I89:I152" si="81">+I88-H88-N88+L88</f>
        <v>-4391637.1251431024</v>
      </c>
      <c r="J89" s="10">
        <f t="shared" ref="J89:J120" si="82">+I89*$Q$3</f>
        <v>-299662.8957419431</v>
      </c>
      <c r="K89" s="21">
        <f t="shared" si="76"/>
        <v>133</v>
      </c>
      <c r="L89" s="10">
        <f t="shared" ref="L89:L120" si="83">+$S$3*I89</f>
        <v>-146290.72491907005</v>
      </c>
      <c r="M89" s="15"/>
      <c r="N89" s="8">
        <f t="shared" ref="N89:N120" si="84">+I89*$N$3</f>
        <v>-21958.185625715512</v>
      </c>
      <c r="O89" s="38">
        <f t="shared" si="73"/>
        <v>-1634782.321149976</v>
      </c>
      <c r="P89" s="1">
        <f t="shared" si="74"/>
        <v>21.15290975537307</v>
      </c>
      <c r="Q89" s="7">
        <f t="shared" si="63"/>
        <v>6.8234894460269993E-2</v>
      </c>
      <c r="R89" s="7"/>
      <c r="S89" s="7">
        <f t="shared" si="75"/>
        <v>3.3311205081477023E-2</v>
      </c>
      <c r="T89" s="50">
        <f t="shared" si="72"/>
        <v>133</v>
      </c>
      <c r="U89" s="8"/>
    </row>
    <row r="90" spans="1:21" x14ac:dyDescent="0.3">
      <c r="A90" s="21">
        <v>134</v>
      </c>
      <c r="B90" s="23">
        <v>43984</v>
      </c>
      <c r="C90" s="22" t="s">
        <v>6</v>
      </c>
      <c r="D90" s="22"/>
      <c r="E90" s="14">
        <f t="shared" si="64"/>
        <v>-18271254.891714815</v>
      </c>
      <c r="F90" s="8"/>
      <c r="G90" s="15">
        <f t="shared" si="78"/>
        <v>-18271254.891714815</v>
      </c>
      <c r="H90" s="8">
        <f t="shared" si="80"/>
        <v>-854515.09578767023</v>
      </c>
      <c r="I90" s="15">
        <f t="shared" si="81"/>
        <v>-3418060.3831506809</v>
      </c>
      <c r="J90" s="10">
        <f t="shared" si="82"/>
        <v>-233230.98950311673</v>
      </c>
      <c r="K90" s="21">
        <f t="shared" si="76"/>
        <v>134</v>
      </c>
      <c r="L90" s="10">
        <f t="shared" si="83"/>
        <v>-113859.71040400426</v>
      </c>
      <c r="M90" s="15"/>
      <c r="N90" s="8">
        <f t="shared" si="84"/>
        <v>-17090.301915753404</v>
      </c>
      <c r="O90" s="38">
        <f t="shared" si="73"/>
        <v>-2081719.4713599542</v>
      </c>
      <c r="P90" s="1">
        <f t="shared" si="74"/>
        <v>21.15290975537307</v>
      </c>
      <c r="Q90" s="7">
        <f t="shared" si="63"/>
        <v>6.8234894460269993E-2</v>
      </c>
      <c r="R90" s="7"/>
      <c r="S90" s="7">
        <f t="shared" si="75"/>
        <v>3.3311205081477023E-2</v>
      </c>
      <c r="T90" s="50">
        <f t="shared" si="72"/>
        <v>134</v>
      </c>
      <c r="U90" s="8"/>
    </row>
    <row r="91" spans="1:21" x14ac:dyDescent="0.3">
      <c r="A91" s="21">
        <v>135</v>
      </c>
      <c r="B91" s="23">
        <v>43985</v>
      </c>
      <c r="C91" s="22" t="s">
        <v>0</v>
      </c>
      <c r="D91" s="22"/>
      <c r="E91" s="14">
        <f t="shared" si="64"/>
        <v>-22427710.119411949</v>
      </c>
      <c r="F91" s="8"/>
      <c r="G91" s="15">
        <f t="shared" si="78"/>
        <v>-22427710.119411949</v>
      </c>
      <c r="H91" s="8">
        <f t="shared" si="80"/>
        <v>-665078.67396281532</v>
      </c>
      <c r="I91" s="15">
        <f t="shared" si="81"/>
        <v>-2660314.6958512613</v>
      </c>
      <c r="J91" s="10">
        <f t="shared" si="82"/>
        <v>-181526.29250251607</v>
      </c>
      <c r="K91" s="21">
        <f t="shared" si="76"/>
        <v>135</v>
      </c>
      <c r="L91" s="10">
        <f t="shared" si="83"/>
        <v>-88618.28841476854</v>
      </c>
      <c r="M91" s="15"/>
      <c r="N91" s="8">
        <f t="shared" si="84"/>
        <v>-13301.573479256307</v>
      </c>
      <c r="O91" s="38">
        <f t="shared" si="73"/>
        <v>-2555281.5682500014</v>
      </c>
      <c r="P91" s="1">
        <f t="shared" si="74"/>
        <v>21.15290975537307</v>
      </c>
      <c r="Q91" s="7">
        <f t="shared" si="63"/>
        <v>6.8234894460269993E-2</v>
      </c>
      <c r="R91" s="7"/>
      <c r="S91" s="7">
        <f t="shared" si="75"/>
        <v>3.3311205081477023E-2</v>
      </c>
      <c r="T91" s="50">
        <f t="shared" si="72"/>
        <v>135</v>
      </c>
      <c r="U91" s="8"/>
    </row>
    <row r="92" spans="1:21" x14ac:dyDescent="0.3">
      <c r="A92" s="21">
        <v>136</v>
      </c>
      <c r="B92" s="23">
        <v>43986</v>
      </c>
      <c r="C92" s="22" t="s">
        <v>1</v>
      </c>
      <c r="D92" s="22"/>
      <c r="E92" s="14">
        <f t="shared" si="64"/>
        <v>-26825093.650458232</v>
      </c>
      <c r="F92" s="8"/>
      <c r="G92" s="15">
        <f t="shared" si="78"/>
        <v>-26825093.650458232</v>
      </c>
      <c r="H92" s="8">
        <f t="shared" si="80"/>
        <v>-517638.18420598959</v>
      </c>
      <c r="I92" s="15">
        <f t="shared" si="81"/>
        <v>-2070552.7368239583</v>
      </c>
      <c r="J92" s="10">
        <f t="shared" si="82"/>
        <v>-141283.94747160599</v>
      </c>
      <c r="K92" s="21">
        <f t="shared" si="76"/>
        <v>136</v>
      </c>
      <c r="L92" s="10">
        <f t="shared" si="83"/>
        <v>-68972.606848356401</v>
      </c>
      <c r="M92" s="15"/>
      <c r="N92" s="8">
        <f t="shared" si="84"/>
        <v>-10352.763684119793</v>
      </c>
      <c r="O92" s="38">
        <f t="shared" si="73"/>
        <v>-3056293.6210000077</v>
      </c>
      <c r="P92" s="1">
        <f t="shared" si="74"/>
        <v>21.15290975537307</v>
      </c>
      <c r="Q92" s="7">
        <f t="shared" si="63"/>
        <v>6.8234894460269993E-2</v>
      </c>
      <c r="R92" s="7"/>
      <c r="S92" s="7">
        <f t="shared" si="75"/>
        <v>3.3311205081477023E-2</v>
      </c>
      <c r="T92" s="50">
        <f t="shared" si="72"/>
        <v>136</v>
      </c>
      <c r="U92" s="8"/>
    </row>
    <row r="93" spans="1:21" x14ac:dyDescent="0.3">
      <c r="A93" s="21">
        <v>137</v>
      </c>
      <c r="B93" s="23">
        <v>43987</v>
      </c>
      <c r="C93" s="22" t="s">
        <v>2</v>
      </c>
      <c r="D93" s="22"/>
      <c r="E93" s="14">
        <f t="shared" si="64"/>
        <v>-31470746.194468994</v>
      </c>
      <c r="F93" s="8"/>
      <c r="G93" s="15">
        <f t="shared" si="78"/>
        <v>-31470746.194468994</v>
      </c>
      <c r="H93" s="8">
        <f t="shared" si="80"/>
        <v>-402883.59894555132</v>
      </c>
      <c r="I93" s="15">
        <f t="shared" si="81"/>
        <v>-1611534.3957822053</v>
      </c>
      <c r="J93" s="10">
        <f t="shared" si="82"/>
        <v>-109962.87941529375</v>
      </c>
      <c r="K93" s="21">
        <f t="shared" si="76"/>
        <v>137</v>
      </c>
      <c r="L93" s="10">
        <f t="shared" si="83"/>
        <v>-53682.152753755203</v>
      </c>
      <c r="M93" s="15"/>
      <c r="N93" s="8">
        <f t="shared" si="84"/>
        <v>-8057.6719789110266</v>
      </c>
      <c r="O93" s="38">
        <f t="shared" si="73"/>
        <v>-3585591.9869499812</v>
      </c>
      <c r="P93" s="1">
        <f t="shared" si="74"/>
        <v>21.15290975537307</v>
      </c>
      <c r="Q93" s="7">
        <f t="shared" si="63"/>
        <v>6.8234894460269993E-2</v>
      </c>
      <c r="R93" s="7"/>
      <c r="S93" s="7">
        <f t="shared" si="75"/>
        <v>3.3311205081477023E-2</v>
      </c>
      <c r="T93" s="50">
        <f t="shared" si="72"/>
        <v>137</v>
      </c>
      <c r="U93" s="8"/>
    </row>
    <row r="94" spans="1:21" x14ac:dyDescent="0.3">
      <c r="A94" s="21">
        <v>138</v>
      </c>
      <c r="B94" s="23">
        <v>43988</v>
      </c>
      <c r="C94" s="20" t="s">
        <v>3</v>
      </c>
      <c r="D94" s="20"/>
      <c r="E94" s="14">
        <f t="shared" si="64"/>
        <v>-36372108.063877255</v>
      </c>
      <c r="F94" s="8"/>
      <c r="G94" s="15">
        <f t="shared" si="78"/>
        <v>-36372108.063877255</v>
      </c>
      <c r="H94" s="8">
        <f t="shared" si="80"/>
        <v>-313568.81940287456</v>
      </c>
      <c r="I94" s="15">
        <f t="shared" si="81"/>
        <v>-1254275.2776114983</v>
      </c>
      <c r="J94" s="10">
        <f t="shared" si="82"/>
        <v>-85585.341191946427</v>
      </c>
      <c r="K94" s="21">
        <f t="shared" si="76"/>
        <v>138</v>
      </c>
      <c r="L94" s="10">
        <f t="shared" si="83"/>
        <v>-41781.421001143142</v>
      </c>
      <c r="M94" s="15"/>
      <c r="N94" s="8">
        <f t="shared" si="84"/>
        <v>-6271.3763880574916</v>
      </c>
      <c r="O94" s="38">
        <f t="shared" si="73"/>
        <v>-4144024.3715999881</v>
      </c>
      <c r="P94" s="1">
        <f t="shared" si="74"/>
        <v>21.15290975537307</v>
      </c>
      <c r="Q94" s="7">
        <f t="shared" si="63"/>
        <v>6.8234894460269993E-2</v>
      </c>
      <c r="R94" s="7"/>
      <c r="S94" s="7">
        <f t="shared" si="75"/>
        <v>3.3311205081477023E-2</v>
      </c>
      <c r="T94" s="50">
        <f t="shared" si="72"/>
        <v>138</v>
      </c>
      <c r="U94" s="8"/>
    </row>
    <row r="95" spans="1:21" x14ac:dyDescent="0.3">
      <c r="A95" s="21">
        <v>139</v>
      </c>
      <c r="B95" s="23">
        <v>43989</v>
      </c>
      <c r="C95" s="22" t="s">
        <v>4</v>
      </c>
      <c r="D95" s="22"/>
      <c r="E95" s="14">
        <f t="shared" si="64"/>
        <v>-41536719.173932157</v>
      </c>
      <c r="F95" s="8"/>
      <c r="G95" s="15">
        <f t="shared" si="78"/>
        <v>-41536719.173932157</v>
      </c>
      <c r="H95" s="8">
        <f t="shared" si="80"/>
        <v>-244054.12570542734</v>
      </c>
      <c r="I95" s="15">
        <f t="shared" si="81"/>
        <v>-976216.50282170938</v>
      </c>
      <c r="J95" s="10">
        <f t="shared" si="82"/>
        <v>-66612.030040413199</v>
      </c>
      <c r="K95" s="21">
        <f t="shared" si="76"/>
        <v>139</v>
      </c>
      <c r="L95" s="10">
        <f t="shared" si="83"/>
        <v>-32518.948129416254</v>
      </c>
      <c r="M95" s="15"/>
      <c r="N95" s="8">
        <f t="shared" si="84"/>
        <v>-4881.082514108547</v>
      </c>
      <c r="O95" s="38">
        <f t="shared" si="73"/>
        <v>-4732449.8286099741</v>
      </c>
      <c r="P95" s="1">
        <f t="shared" si="74"/>
        <v>21.15290975537307</v>
      </c>
      <c r="Q95" s="7">
        <f t="shared" si="63"/>
        <v>6.8234894460269993E-2</v>
      </c>
      <c r="R95" s="7"/>
      <c r="S95" s="7">
        <f t="shared" si="75"/>
        <v>3.3311205081477023E-2</v>
      </c>
      <c r="T95" s="50">
        <f t="shared" si="72"/>
        <v>139</v>
      </c>
      <c r="U95" s="8"/>
    </row>
    <row r="96" spans="1:21" x14ac:dyDescent="0.3">
      <c r="A96" s="21">
        <v>140</v>
      </c>
      <c r="B96" s="23">
        <v>43990</v>
      </c>
      <c r="C96" s="22" t="s">
        <v>5</v>
      </c>
      <c r="D96" s="22"/>
      <c r="E96" s="14">
        <f t="shared" si="64"/>
        <v>-46972219.042700708</v>
      </c>
      <c r="F96" s="8"/>
      <c r="G96" s="15">
        <f t="shared" si="78"/>
        <v>-46972219.042700708</v>
      </c>
      <c r="H96" s="8">
        <f t="shared" si="80"/>
        <v>-189950.06068289743</v>
      </c>
      <c r="I96" s="15">
        <f t="shared" si="81"/>
        <v>-759800.24273158971</v>
      </c>
      <c r="J96" s="10">
        <f t="shared" si="82"/>
        <v>-51844.88937367755</v>
      </c>
      <c r="K96" s="21">
        <f t="shared" si="76"/>
        <v>140</v>
      </c>
      <c r="L96" s="10">
        <f t="shared" si="83"/>
        <v>-25309.861706588006</v>
      </c>
      <c r="M96" s="15"/>
      <c r="N96" s="8">
        <f t="shared" si="84"/>
        <v>-3799.0012136579485</v>
      </c>
      <c r="O96" s="38">
        <f t="shared" si="73"/>
        <v>-5351738.7597999657</v>
      </c>
      <c r="P96" s="1">
        <f t="shared" si="74"/>
        <v>21.15290975537307</v>
      </c>
      <c r="Q96" s="7">
        <f t="shared" si="63"/>
        <v>6.8234894460269993E-2</v>
      </c>
      <c r="R96" s="7"/>
      <c r="S96" s="7">
        <f t="shared" si="75"/>
        <v>3.3311205081477023E-2</v>
      </c>
      <c r="T96" s="50">
        <f t="shared" si="72"/>
        <v>140</v>
      </c>
      <c r="U96" s="8"/>
    </row>
    <row r="97" spans="1:21" x14ac:dyDescent="0.3">
      <c r="A97" s="21">
        <v>141</v>
      </c>
      <c r="B97" s="23">
        <v>43991</v>
      </c>
      <c r="C97" s="22" t="s">
        <v>6</v>
      </c>
      <c r="D97" s="22"/>
      <c r="E97" s="14">
        <f t="shared" si="64"/>
        <v>-52686346.791067027</v>
      </c>
      <c r="F97" s="8"/>
      <c r="G97" s="15">
        <f t="shared" si="78"/>
        <v>-52686346.791067027</v>
      </c>
      <c r="H97" s="8">
        <f t="shared" si="80"/>
        <v>-147840.26063540558</v>
      </c>
      <c r="I97" s="15">
        <f t="shared" si="81"/>
        <v>-591361.0425416223</v>
      </c>
      <c r="J97" s="10">
        <f t="shared" si="82"/>
        <v>-40351.458325742831</v>
      </c>
      <c r="K97" s="21">
        <f t="shared" si="76"/>
        <v>141</v>
      </c>
      <c r="L97" s="10">
        <f t="shared" si="83"/>
        <v>-19698.948965300038</v>
      </c>
      <c r="M97" s="15"/>
      <c r="N97" s="8">
        <f t="shared" si="84"/>
        <v>-2956.8052127081114</v>
      </c>
      <c r="O97" s="38">
        <f t="shared" si="73"/>
        <v>-6002772.9151499802</v>
      </c>
      <c r="P97" s="1">
        <f t="shared" si="74"/>
        <v>21.15290975537307</v>
      </c>
      <c r="Q97" s="7">
        <f t="shared" si="63"/>
        <v>6.8234894460269993E-2</v>
      </c>
      <c r="R97" s="7"/>
      <c r="S97" s="7">
        <f t="shared" si="75"/>
        <v>3.3311205081477023E-2</v>
      </c>
      <c r="T97" s="50">
        <f t="shared" si="72"/>
        <v>141</v>
      </c>
      <c r="U97" s="8"/>
    </row>
    <row r="98" spans="1:21" x14ac:dyDescent="0.3">
      <c r="A98" s="21">
        <v>142</v>
      </c>
      <c r="B98" s="23">
        <v>43992</v>
      </c>
      <c r="C98" s="22" t="s">
        <v>6</v>
      </c>
      <c r="D98" s="22"/>
      <c r="E98" s="14">
        <f t="shared" si="64"/>
        <v>-58686941.142731398</v>
      </c>
      <c r="F98" s="8"/>
      <c r="G98" s="15">
        <f t="shared" si="78"/>
        <v>-58686941.142731398</v>
      </c>
      <c r="H98" s="8">
        <f t="shared" si="80"/>
        <v>-115065.73141470217</v>
      </c>
      <c r="I98" s="15">
        <f t="shared" si="81"/>
        <v>-460262.92565880867</v>
      </c>
      <c r="J98" s="10">
        <f t="shared" si="82"/>
        <v>-31405.992156303902</v>
      </c>
      <c r="K98" s="21">
        <f t="shared" si="76"/>
        <v>142</v>
      </c>
      <c r="L98" s="10">
        <f t="shared" si="83"/>
        <v>-15331.912708021189</v>
      </c>
      <c r="M98" s="15"/>
      <c r="N98" s="8">
        <f t="shared" si="84"/>
        <v>-2301.3146282940434</v>
      </c>
      <c r="O98" s="38">
        <f t="shared" si="73"/>
        <v>-6686445.3927999223</v>
      </c>
      <c r="P98" s="1">
        <f t="shared" si="74"/>
        <v>21.15290975537307</v>
      </c>
      <c r="Q98" s="7">
        <f t="shared" si="63"/>
        <v>6.8234894460269993E-2</v>
      </c>
      <c r="R98" s="7"/>
      <c r="S98" s="7">
        <f t="shared" si="75"/>
        <v>3.3311205081477023E-2</v>
      </c>
      <c r="T98" s="50">
        <f t="shared" si="72"/>
        <v>142</v>
      </c>
      <c r="U98" s="8"/>
    </row>
    <row r="99" spans="1:21" x14ac:dyDescent="0.3">
      <c r="A99" s="21">
        <v>143</v>
      </c>
      <c r="B99" s="23">
        <v>43993</v>
      </c>
      <c r="C99" s="22" t="s">
        <v>6</v>
      </c>
      <c r="D99" s="22"/>
      <c r="E99" s="14">
        <f t="shared" si="64"/>
        <v>-64981940.424213447</v>
      </c>
      <c r="F99" s="8"/>
      <c r="G99" s="15">
        <f t="shared" si="78"/>
        <v>-64981940.424213447</v>
      </c>
      <c r="H99" s="8">
        <f t="shared" si="80"/>
        <v>-89556.94808095842</v>
      </c>
      <c r="I99" s="15">
        <f t="shared" si="81"/>
        <v>-358227.79232383368</v>
      </c>
      <c r="J99" s="10">
        <f t="shared" si="82"/>
        <v>-24443.635601952308</v>
      </c>
      <c r="K99" s="21">
        <f t="shared" si="76"/>
        <v>143</v>
      </c>
      <c r="L99" s="10">
        <f t="shared" si="83"/>
        <v>-11932.999455983983</v>
      </c>
      <c r="M99" s="15"/>
      <c r="N99" s="8">
        <f t="shared" si="84"/>
        <v>-1791.1389616191684</v>
      </c>
      <c r="O99" s="38">
        <f t="shared" si="73"/>
        <v>-7403660.6390499407</v>
      </c>
      <c r="P99" s="1">
        <f t="shared" si="74"/>
        <v>21.15290975537307</v>
      </c>
      <c r="Q99" s="7">
        <f t="shared" si="63"/>
        <v>6.8234894460269993E-2</v>
      </c>
      <c r="R99" s="7"/>
      <c r="S99" s="7">
        <f t="shared" si="75"/>
        <v>3.3311205081477023E-2</v>
      </c>
      <c r="T99" s="50">
        <f t="shared" si="72"/>
        <v>143</v>
      </c>
      <c r="U99" s="8"/>
    </row>
    <row r="100" spans="1:21" x14ac:dyDescent="0.3">
      <c r="A100" s="21">
        <v>144</v>
      </c>
      <c r="B100" s="23">
        <v>43994</v>
      </c>
      <c r="C100" s="22" t="s">
        <v>6</v>
      </c>
      <c r="D100" s="22"/>
      <c r="E100" s="14">
        <f t="shared" si="64"/>
        <v>-71579382.56484811</v>
      </c>
      <c r="F100" s="8"/>
      <c r="G100" s="15">
        <f t="shared" si="78"/>
        <v>-71579382.56484811</v>
      </c>
      <c r="H100" s="8">
        <f t="shared" si="80"/>
        <v>-69703.17618431001</v>
      </c>
      <c r="I100" s="15">
        <f t="shared" si="81"/>
        <v>-278812.70473724004</v>
      </c>
      <c r="J100" s="10">
        <f t="shared" si="82"/>
        <v>-19024.755481927994</v>
      </c>
      <c r="K100" s="21">
        <f t="shared" si="76"/>
        <v>144</v>
      </c>
      <c r="L100" s="10">
        <f t="shared" si="83"/>
        <v>-9287.5871868235026</v>
      </c>
      <c r="M100" s="15"/>
      <c r="N100" s="8">
        <f t="shared" si="84"/>
        <v>-1394.0635236862001</v>
      </c>
      <c r="O100" s="38">
        <f t="shared" si="73"/>
        <v>-8155334.4483599747</v>
      </c>
      <c r="P100" s="1">
        <f t="shared" si="74"/>
        <v>21.15290975537307</v>
      </c>
      <c r="Q100" s="7">
        <f t="shared" si="63"/>
        <v>6.8234894460269993E-2</v>
      </c>
      <c r="R100" s="7"/>
      <c r="S100" s="7">
        <f t="shared" si="75"/>
        <v>3.3311205081477023E-2</v>
      </c>
      <c r="T100" s="50">
        <f t="shared" si="72"/>
        <v>144</v>
      </c>
      <c r="U100" s="8"/>
    </row>
    <row r="101" spans="1:21" x14ac:dyDescent="0.3">
      <c r="A101" s="21">
        <v>145</v>
      </c>
      <c r="B101" s="23">
        <v>43995</v>
      </c>
      <c r="C101" s="22" t="s">
        <v>6</v>
      </c>
      <c r="D101" s="22"/>
      <c r="E101" s="14">
        <f t="shared" si="64"/>
        <v>-78487405.096787736</v>
      </c>
      <c r="F101" s="8"/>
      <c r="G101" s="15">
        <f t="shared" si="78"/>
        <v>-78487405.096787736</v>
      </c>
      <c r="H101" s="8">
        <f t="shared" si="80"/>
        <v>-54250.763054016839</v>
      </c>
      <c r="I101" s="15">
        <f t="shared" si="81"/>
        <v>-217003.05221606736</v>
      </c>
      <c r="J101" s="10">
        <f t="shared" si="82"/>
        <v>-14807.180365519815</v>
      </c>
      <c r="K101" s="21">
        <f t="shared" si="76"/>
        <v>145</v>
      </c>
      <c r="L101" s="10">
        <f t="shared" si="83"/>
        <v>-7228.6331756758864</v>
      </c>
      <c r="M101" s="15"/>
      <c r="N101" s="8">
        <f t="shared" si="84"/>
        <v>-1085.0152610803368</v>
      </c>
      <c r="O101" s="38">
        <f t="shared" si="73"/>
        <v>-8942393.9633499905</v>
      </c>
      <c r="P101" s="1">
        <f t="shared" si="74"/>
        <v>21.15290975537307</v>
      </c>
      <c r="Q101" s="7">
        <f t="shared" si="63"/>
        <v>6.8234894460269993E-2</v>
      </c>
      <c r="R101" s="7"/>
      <c r="S101" s="7">
        <f t="shared" si="75"/>
        <v>3.3311205081477023E-2</v>
      </c>
      <c r="T101" s="50">
        <f t="shared" si="72"/>
        <v>145</v>
      </c>
      <c r="U101" s="8"/>
    </row>
    <row r="102" spans="1:21" x14ac:dyDescent="0.3">
      <c r="A102" s="21">
        <v>146</v>
      </c>
      <c r="B102" s="23">
        <v>43996</v>
      </c>
      <c r="C102" s="22" t="s">
        <v>6</v>
      </c>
      <c r="D102" s="22"/>
      <c r="E102" s="14">
        <f t="shared" si="64"/>
        <v>-85714245.155001879</v>
      </c>
      <c r="F102" s="8"/>
      <c r="G102" s="15">
        <f t="shared" si="78"/>
        <v>-85714245.155001879</v>
      </c>
      <c r="H102" s="8">
        <f t="shared" si="80"/>
        <v>-42223.976769161512</v>
      </c>
      <c r="I102" s="15">
        <f t="shared" si="81"/>
        <v>-168895.90707664605</v>
      </c>
      <c r="J102" s="10">
        <f t="shared" si="82"/>
        <v>-11524.59439414651</v>
      </c>
      <c r="K102" s="21">
        <f t="shared" si="76"/>
        <v>146</v>
      </c>
      <c r="L102" s="10">
        <f t="shared" si="83"/>
        <v>-5626.1261980522431</v>
      </c>
      <c r="M102" s="15"/>
      <c r="N102" s="8">
        <f t="shared" si="84"/>
        <v>-844.47953538323031</v>
      </c>
      <c r="O102" s="38">
        <f t="shared" si="73"/>
        <v>-9765777.6747999564</v>
      </c>
      <c r="P102" s="1">
        <f t="shared" si="74"/>
        <v>21.15290975537307</v>
      </c>
      <c r="Q102" s="7">
        <f t="shared" si="63"/>
        <v>6.8234894460269993E-2</v>
      </c>
      <c r="R102" s="7"/>
      <c r="S102" s="7">
        <f t="shared" si="75"/>
        <v>3.3311205081477023E-2</v>
      </c>
      <c r="T102" s="50">
        <f t="shared" si="72"/>
        <v>146</v>
      </c>
      <c r="U102" s="8"/>
    </row>
    <row r="103" spans="1:21" x14ac:dyDescent="0.3">
      <c r="A103" s="21">
        <v>147</v>
      </c>
      <c r="B103" s="23">
        <v>43997</v>
      </c>
      <c r="C103" s="22" t="s">
        <v>6</v>
      </c>
      <c r="D103" s="22"/>
      <c r="E103" s="14">
        <f t="shared" si="64"/>
        <v>0</v>
      </c>
      <c r="F103" s="8"/>
      <c r="G103" s="15">
        <f t="shared" si="78"/>
        <v>0</v>
      </c>
      <c r="H103" s="8">
        <f t="shared" si="80"/>
        <v>-32863.394242538387</v>
      </c>
      <c r="I103" s="15">
        <f t="shared" si="81"/>
        <v>-131453.57697015355</v>
      </c>
      <c r="J103" s="10">
        <f t="shared" si="82"/>
        <v>-8969.7209509834047</v>
      </c>
      <c r="K103" s="21">
        <f t="shared" si="76"/>
        <v>147</v>
      </c>
      <c r="L103" s="10">
        <f t="shared" si="83"/>
        <v>-4378.8770611465097</v>
      </c>
      <c r="M103" s="15"/>
      <c r="N103" s="8">
        <f t="shared" si="84"/>
        <v>-657.2678848507677</v>
      </c>
      <c r="O103" s="15"/>
      <c r="P103" s="1">
        <f t="shared" si="74"/>
        <v>21.15290975537307</v>
      </c>
      <c r="Q103" s="7">
        <f t="shared" si="63"/>
        <v>6.8234894460269993E-2</v>
      </c>
      <c r="R103" s="7"/>
      <c r="S103" s="7">
        <f t="shared" si="75"/>
        <v>3.3311205081477023E-2</v>
      </c>
      <c r="T103" s="50">
        <f t="shared" si="72"/>
        <v>147</v>
      </c>
      <c r="U103" s="8"/>
    </row>
    <row r="104" spans="1:21" x14ac:dyDescent="0.3">
      <c r="A104" s="21">
        <v>148</v>
      </c>
      <c r="B104" s="23">
        <v>43998</v>
      </c>
      <c r="C104" s="22" t="s">
        <v>6</v>
      </c>
      <c r="D104" s="22"/>
      <c r="E104" s="14">
        <f t="shared" si="64"/>
        <v>0</v>
      </c>
      <c r="F104" s="8"/>
      <c r="G104" s="15">
        <f t="shared" si="78"/>
        <v>0</v>
      </c>
      <c r="H104" s="8">
        <f t="shared" si="80"/>
        <v>-25577.947975977728</v>
      </c>
      <c r="I104" s="15">
        <f t="shared" si="81"/>
        <v>-102311.79190391091</v>
      </c>
      <c r="J104" s="10">
        <f t="shared" si="82"/>
        <v>-6981.2343226044668</v>
      </c>
      <c r="K104" s="21">
        <f t="shared" si="76"/>
        <v>148</v>
      </c>
      <c r="L104" s="10">
        <f t="shared" si="83"/>
        <v>-3408.1290823645768</v>
      </c>
      <c r="M104" s="15"/>
      <c r="N104" s="8">
        <f t="shared" si="84"/>
        <v>-511.55895951955455</v>
      </c>
      <c r="O104" s="15"/>
      <c r="P104" s="1">
        <f t="shared" si="74"/>
        <v>21.15290975537307</v>
      </c>
      <c r="Q104" s="7">
        <f t="shared" si="63"/>
        <v>6.8234894460269993E-2</v>
      </c>
      <c r="R104" s="7"/>
      <c r="S104" s="7">
        <f t="shared" si="75"/>
        <v>3.3311205081477023E-2</v>
      </c>
      <c r="T104" s="50">
        <f t="shared" si="72"/>
        <v>148</v>
      </c>
      <c r="U104" s="8"/>
    </row>
    <row r="105" spans="1:21" x14ac:dyDescent="0.3">
      <c r="A105" s="21">
        <v>149</v>
      </c>
      <c r="B105" s="23">
        <v>43999</v>
      </c>
      <c r="C105" s="22" t="s">
        <v>6</v>
      </c>
      <c r="D105" s="22"/>
      <c r="E105" s="14">
        <f t="shared" si="64"/>
        <v>0</v>
      </c>
      <c r="F105" s="8"/>
      <c r="G105" s="15">
        <f t="shared" si="78"/>
        <v>0</v>
      </c>
      <c r="H105" s="8">
        <f t="shared" si="80"/>
        <v>-19907.603512694554</v>
      </c>
      <c r="I105" s="15">
        <f t="shared" si="81"/>
        <v>-79630.414050778214</v>
      </c>
      <c r="J105" s="10">
        <f t="shared" si="82"/>
        <v>-5433.5728985824526</v>
      </c>
      <c r="K105" s="21">
        <f t="shared" si="76"/>
        <v>149</v>
      </c>
      <c r="L105" s="10">
        <f t="shared" si="83"/>
        <v>-2652.5850531684027</v>
      </c>
      <c r="M105" s="15"/>
      <c r="N105" s="8">
        <f t="shared" si="84"/>
        <v>-398.15207025389105</v>
      </c>
      <c r="O105" s="15"/>
      <c r="P105" s="1">
        <f t="shared" si="74"/>
        <v>21.15290975537307</v>
      </c>
      <c r="Q105" s="7">
        <f t="shared" si="63"/>
        <v>6.8234894460269993E-2</v>
      </c>
      <c r="R105" s="7"/>
      <c r="S105" s="7">
        <f t="shared" si="75"/>
        <v>3.3311205081477023E-2</v>
      </c>
      <c r="T105" s="50">
        <f t="shared" si="72"/>
        <v>149</v>
      </c>
      <c r="U105" s="8"/>
    </row>
    <row r="106" spans="1:21" x14ac:dyDescent="0.3">
      <c r="A106" s="21">
        <v>150</v>
      </c>
      <c r="B106" s="23">
        <v>44000</v>
      </c>
      <c r="C106" s="22" t="s">
        <v>6</v>
      </c>
      <c r="D106" s="22"/>
      <c r="E106" s="14">
        <f t="shared" si="64"/>
        <v>0</v>
      </c>
      <c r="F106" s="8"/>
      <c r="G106" s="15">
        <f t="shared" si="78"/>
        <v>0</v>
      </c>
      <c r="H106" s="8">
        <f t="shared" si="80"/>
        <v>-15494.310880249544</v>
      </c>
      <c r="I106" s="15">
        <f t="shared" si="81"/>
        <v>-61977.243520998178</v>
      </c>
      <c r="J106" s="10">
        <f t="shared" si="82"/>
        <v>-4229.0106705937633</v>
      </c>
      <c r="K106" s="21">
        <f t="shared" si="76"/>
        <v>150</v>
      </c>
      <c r="L106" s="10">
        <f t="shared" si="83"/>
        <v>-2064.5366693126134</v>
      </c>
      <c r="M106" s="15"/>
      <c r="N106" s="8">
        <f t="shared" si="84"/>
        <v>-309.88621760499092</v>
      </c>
      <c r="O106" s="15"/>
      <c r="P106" s="1">
        <f t="shared" si="74"/>
        <v>21.15290975537307</v>
      </c>
      <c r="Q106" s="7">
        <f t="shared" si="63"/>
        <v>6.8234894460269993E-2</v>
      </c>
      <c r="R106" s="7"/>
      <c r="S106" s="7">
        <f t="shared" si="75"/>
        <v>3.3311205081477023E-2</v>
      </c>
      <c r="T106" s="50">
        <f t="shared" si="72"/>
        <v>150</v>
      </c>
      <c r="U106" s="8"/>
    </row>
    <row r="107" spans="1:21" x14ac:dyDescent="0.3">
      <c r="A107" s="21">
        <v>151</v>
      </c>
      <c r="B107" s="23">
        <v>44001</v>
      </c>
      <c r="C107" s="22" t="s">
        <v>6</v>
      </c>
      <c r="D107" s="22"/>
      <c r="E107" s="14">
        <f t="shared" si="64"/>
        <v>0</v>
      </c>
      <c r="F107" s="8"/>
      <c r="G107" s="15">
        <f t="shared" si="78"/>
        <v>0</v>
      </c>
      <c r="H107" s="8">
        <f t="shared" si="80"/>
        <v>-12059.395773114065</v>
      </c>
      <c r="I107" s="15">
        <f t="shared" si="81"/>
        <v>-48237.583092456262</v>
      </c>
      <c r="J107" s="10">
        <f t="shared" si="82"/>
        <v>-3291.4863913322574</v>
      </c>
      <c r="K107" s="21">
        <f t="shared" si="76"/>
        <v>151</v>
      </c>
      <c r="L107" s="10">
        <f t="shared" si="83"/>
        <v>-1606.8520230275992</v>
      </c>
      <c r="M107" s="15"/>
      <c r="N107" s="8">
        <f t="shared" si="84"/>
        <v>-241.18791546228132</v>
      </c>
      <c r="O107" s="15"/>
      <c r="P107" s="1">
        <f t="shared" si="74"/>
        <v>21.15290975537307</v>
      </c>
      <c r="Q107" s="7">
        <f t="shared" si="63"/>
        <v>6.8234894460269993E-2</v>
      </c>
      <c r="R107" s="7"/>
      <c r="S107" s="7">
        <f t="shared" si="75"/>
        <v>3.3311205081477023E-2</v>
      </c>
      <c r="T107" s="50">
        <f t="shared" si="72"/>
        <v>151</v>
      </c>
      <c r="U107" s="8"/>
    </row>
    <row r="108" spans="1:21" x14ac:dyDescent="0.3">
      <c r="A108" s="21">
        <v>152</v>
      </c>
      <c r="B108" s="23">
        <v>44002</v>
      </c>
      <c r="C108" s="22" t="s">
        <v>6</v>
      </c>
      <c r="D108" s="22"/>
      <c r="E108" s="14">
        <f t="shared" si="64"/>
        <v>0</v>
      </c>
      <c r="F108" s="8"/>
      <c r="G108" s="15">
        <f t="shared" si="78"/>
        <v>0</v>
      </c>
      <c r="H108" s="8">
        <f t="shared" si="80"/>
        <v>-9385.9628567268774</v>
      </c>
      <c r="I108" s="15">
        <f t="shared" si="81"/>
        <v>-37543.851426907509</v>
      </c>
      <c r="J108" s="10">
        <f t="shared" si="82"/>
        <v>-2561.800739747091</v>
      </c>
      <c r="K108" s="21">
        <f t="shared" si="76"/>
        <v>152</v>
      </c>
      <c r="L108" s="10">
        <f t="shared" si="83"/>
        <v>-1250.6309344302199</v>
      </c>
      <c r="M108" s="15"/>
      <c r="N108" s="8">
        <f t="shared" si="84"/>
        <v>-187.71925713453754</v>
      </c>
      <c r="O108" s="15"/>
      <c r="P108" s="1">
        <f t="shared" si="74"/>
        <v>21.15290975537307</v>
      </c>
      <c r="Q108" s="7">
        <f t="shared" si="63"/>
        <v>6.8234894460269993E-2</v>
      </c>
      <c r="R108" s="7"/>
      <c r="S108" s="7">
        <f t="shared" si="75"/>
        <v>3.3311205081477023E-2</v>
      </c>
      <c r="T108" s="50">
        <f t="shared" si="72"/>
        <v>152</v>
      </c>
      <c r="U108" s="8"/>
    </row>
    <row r="109" spans="1:21" x14ac:dyDescent="0.3">
      <c r="A109" s="21">
        <v>153</v>
      </c>
      <c r="B109" s="23">
        <v>44003</v>
      </c>
      <c r="C109" s="22" t="s">
        <v>6</v>
      </c>
      <c r="D109" s="22"/>
      <c r="E109" s="14">
        <f t="shared" si="64"/>
        <v>0</v>
      </c>
      <c r="F109" s="8"/>
      <c r="G109" s="15">
        <f t="shared" si="78"/>
        <v>0</v>
      </c>
      <c r="H109" s="8">
        <f t="shared" si="80"/>
        <v>-7305.200061869079</v>
      </c>
      <c r="I109" s="15">
        <f t="shared" si="81"/>
        <v>-29220.800247476316</v>
      </c>
      <c r="J109" s="10">
        <f t="shared" si="82"/>
        <v>-1993.8782209311778</v>
      </c>
      <c r="K109" s="21">
        <f t="shared" si="76"/>
        <v>153</v>
      </c>
      <c r="L109" s="10">
        <f t="shared" si="83"/>
        <v>-973.38006968855814</v>
      </c>
      <c r="M109" s="15"/>
      <c r="N109" s="8">
        <f t="shared" si="84"/>
        <v>-146.1040012373816</v>
      </c>
      <c r="O109" s="15"/>
      <c r="P109" s="1">
        <f t="shared" si="74"/>
        <v>21.15290975537307</v>
      </c>
      <c r="Q109" s="7">
        <f t="shared" si="63"/>
        <v>6.8234894460269993E-2</v>
      </c>
      <c r="R109" s="7"/>
      <c r="S109" s="7">
        <f t="shared" si="75"/>
        <v>3.3311205081477023E-2</v>
      </c>
      <c r="T109" s="50">
        <f t="shared" si="72"/>
        <v>153</v>
      </c>
      <c r="U109" s="8"/>
    </row>
    <row r="110" spans="1:21" x14ac:dyDescent="0.3">
      <c r="A110" s="21">
        <v>154</v>
      </c>
      <c r="B110" s="23">
        <v>44004</v>
      </c>
      <c r="C110" s="22" t="s">
        <v>6</v>
      </c>
      <c r="D110" s="22"/>
      <c r="E110" s="14">
        <f t="shared" si="64"/>
        <v>0</v>
      </c>
      <c r="F110" s="8"/>
      <c r="G110" s="15">
        <f t="shared" si="78"/>
        <v>0</v>
      </c>
      <c r="H110" s="8">
        <f t="shared" si="80"/>
        <v>-5685.7190635146035</v>
      </c>
      <c r="I110" s="15">
        <f t="shared" si="81"/>
        <v>-22742.876254058414</v>
      </c>
      <c r="J110" s="10">
        <f t="shared" si="82"/>
        <v>-1551.8577609186564</v>
      </c>
      <c r="K110" s="21">
        <f t="shared" si="76"/>
        <v>154</v>
      </c>
      <c r="L110" s="10">
        <f t="shared" si="83"/>
        <v>-757.59261504159372</v>
      </c>
      <c r="M110" s="15"/>
      <c r="N110" s="8">
        <f t="shared" si="84"/>
        <v>-113.71438127029207</v>
      </c>
      <c r="O110" s="15"/>
      <c r="P110" s="1">
        <f t="shared" si="74"/>
        <v>21.15290975537307</v>
      </c>
      <c r="Q110" s="7">
        <f t="shared" si="63"/>
        <v>6.8234894460269993E-2</v>
      </c>
      <c r="R110" s="7"/>
      <c r="S110" s="7">
        <f t="shared" si="75"/>
        <v>3.3311205081477023E-2</v>
      </c>
      <c r="T110" s="50">
        <f t="shared" si="72"/>
        <v>154</v>
      </c>
      <c r="U110" s="8"/>
    </row>
    <row r="111" spans="1:21" x14ac:dyDescent="0.3">
      <c r="A111" s="21">
        <v>155</v>
      </c>
      <c r="B111" s="23">
        <v>44005</v>
      </c>
      <c r="C111" s="22" t="s">
        <v>6</v>
      </c>
      <c r="D111" s="22"/>
      <c r="E111" s="14">
        <f t="shared" si="64"/>
        <v>0</v>
      </c>
      <c r="F111" s="8"/>
      <c r="G111" s="15">
        <f t="shared" si="78"/>
        <v>0</v>
      </c>
      <c r="H111" s="8">
        <f t="shared" si="80"/>
        <v>-4425.2588560787781</v>
      </c>
      <c r="I111" s="15">
        <f t="shared" si="81"/>
        <v>-17701.035424315112</v>
      </c>
      <c r="J111" s="10">
        <f t="shared" si="82"/>
        <v>-1207.8282840156421</v>
      </c>
      <c r="K111" s="21">
        <f t="shared" si="76"/>
        <v>155</v>
      </c>
      <c r="L111" s="10">
        <f t="shared" si="83"/>
        <v>-589.64282117385039</v>
      </c>
      <c r="M111" s="15"/>
      <c r="N111" s="8">
        <f t="shared" si="84"/>
        <v>-88.505177121575556</v>
      </c>
      <c r="O111" s="15"/>
      <c r="P111" s="1">
        <f t="shared" si="74"/>
        <v>21.15290975537307</v>
      </c>
      <c r="Q111" s="7">
        <f t="shared" si="63"/>
        <v>6.8234894460269993E-2</v>
      </c>
      <c r="R111" s="7"/>
      <c r="S111" s="7">
        <f t="shared" si="75"/>
        <v>3.3311205081477023E-2</v>
      </c>
      <c r="T111" s="50">
        <f t="shared" si="72"/>
        <v>155</v>
      </c>
      <c r="U111" s="8"/>
    </row>
    <row r="112" spans="1:21" x14ac:dyDescent="0.3">
      <c r="A112" s="21">
        <v>156</v>
      </c>
      <c r="B112" s="23">
        <v>44006</v>
      </c>
      <c r="C112" s="22" t="s">
        <v>6</v>
      </c>
      <c r="D112" s="22"/>
      <c r="E112" s="14">
        <f t="shared" si="64"/>
        <v>0</v>
      </c>
      <c r="F112" s="8"/>
      <c r="G112" s="15">
        <f t="shared" si="78"/>
        <v>0</v>
      </c>
      <c r="H112" s="8">
        <f t="shared" si="80"/>
        <v>-3444.2285530721529</v>
      </c>
      <c r="I112" s="15">
        <f t="shared" si="81"/>
        <v>-13776.914212288611</v>
      </c>
      <c r="J112" s="10">
        <f t="shared" si="82"/>
        <v>-940.06628726370707</v>
      </c>
      <c r="K112" s="21">
        <f t="shared" si="76"/>
        <v>156</v>
      </c>
      <c r="L112" s="10">
        <f t="shared" si="83"/>
        <v>-458.92561471546139</v>
      </c>
      <c r="M112" s="15"/>
      <c r="N112" s="8">
        <f t="shared" si="84"/>
        <v>-68.884571061443054</v>
      </c>
      <c r="O112" s="15"/>
      <c r="P112" s="1">
        <f t="shared" si="74"/>
        <v>21.15290975537307</v>
      </c>
      <c r="Q112" s="7">
        <f t="shared" si="63"/>
        <v>6.8234894460269993E-2</v>
      </c>
      <c r="R112" s="7"/>
      <c r="S112" s="7">
        <f t="shared" si="75"/>
        <v>3.3311205081477023E-2</v>
      </c>
      <c r="T112" s="50">
        <f t="shared" si="72"/>
        <v>156</v>
      </c>
      <c r="U112" s="8"/>
    </row>
    <row r="113" spans="1:21" x14ac:dyDescent="0.3">
      <c r="A113" s="21">
        <v>157</v>
      </c>
      <c r="B113" s="23">
        <v>44007</v>
      </c>
      <c r="C113" s="22" t="s">
        <v>6</v>
      </c>
      <c r="D113" s="22"/>
      <c r="E113" s="14">
        <f t="shared" si="64"/>
        <v>0</v>
      </c>
      <c r="F113" s="8"/>
      <c r="G113" s="15">
        <f t="shared" si="78"/>
        <v>0</v>
      </c>
      <c r="H113" s="8">
        <f t="shared" si="80"/>
        <v>-2680.6816757176193</v>
      </c>
      <c r="I113" s="15">
        <f t="shared" si="81"/>
        <v>-10722.726702870477</v>
      </c>
      <c r="J113" s="10">
        <f t="shared" si="82"/>
        <v>-731.66412489668585</v>
      </c>
      <c r="K113" s="21">
        <f t="shared" si="76"/>
        <v>157</v>
      </c>
      <c r="L113" s="10">
        <f t="shared" si="83"/>
        <v>-357.18694823194841</v>
      </c>
      <c r="M113" s="15"/>
      <c r="N113" s="8">
        <f t="shared" si="84"/>
        <v>-53.613633514352387</v>
      </c>
      <c r="O113" s="15"/>
      <c r="P113" s="1">
        <f t="shared" si="74"/>
        <v>21.15290975537307</v>
      </c>
      <c r="Q113" s="7">
        <f t="shared" si="63"/>
        <v>6.8234894460269993E-2</v>
      </c>
      <c r="R113" s="7"/>
      <c r="S113" s="7">
        <f t="shared" si="75"/>
        <v>3.3311205081477023E-2</v>
      </c>
      <c r="T113" s="50">
        <f t="shared" si="72"/>
        <v>157</v>
      </c>
      <c r="U113" s="8"/>
    </row>
    <row r="114" spans="1:21" x14ac:dyDescent="0.3">
      <c r="A114" s="21">
        <v>158</v>
      </c>
      <c r="B114" s="23">
        <v>44008</v>
      </c>
      <c r="C114" s="22" t="s">
        <v>6</v>
      </c>
      <c r="D114" s="22"/>
      <c r="E114" s="14">
        <f t="shared" si="64"/>
        <v>0</v>
      </c>
      <c r="F114" s="8"/>
      <c r="G114" s="15">
        <f t="shared" si="78"/>
        <v>0</v>
      </c>
      <c r="H114" s="8">
        <f t="shared" si="80"/>
        <v>-2086.4045854676137</v>
      </c>
      <c r="I114" s="15">
        <f t="shared" si="81"/>
        <v>-8345.618341870455</v>
      </c>
      <c r="J114" s="10">
        <f t="shared" si="82"/>
        <v>-569.462386763224</v>
      </c>
      <c r="K114" s="21">
        <f t="shared" si="76"/>
        <v>158</v>
      </c>
      <c r="L114" s="10">
        <f t="shared" si="83"/>
        <v>-278.00260411778294</v>
      </c>
      <c r="M114" s="15"/>
      <c r="N114" s="8">
        <f t="shared" si="84"/>
        <v>-41.728091709352277</v>
      </c>
      <c r="O114" s="15"/>
      <c r="P114" s="1">
        <f t="shared" si="74"/>
        <v>21.15290975537307</v>
      </c>
      <c r="Q114" s="7">
        <f t="shared" si="63"/>
        <v>6.8234894460269993E-2</v>
      </c>
      <c r="R114" s="7"/>
      <c r="S114" s="7">
        <f t="shared" si="75"/>
        <v>3.3311205081477023E-2</v>
      </c>
      <c r="T114" s="50">
        <f t="shared" si="72"/>
        <v>158</v>
      </c>
      <c r="U114" s="8"/>
    </row>
    <row r="115" spans="1:21" x14ac:dyDescent="0.3">
      <c r="A115" s="21">
        <v>159</v>
      </c>
      <c r="B115" s="23">
        <v>44009</v>
      </c>
      <c r="C115" s="22" t="s">
        <v>6</v>
      </c>
      <c r="D115" s="22"/>
      <c r="E115" s="14">
        <f t="shared" si="64"/>
        <v>0</v>
      </c>
      <c r="F115" s="8"/>
      <c r="G115" s="15">
        <f t="shared" si="78"/>
        <v>0</v>
      </c>
      <c r="H115" s="8">
        <f t="shared" si="80"/>
        <v>-1623.872067202818</v>
      </c>
      <c r="I115" s="15">
        <f t="shared" si="81"/>
        <v>-6495.4882688112721</v>
      </c>
      <c r="J115" s="10">
        <f t="shared" si="82"/>
        <v>-443.21895649025902</v>
      </c>
      <c r="K115" s="21">
        <f t="shared" si="76"/>
        <v>159</v>
      </c>
      <c r="L115" s="10">
        <f t="shared" si="83"/>
        <v>-216.37254182670043</v>
      </c>
      <c r="M115" s="15"/>
      <c r="N115" s="8">
        <f t="shared" si="84"/>
        <v>-32.477441344056359</v>
      </c>
      <c r="O115" s="15"/>
      <c r="P115" s="1">
        <f t="shared" si="74"/>
        <v>21.15290975537307</v>
      </c>
      <c r="Q115" s="7">
        <f t="shared" si="63"/>
        <v>6.8234894460269993E-2</v>
      </c>
      <c r="R115" s="7"/>
      <c r="S115" s="7">
        <f t="shared" si="75"/>
        <v>3.3311205081477023E-2</v>
      </c>
      <c r="T115" s="50">
        <f t="shared" si="72"/>
        <v>159</v>
      </c>
      <c r="U115" s="8"/>
    </row>
    <row r="116" spans="1:21" x14ac:dyDescent="0.3">
      <c r="A116" s="21">
        <v>160</v>
      </c>
      <c r="B116" s="23">
        <v>44010</v>
      </c>
      <c r="C116" s="22" t="s">
        <v>6</v>
      </c>
      <c r="D116" s="22"/>
      <c r="E116" s="14">
        <f t="shared" si="64"/>
        <v>0</v>
      </c>
      <c r="F116" s="8"/>
      <c r="G116" s="15">
        <f t="shared" si="78"/>
        <v>0</v>
      </c>
      <c r="H116" s="8">
        <f t="shared" si="80"/>
        <v>-1263.8778255227746</v>
      </c>
      <c r="I116" s="15">
        <f t="shared" si="81"/>
        <v>-5055.5113020910985</v>
      </c>
      <c r="J116" s="10">
        <f t="shared" si="82"/>
        <v>-344.96228014088825</v>
      </c>
      <c r="K116" s="21">
        <f t="shared" si="76"/>
        <v>160</v>
      </c>
      <c r="L116" s="10">
        <f t="shared" si="83"/>
        <v>-168.40517377568153</v>
      </c>
      <c r="M116" s="15"/>
      <c r="N116" s="8">
        <f t="shared" si="84"/>
        <v>-25.277556510455494</v>
      </c>
      <c r="O116" s="15"/>
      <c r="P116" s="1">
        <f t="shared" si="74"/>
        <v>21.15290975537307</v>
      </c>
      <c r="Q116" s="7">
        <f t="shared" si="63"/>
        <v>6.8234894460269993E-2</v>
      </c>
      <c r="R116" s="7"/>
      <c r="S116" s="7">
        <f t="shared" si="75"/>
        <v>3.3311205081477023E-2</v>
      </c>
      <c r="T116" s="50">
        <f t="shared" si="72"/>
        <v>160</v>
      </c>
      <c r="U116" s="8"/>
    </row>
    <row r="117" spans="1:21" x14ac:dyDescent="0.3">
      <c r="A117" s="21">
        <v>161</v>
      </c>
      <c r="B117" s="23">
        <v>44011</v>
      </c>
      <c r="C117" s="22" t="s">
        <v>6</v>
      </c>
      <c r="D117" s="22"/>
      <c r="E117" s="14">
        <f t="shared" ref="E117:E180" si="85">+O117*(Q117/$E$3)</f>
        <v>0</v>
      </c>
      <c r="F117" s="8"/>
      <c r="G117" s="15">
        <f t="shared" si="78"/>
        <v>0</v>
      </c>
      <c r="H117" s="8">
        <f t="shared" si="80"/>
        <v>-983.69027345838754</v>
      </c>
      <c r="I117" s="15">
        <f t="shared" si="81"/>
        <v>-3934.7610938335501</v>
      </c>
      <c r="J117" s="10">
        <f t="shared" si="82"/>
        <v>-268.48800796410882</v>
      </c>
      <c r="K117" s="21">
        <f t="shared" si="76"/>
        <v>161</v>
      </c>
      <c r="L117" s="10">
        <f t="shared" si="83"/>
        <v>-131.07163374330625</v>
      </c>
      <c r="M117" s="15"/>
      <c r="N117" s="8">
        <f t="shared" si="84"/>
        <v>-19.67380546916775</v>
      </c>
      <c r="O117" s="15"/>
      <c r="P117" s="1">
        <f t="shared" si="74"/>
        <v>21.15290975537307</v>
      </c>
      <c r="Q117" s="7">
        <f t="shared" ref="Q117:Q180" si="86">+J117/I117</f>
        <v>6.8234894460269993E-2</v>
      </c>
      <c r="R117" s="7"/>
      <c r="S117" s="7">
        <f t="shared" si="75"/>
        <v>3.3311205081477023E-2</v>
      </c>
      <c r="T117" s="50">
        <f t="shared" si="72"/>
        <v>161</v>
      </c>
      <c r="U117" s="8"/>
    </row>
    <row r="118" spans="1:21" x14ac:dyDescent="0.3">
      <c r="A118" s="21">
        <v>162</v>
      </c>
      <c r="B118" s="23">
        <v>44012</v>
      </c>
      <c r="C118" s="22" t="s">
        <v>6</v>
      </c>
      <c r="D118" s="22"/>
      <c r="E118" s="14">
        <f t="shared" si="85"/>
        <v>0</v>
      </c>
      <c r="F118" s="8"/>
      <c r="G118" s="15">
        <f t="shared" si="78"/>
        <v>0</v>
      </c>
      <c r="H118" s="8">
        <f t="shared" si="80"/>
        <v>-765.61716216232537</v>
      </c>
      <c r="I118" s="15">
        <f t="shared" si="81"/>
        <v>-3062.4686486493015</v>
      </c>
      <c r="J118" s="10">
        <f t="shared" si="82"/>
        <v>-208.96722502847075</v>
      </c>
      <c r="K118" s="21">
        <f t="shared" si="76"/>
        <v>162</v>
      </c>
      <c r="L118" s="10">
        <f t="shared" si="83"/>
        <v>-102.01452121075069</v>
      </c>
      <c r="M118" s="15"/>
      <c r="N118" s="8">
        <f t="shared" si="84"/>
        <v>-15.312343243246508</v>
      </c>
      <c r="O118" s="15"/>
      <c r="P118" s="1">
        <f t="shared" si="74"/>
        <v>21.15290975537307</v>
      </c>
      <c r="Q118" s="7">
        <f t="shared" si="86"/>
        <v>6.8234894460269993E-2</v>
      </c>
      <c r="R118" s="7"/>
      <c r="S118" s="7">
        <f t="shared" si="75"/>
        <v>3.3311205081477023E-2</v>
      </c>
      <c r="T118" s="50">
        <f t="shared" si="72"/>
        <v>162</v>
      </c>
      <c r="U118" s="8"/>
    </row>
    <row r="119" spans="1:21" x14ac:dyDescent="0.3">
      <c r="A119" s="21">
        <v>163</v>
      </c>
      <c r="B119" s="23">
        <v>44013</v>
      </c>
      <c r="C119" s="22" t="s">
        <v>6</v>
      </c>
      <c r="D119" s="22"/>
      <c r="E119" s="14">
        <f t="shared" si="85"/>
        <v>0</v>
      </c>
      <c r="F119" s="8"/>
      <c r="G119" s="15">
        <f t="shared" si="78"/>
        <v>0</v>
      </c>
      <c r="H119" s="8">
        <f t="shared" si="80"/>
        <v>-595.88841611362011</v>
      </c>
      <c r="I119" s="15">
        <f t="shared" si="81"/>
        <v>-2383.5536644544804</v>
      </c>
      <c r="J119" s="10">
        <f t="shared" si="82"/>
        <v>-162.64153273444126</v>
      </c>
      <c r="K119" s="21">
        <f t="shared" si="76"/>
        <v>163</v>
      </c>
      <c r="L119" s="10">
        <f t="shared" si="83"/>
        <v>-79.399044939349267</v>
      </c>
      <c r="M119" s="15"/>
      <c r="N119" s="8">
        <f t="shared" si="84"/>
        <v>-11.917768322272403</v>
      </c>
      <c r="O119" s="15"/>
      <c r="P119" s="1">
        <f t="shared" si="74"/>
        <v>21.15290975537307</v>
      </c>
      <c r="Q119" s="7">
        <f t="shared" si="86"/>
        <v>6.8234894460269993E-2</v>
      </c>
      <c r="R119" s="7"/>
      <c r="S119" s="7">
        <f t="shared" si="75"/>
        <v>3.3311205081477023E-2</v>
      </c>
      <c r="T119" s="50">
        <f t="shared" si="72"/>
        <v>163</v>
      </c>
      <c r="U119" s="8"/>
    </row>
    <row r="120" spans="1:21" x14ac:dyDescent="0.3">
      <c r="A120" s="21">
        <v>164</v>
      </c>
      <c r="B120" s="23">
        <v>44014</v>
      </c>
      <c r="C120" s="22" t="s">
        <v>6</v>
      </c>
      <c r="D120" s="22"/>
      <c r="E120" s="14">
        <f t="shared" si="85"/>
        <v>0</v>
      </c>
      <c r="F120" s="8"/>
      <c r="G120" s="15">
        <f t="shared" si="78"/>
        <v>0</v>
      </c>
      <c r="H120" s="8">
        <f t="shared" si="80"/>
        <v>-463.78663123948428</v>
      </c>
      <c r="I120" s="15">
        <f t="shared" si="81"/>
        <v>-1855.1465249579371</v>
      </c>
      <c r="J120" s="10">
        <f t="shared" si="82"/>
        <v>-126.58572733884147</v>
      </c>
      <c r="K120" s="21">
        <f t="shared" si="76"/>
        <v>164</v>
      </c>
      <c r="L120" s="10">
        <f t="shared" si="83"/>
        <v>-61.797166349063275</v>
      </c>
      <c r="M120" s="15"/>
      <c r="N120" s="8">
        <f t="shared" si="84"/>
        <v>-9.2757326247896863</v>
      </c>
      <c r="O120" s="15"/>
      <c r="P120" s="1">
        <f t="shared" si="74"/>
        <v>21.15290975537307</v>
      </c>
      <c r="Q120" s="7">
        <f t="shared" si="86"/>
        <v>6.8234894460269993E-2</v>
      </c>
      <c r="R120" s="7"/>
      <c r="S120" s="7">
        <f t="shared" si="75"/>
        <v>3.3311205081477023E-2</v>
      </c>
      <c r="T120" s="50">
        <f t="shared" si="72"/>
        <v>164</v>
      </c>
      <c r="U120" s="8"/>
    </row>
    <row r="121" spans="1:21" x14ac:dyDescent="0.3">
      <c r="A121" s="21">
        <v>165</v>
      </c>
      <c r="B121" s="23">
        <v>44015</v>
      </c>
      <c r="C121" s="22" t="s">
        <v>6</v>
      </c>
      <c r="D121" s="22"/>
      <c r="E121" s="14">
        <f t="shared" si="85"/>
        <v>0</v>
      </c>
      <c r="F121" s="8"/>
      <c r="G121" s="15">
        <f t="shared" si="78"/>
        <v>0</v>
      </c>
      <c r="H121" s="8">
        <f t="shared" si="80"/>
        <v>-360.9703318606816</v>
      </c>
      <c r="I121" s="15">
        <f t="shared" si="81"/>
        <v>-1443.8813274427264</v>
      </c>
      <c r="J121" s="10">
        <f t="shared" ref="J121:J152" si="87">+I121*$Q$3</f>
        <v>-98.523089991208977</v>
      </c>
      <c r="K121" s="21">
        <f t="shared" si="76"/>
        <v>165</v>
      </c>
      <c r="L121" s="10">
        <f t="shared" ref="L121:L152" si="88">+$S$3*I121</f>
        <v>-48.097427011759933</v>
      </c>
      <c r="M121" s="15"/>
      <c r="N121" s="8">
        <f t="shared" ref="N121:N152" si="89">+I121*$N$3</f>
        <v>-7.2194066372136323</v>
      </c>
      <c r="O121" s="15"/>
      <c r="P121" s="1">
        <f t="shared" si="74"/>
        <v>21.15290975537307</v>
      </c>
      <c r="Q121" s="7">
        <f t="shared" si="86"/>
        <v>6.8234894460269993E-2</v>
      </c>
      <c r="R121" s="7"/>
      <c r="S121" s="7">
        <f t="shared" si="75"/>
        <v>3.3311205081477023E-2</v>
      </c>
      <c r="T121" s="50">
        <f t="shared" si="72"/>
        <v>165</v>
      </c>
      <c r="U121" s="8"/>
    </row>
    <row r="122" spans="1:21" x14ac:dyDescent="0.3">
      <c r="A122" s="21">
        <v>166</v>
      </c>
      <c r="B122" s="23">
        <v>44016</v>
      </c>
      <c r="C122" s="22" t="s">
        <v>6</v>
      </c>
      <c r="D122" s="22"/>
      <c r="E122" s="14">
        <f t="shared" si="85"/>
        <v>0</v>
      </c>
      <c r="F122" s="8"/>
      <c r="G122" s="15">
        <f t="shared" si="78"/>
        <v>0</v>
      </c>
      <c r="H122" s="8">
        <f t="shared" si="80"/>
        <v>-280.94725398914778</v>
      </c>
      <c r="I122" s="15">
        <f t="shared" si="81"/>
        <v>-1123.7890159565911</v>
      </c>
      <c r="J122" s="10">
        <f t="shared" si="87"/>
        <v>-76.681624899408661</v>
      </c>
      <c r="K122" s="21">
        <f t="shared" si="76"/>
        <v>166</v>
      </c>
      <c r="L122" s="10">
        <f t="shared" si="88"/>
        <v>-37.43476637884126</v>
      </c>
      <c r="M122" s="15"/>
      <c r="N122" s="8">
        <f t="shared" si="89"/>
        <v>-5.6189450797829554</v>
      </c>
      <c r="O122" s="15"/>
      <c r="P122" s="1">
        <f t="shared" si="74"/>
        <v>21.15290975537307</v>
      </c>
      <c r="Q122" s="7">
        <f t="shared" si="86"/>
        <v>6.8234894460269993E-2</v>
      </c>
      <c r="R122" s="7"/>
      <c r="S122" s="7">
        <f t="shared" si="75"/>
        <v>3.3311205081477023E-2</v>
      </c>
      <c r="T122" s="50">
        <f t="shared" si="72"/>
        <v>166</v>
      </c>
      <c r="U122" s="8"/>
    </row>
    <row r="123" spans="1:21" x14ac:dyDescent="0.3">
      <c r="A123" s="21">
        <v>167</v>
      </c>
      <c r="B123" s="23">
        <v>44017</v>
      </c>
      <c r="C123" s="22" t="s">
        <v>6</v>
      </c>
      <c r="D123" s="22"/>
      <c r="E123" s="14">
        <f t="shared" si="85"/>
        <v>0</v>
      </c>
      <c r="F123" s="8"/>
      <c r="G123" s="15">
        <f t="shared" si="78"/>
        <v>0</v>
      </c>
      <c r="H123" s="8">
        <f t="shared" si="80"/>
        <v>-218.66439581662539</v>
      </c>
      <c r="I123" s="15">
        <f t="shared" si="81"/>
        <v>-874.65758326650155</v>
      </c>
      <c r="J123" s="10">
        <f t="shared" si="87"/>
        <v>-59.682167883064544</v>
      </c>
      <c r="K123" s="21">
        <f t="shared" si="76"/>
        <v>167</v>
      </c>
      <c r="L123" s="10">
        <f t="shared" si="88"/>
        <v>-29.135898132259499</v>
      </c>
      <c r="M123" s="15"/>
      <c r="N123" s="8">
        <f t="shared" si="89"/>
        <v>-4.373287916332508</v>
      </c>
      <c r="O123" s="15"/>
      <c r="P123" s="1">
        <f t="shared" si="74"/>
        <v>21.15290975537307</v>
      </c>
      <c r="Q123" s="7">
        <f t="shared" si="86"/>
        <v>6.8234894460269993E-2</v>
      </c>
      <c r="R123" s="7"/>
      <c r="S123" s="7">
        <f t="shared" si="75"/>
        <v>3.3311205081477023E-2</v>
      </c>
      <c r="T123" s="50">
        <f t="shared" si="72"/>
        <v>167</v>
      </c>
      <c r="U123" s="8"/>
    </row>
    <row r="124" spans="1:21" x14ac:dyDescent="0.3">
      <c r="A124" s="21">
        <v>168</v>
      </c>
      <c r="B124" s="23">
        <v>44018</v>
      </c>
      <c r="C124" s="22" t="s">
        <v>6</v>
      </c>
      <c r="D124" s="22"/>
      <c r="E124" s="14">
        <f t="shared" si="85"/>
        <v>0</v>
      </c>
      <c r="F124" s="8"/>
      <c r="G124" s="15">
        <f t="shared" si="78"/>
        <v>0</v>
      </c>
      <c r="H124" s="8">
        <f t="shared" si="80"/>
        <v>-170.18894941645078</v>
      </c>
      <c r="I124" s="15">
        <f t="shared" si="81"/>
        <v>-680.75579766580313</v>
      </c>
      <c r="J124" s="10">
        <f t="shared" si="87"/>
        <v>-46.451300006942994</v>
      </c>
      <c r="K124" s="21">
        <f t="shared" si="76"/>
        <v>168</v>
      </c>
      <c r="L124" s="10">
        <f t="shared" si="88"/>
        <v>-22.676795986450045</v>
      </c>
      <c r="M124" s="15"/>
      <c r="N124" s="8">
        <f t="shared" si="89"/>
        <v>-3.4037789883290159</v>
      </c>
      <c r="O124" s="15"/>
      <c r="P124" s="1">
        <f t="shared" si="74"/>
        <v>21.15290975537307</v>
      </c>
      <c r="Q124" s="7">
        <f t="shared" si="86"/>
        <v>6.8234894460269993E-2</v>
      </c>
      <c r="R124" s="7"/>
      <c r="S124" s="7">
        <f t="shared" si="75"/>
        <v>3.3311205081477023E-2</v>
      </c>
      <c r="T124" s="50">
        <f t="shared" si="72"/>
        <v>168</v>
      </c>
      <c r="U124" s="8"/>
    </row>
    <row r="125" spans="1:21" x14ac:dyDescent="0.3">
      <c r="A125" s="21">
        <v>169</v>
      </c>
      <c r="B125" s="23">
        <v>44019</v>
      </c>
      <c r="C125" s="22" t="s">
        <v>6</v>
      </c>
      <c r="D125" s="22"/>
      <c r="E125" s="14">
        <f t="shared" si="85"/>
        <v>0</v>
      </c>
      <c r="F125" s="8"/>
      <c r="G125" s="15">
        <f t="shared" si="78"/>
        <v>0</v>
      </c>
      <c r="H125" s="8">
        <f t="shared" si="80"/>
        <v>-132.45996631186836</v>
      </c>
      <c r="I125" s="15">
        <f t="shared" si="81"/>
        <v>-529.83986524747343</v>
      </c>
      <c r="J125" s="10">
        <f t="shared" si="87"/>
        <v>-36.153567286005021</v>
      </c>
      <c r="K125" s="21">
        <f t="shared" si="76"/>
        <v>169</v>
      </c>
      <c r="L125" s="10">
        <f t="shared" si="88"/>
        <v>-17.649604411600738</v>
      </c>
      <c r="M125" s="15"/>
      <c r="N125" s="8">
        <f t="shared" si="89"/>
        <v>-2.6491993262373672</v>
      </c>
      <c r="O125" s="15"/>
      <c r="P125" s="1">
        <f t="shared" si="74"/>
        <v>21.15290975537307</v>
      </c>
      <c r="Q125" s="7">
        <f t="shared" si="86"/>
        <v>6.8234894460269993E-2</v>
      </c>
      <c r="R125" s="7"/>
      <c r="S125" s="7">
        <f t="shared" si="75"/>
        <v>3.3311205081477023E-2</v>
      </c>
      <c r="T125" s="50">
        <f t="shared" si="72"/>
        <v>169</v>
      </c>
      <c r="U125" s="8"/>
    </row>
    <row r="126" spans="1:21" x14ac:dyDescent="0.3">
      <c r="A126" s="21">
        <v>170</v>
      </c>
      <c r="B126" s="23">
        <v>44020</v>
      </c>
      <c r="C126" s="22" t="s">
        <v>6</v>
      </c>
      <c r="D126" s="22"/>
      <c r="E126" s="14">
        <f t="shared" si="85"/>
        <v>0</v>
      </c>
      <c r="F126" s="8"/>
      <c r="G126" s="15">
        <f t="shared" si="78"/>
        <v>0</v>
      </c>
      <c r="H126" s="8">
        <f t="shared" si="80"/>
        <v>-103.09507600524212</v>
      </c>
      <c r="I126" s="15">
        <f t="shared" si="81"/>
        <v>-412.38030402096848</v>
      </c>
      <c r="J126" s="10">
        <f t="shared" si="87"/>
        <v>-28.138726522364838</v>
      </c>
      <c r="K126" s="21">
        <f t="shared" si="76"/>
        <v>170</v>
      </c>
      <c r="L126" s="10">
        <f t="shared" si="88"/>
        <v>-13.736884878804325</v>
      </c>
      <c r="M126" s="15"/>
      <c r="N126" s="8">
        <f t="shared" si="89"/>
        <v>-2.0619015201048425</v>
      </c>
      <c r="O126" s="15"/>
      <c r="P126" s="1">
        <f t="shared" si="74"/>
        <v>21.15290975537307</v>
      </c>
      <c r="Q126" s="7">
        <f t="shared" si="86"/>
        <v>6.8234894460269993E-2</v>
      </c>
      <c r="R126" s="7"/>
      <c r="S126" s="7">
        <f t="shared" si="75"/>
        <v>3.3311205081477023E-2</v>
      </c>
      <c r="T126" s="50">
        <f t="shared" si="72"/>
        <v>170</v>
      </c>
      <c r="U126" s="8"/>
    </row>
    <row r="127" spans="1:21" x14ac:dyDescent="0.3">
      <c r="A127" s="21">
        <v>171</v>
      </c>
      <c r="B127" s="23">
        <v>44021</v>
      </c>
      <c r="C127" s="22" t="s">
        <v>6</v>
      </c>
      <c r="D127" s="22"/>
      <c r="E127" s="14">
        <f t="shared" si="85"/>
        <v>0</v>
      </c>
      <c r="F127" s="8"/>
      <c r="G127" s="15">
        <f t="shared" si="78"/>
        <v>0</v>
      </c>
      <c r="H127" s="8">
        <f t="shared" si="80"/>
        <v>-80.240052843606463</v>
      </c>
      <c r="I127" s="15">
        <f t="shared" si="81"/>
        <v>-320.96021137442585</v>
      </c>
      <c r="J127" s="10">
        <f t="shared" si="87"/>
        <v>-21.900686149079895</v>
      </c>
      <c r="K127" s="21">
        <f t="shared" si="76"/>
        <v>171</v>
      </c>
      <c r="L127" s="10">
        <f t="shared" si="88"/>
        <v>-10.691571424087714</v>
      </c>
      <c r="M127" s="15"/>
      <c r="N127" s="8">
        <f t="shared" si="89"/>
        <v>-1.6048010568721294</v>
      </c>
      <c r="O127" s="15"/>
      <c r="P127" s="1">
        <f t="shared" si="74"/>
        <v>21.15290975537307</v>
      </c>
      <c r="Q127" s="7">
        <f t="shared" si="86"/>
        <v>6.8234894460269993E-2</v>
      </c>
      <c r="R127" s="7"/>
      <c r="S127" s="7">
        <f t="shared" si="75"/>
        <v>3.3311205081477023E-2</v>
      </c>
      <c r="T127" s="50">
        <f t="shared" si="72"/>
        <v>171</v>
      </c>
      <c r="U127" s="8"/>
    </row>
    <row r="128" spans="1:21" x14ac:dyDescent="0.3">
      <c r="A128" s="21">
        <v>172</v>
      </c>
      <c r="B128" s="23">
        <v>44022</v>
      </c>
      <c r="C128" s="22" t="s">
        <v>6</v>
      </c>
      <c r="D128" s="22"/>
      <c r="E128" s="14">
        <f t="shared" si="85"/>
        <v>0</v>
      </c>
      <c r="F128" s="8"/>
      <c r="G128" s="15">
        <f t="shared" si="78"/>
        <v>0</v>
      </c>
      <c r="H128" s="8">
        <f t="shared" si="80"/>
        <v>-62.451732224508746</v>
      </c>
      <c r="I128" s="15">
        <f t="shared" si="81"/>
        <v>-249.80692889803498</v>
      </c>
      <c r="J128" s="10">
        <f t="shared" si="87"/>
        <v>-17.045549428801586</v>
      </c>
      <c r="K128" s="21">
        <f t="shared" si="76"/>
        <v>172</v>
      </c>
      <c r="L128" s="10">
        <f t="shared" si="88"/>
        <v>-8.3213698392963931</v>
      </c>
      <c r="M128" s="15"/>
      <c r="N128" s="8">
        <f t="shared" si="89"/>
        <v>-1.249034644490175</v>
      </c>
      <c r="O128" s="15"/>
      <c r="P128" s="1">
        <f t="shared" si="74"/>
        <v>21.15290975537307</v>
      </c>
      <c r="Q128" s="7">
        <f t="shared" si="86"/>
        <v>6.8234894460269993E-2</v>
      </c>
      <c r="R128" s="7"/>
      <c r="S128" s="7">
        <f t="shared" si="75"/>
        <v>3.3311205081477023E-2</v>
      </c>
      <c r="T128" s="50">
        <f t="shared" si="72"/>
        <v>172</v>
      </c>
      <c r="U128" s="8"/>
    </row>
    <row r="129" spans="1:21" x14ac:dyDescent="0.3">
      <c r="A129" s="21">
        <v>173</v>
      </c>
      <c r="B129" s="23">
        <v>44023</v>
      </c>
      <c r="C129" s="22" t="s">
        <v>6</v>
      </c>
      <c r="D129" s="22"/>
      <c r="E129" s="14">
        <f t="shared" si="85"/>
        <v>0</v>
      </c>
      <c r="F129" s="8"/>
      <c r="G129" s="15">
        <f t="shared" si="78"/>
        <v>0</v>
      </c>
      <c r="H129" s="8">
        <f t="shared" si="80"/>
        <v>-48.606882967083109</v>
      </c>
      <c r="I129" s="15">
        <f t="shared" si="81"/>
        <v>-194.42753186833244</v>
      </c>
      <c r="J129" s="10">
        <f t="shared" si="87"/>
        <v>-13.266742117206444</v>
      </c>
      <c r="K129" s="21">
        <f t="shared" si="76"/>
        <v>173</v>
      </c>
      <c r="L129" s="10">
        <f t="shared" si="88"/>
        <v>-6.4766153875514316</v>
      </c>
      <c r="M129" s="15"/>
      <c r="N129" s="8">
        <f t="shared" si="89"/>
        <v>-0.97213765934166219</v>
      </c>
      <c r="O129" s="15"/>
      <c r="P129" s="1">
        <f t="shared" si="74"/>
        <v>21.15290975537307</v>
      </c>
      <c r="Q129" s="7">
        <f t="shared" si="86"/>
        <v>6.8234894460269993E-2</v>
      </c>
      <c r="R129" s="7"/>
      <c r="S129" s="7">
        <f t="shared" si="75"/>
        <v>3.3311205081477023E-2</v>
      </c>
      <c r="T129" s="50">
        <f t="shared" si="72"/>
        <v>173</v>
      </c>
      <c r="U129" s="8"/>
    </row>
    <row r="130" spans="1:21" x14ac:dyDescent="0.3">
      <c r="A130" s="21">
        <v>174</v>
      </c>
      <c r="B130" s="23">
        <v>44024</v>
      </c>
      <c r="C130" s="22" t="s">
        <v>6</v>
      </c>
      <c r="D130" s="22"/>
      <c r="E130" s="14">
        <f t="shared" si="85"/>
        <v>0</v>
      </c>
      <c r="F130" s="8"/>
      <c r="G130" s="15">
        <f t="shared" si="78"/>
        <v>0</v>
      </c>
      <c r="H130" s="8">
        <f t="shared" si="80"/>
        <v>-37.831281657364777</v>
      </c>
      <c r="I130" s="15">
        <f t="shared" si="81"/>
        <v>-151.32512662945911</v>
      </c>
      <c r="J130" s="10">
        <f t="shared" si="87"/>
        <v>-10.325654044748134</v>
      </c>
      <c r="K130" s="21">
        <f t="shared" si="76"/>
        <v>174</v>
      </c>
      <c r="L130" s="10">
        <f t="shared" si="88"/>
        <v>-5.0408223271343919</v>
      </c>
      <c r="M130" s="15"/>
      <c r="N130" s="8">
        <f t="shared" si="89"/>
        <v>-0.75662563314729558</v>
      </c>
      <c r="O130" s="15"/>
      <c r="P130" s="1">
        <f t="shared" si="74"/>
        <v>21.15290975537307</v>
      </c>
      <c r="Q130" s="7">
        <f t="shared" si="86"/>
        <v>6.8234894460269993E-2</v>
      </c>
      <c r="R130" s="7"/>
      <c r="S130" s="7">
        <f t="shared" si="75"/>
        <v>3.3311205081477023E-2</v>
      </c>
      <c r="T130" s="50">
        <f t="shared" si="72"/>
        <v>174</v>
      </c>
      <c r="U130" s="8"/>
    </row>
    <row r="131" spans="1:21" x14ac:dyDescent="0.3">
      <c r="A131" s="21">
        <v>175</v>
      </c>
      <c r="B131" s="23">
        <v>44025</v>
      </c>
      <c r="C131" s="22" t="s">
        <v>6</v>
      </c>
      <c r="D131" s="22"/>
      <c r="E131" s="14">
        <f t="shared" si="85"/>
        <v>0</v>
      </c>
      <c r="F131" s="8"/>
      <c r="G131" s="15">
        <f t="shared" si="78"/>
        <v>0</v>
      </c>
      <c r="H131" s="8">
        <f t="shared" si="80"/>
        <v>-29.444510416520359</v>
      </c>
      <c r="I131" s="15">
        <f t="shared" si="81"/>
        <v>-117.77804166608144</v>
      </c>
      <c r="J131" s="10">
        <f t="shared" si="87"/>
        <v>-8.0365722428223485</v>
      </c>
      <c r="K131" s="21">
        <f t="shared" si="76"/>
        <v>175</v>
      </c>
      <c r="L131" s="10">
        <f t="shared" si="88"/>
        <v>-3.9233285000335845</v>
      </c>
      <c r="M131" s="15"/>
      <c r="N131" s="8">
        <f t="shared" si="89"/>
        <v>-0.58889020833040717</v>
      </c>
      <c r="O131" s="15"/>
      <c r="P131" s="1">
        <f t="shared" si="74"/>
        <v>21.15290975537307</v>
      </c>
      <c r="Q131" s="7">
        <f t="shared" si="86"/>
        <v>6.8234894460269993E-2</v>
      </c>
      <c r="R131" s="7"/>
      <c r="S131" s="7">
        <f t="shared" si="75"/>
        <v>3.3311205081477023E-2</v>
      </c>
      <c r="T131" s="50">
        <f t="shared" si="72"/>
        <v>175</v>
      </c>
      <c r="U131" s="8"/>
    </row>
    <row r="132" spans="1:21" x14ac:dyDescent="0.3">
      <c r="A132" s="21">
        <v>176</v>
      </c>
      <c r="B132" s="23">
        <v>44026</v>
      </c>
      <c r="C132" s="22" t="s">
        <v>6</v>
      </c>
      <c r="D132" s="22"/>
      <c r="E132" s="14">
        <f t="shared" si="85"/>
        <v>0</v>
      </c>
      <c r="F132" s="8"/>
      <c r="G132" s="15">
        <f t="shared" si="78"/>
        <v>0</v>
      </c>
      <c r="H132" s="8">
        <f t="shared" si="80"/>
        <v>-22.916992385316064</v>
      </c>
      <c r="I132" s="15">
        <f t="shared" si="81"/>
        <v>-91.667969541264256</v>
      </c>
      <c r="J132" s="10">
        <f t="shared" si="87"/>
        <v>-6.2549542270354106</v>
      </c>
      <c r="K132" s="21">
        <f t="shared" si="76"/>
        <v>176</v>
      </c>
      <c r="L132" s="10">
        <f t="shared" si="88"/>
        <v>-3.0535705327916429</v>
      </c>
      <c r="M132" s="15"/>
      <c r="N132" s="8">
        <f t="shared" si="89"/>
        <v>-0.4583398477063213</v>
      </c>
      <c r="O132" s="15"/>
      <c r="P132" s="1">
        <f t="shared" si="74"/>
        <v>21.15290975537307</v>
      </c>
      <c r="Q132" s="7">
        <f t="shared" si="86"/>
        <v>6.8234894460269993E-2</v>
      </c>
      <c r="R132" s="7"/>
      <c r="S132" s="7">
        <f t="shared" si="75"/>
        <v>3.3311205081477023E-2</v>
      </c>
      <c r="T132" s="50">
        <f t="shared" si="72"/>
        <v>176</v>
      </c>
      <c r="U132" s="8"/>
    </row>
    <row r="133" spans="1:21" x14ac:dyDescent="0.3">
      <c r="A133" s="21">
        <v>177</v>
      </c>
      <c r="B133" s="23">
        <v>44027</v>
      </c>
      <c r="C133" s="22" t="s">
        <v>6</v>
      </c>
      <c r="D133" s="22"/>
      <c r="E133" s="14">
        <f t="shared" si="85"/>
        <v>0</v>
      </c>
      <c r="F133" s="8"/>
      <c r="G133" s="15">
        <f t="shared" si="78"/>
        <v>0</v>
      </c>
      <c r="H133" s="8">
        <f t="shared" si="80"/>
        <v>-17.836551960258376</v>
      </c>
      <c r="I133" s="15">
        <f t="shared" si="81"/>
        <v>-71.346207841033504</v>
      </c>
      <c r="J133" s="10">
        <f t="shared" si="87"/>
        <v>-4.868300962173409</v>
      </c>
      <c r="K133" s="21">
        <f t="shared" si="76"/>
        <v>177</v>
      </c>
      <c r="L133" s="10">
        <f t="shared" si="88"/>
        <v>-2.3766281611783513</v>
      </c>
      <c r="M133" s="15"/>
      <c r="N133" s="8">
        <f t="shared" si="89"/>
        <v>-0.35673103920516752</v>
      </c>
      <c r="O133" s="15"/>
      <c r="P133" s="1">
        <f t="shared" si="74"/>
        <v>21.15290975537307</v>
      </c>
      <c r="Q133" s="7">
        <f t="shared" si="86"/>
        <v>6.8234894460269993E-2</v>
      </c>
      <c r="R133" s="7"/>
      <c r="S133" s="7">
        <f t="shared" si="75"/>
        <v>3.3311205081477023E-2</v>
      </c>
      <c r="T133" s="50">
        <f t="shared" ref="T133:T196" si="90">+A133</f>
        <v>177</v>
      </c>
      <c r="U133" s="8"/>
    </row>
    <row r="134" spans="1:21" x14ac:dyDescent="0.3">
      <c r="A134" s="21">
        <v>178</v>
      </c>
      <c r="B134" s="23">
        <v>44028</v>
      </c>
      <c r="C134" s="22" t="s">
        <v>6</v>
      </c>
      <c r="D134" s="22"/>
      <c r="E134" s="14">
        <f t="shared" si="85"/>
        <v>0</v>
      </c>
      <c r="F134" s="8"/>
      <c r="G134" s="15">
        <f t="shared" si="78"/>
        <v>0</v>
      </c>
      <c r="H134" s="8">
        <f t="shared" si="80"/>
        <v>-13.882388250687079</v>
      </c>
      <c r="I134" s="15">
        <f t="shared" si="81"/>
        <v>-55.529553002748315</v>
      </c>
      <c r="J134" s="10">
        <f t="shared" si="87"/>
        <v>-3.7890531885684999</v>
      </c>
      <c r="K134" s="21">
        <f t="shared" si="76"/>
        <v>178</v>
      </c>
      <c r="L134" s="10">
        <f t="shared" si="88"/>
        <v>-1.8497563281572973</v>
      </c>
      <c r="M134" s="15"/>
      <c r="N134" s="8">
        <f t="shared" si="89"/>
        <v>-0.27764776501374161</v>
      </c>
      <c r="O134" s="15"/>
      <c r="P134" s="1">
        <f t="shared" ref="P134:P197" si="91">LOG(2)/LOG(1+S134)</f>
        <v>21.15290975537307</v>
      </c>
      <c r="Q134" s="7">
        <f t="shared" si="86"/>
        <v>6.8234894460269993E-2</v>
      </c>
      <c r="R134" s="7"/>
      <c r="S134" s="7">
        <f t="shared" ref="S134:S197" si="92">+L134/I134</f>
        <v>3.3311205081477023E-2</v>
      </c>
      <c r="T134" s="50">
        <f t="shared" si="90"/>
        <v>178</v>
      </c>
      <c r="U134" s="8"/>
    </row>
    <row r="135" spans="1:21" x14ac:dyDescent="0.3">
      <c r="A135" s="21">
        <v>179</v>
      </c>
      <c r="B135" s="23">
        <v>44029</v>
      </c>
      <c r="C135" s="22" t="s">
        <v>6</v>
      </c>
      <c r="D135" s="22"/>
      <c r="E135" s="14">
        <f t="shared" si="85"/>
        <v>0</v>
      </c>
      <c r="F135" s="8"/>
      <c r="G135" s="15">
        <f t="shared" si="78"/>
        <v>0</v>
      </c>
      <c r="H135" s="8">
        <f t="shared" si="80"/>
        <v>-10.804818328801199</v>
      </c>
      <c r="I135" s="15">
        <f t="shared" si="81"/>
        <v>-43.219273315204795</v>
      </c>
      <c r="J135" s="10">
        <f t="shared" si="87"/>
        <v>-2.9490625533125625</v>
      </c>
      <c r="K135" s="21">
        <f t="shared" si="76"/>
        <v>179</v>
      </c>
      <c r="L135" s="10">
        <f t="shared" si="88"/>
        <v>-1.4396860768751942</v>
      </c>
      <c r="M135" s="15"/>
      <c r="N135" s="8">
        <f t="shared" si="89"/>
        <v>-0.21609636657602399</v>
      </c>
      <c r="O135" s="15"/>
      <c r="P135" s="1">
        <f t="shared" si="91"/>
        <v>21.15290975537307</v>
      </c>
      <c r="Q135" s="7">
        <f t="shared" si="86"/>
        <v>6.8234894460269993E-2</v>
      </c>
      <c r="R135" s="7"/>
      <c r="S135" s="7">
        <f t="shared" si="92"/>
        <v>3.3311205081477023E-2</v>
      </c>
      <c r="T135" s="50">
        <f t="shared" si="90"/>
        <v>179</v>
      </c>
      <c r="U135" s="8"/>
    </row>
    <row r="136" spans="1:21" x14ac:dyDescent="0.3">
      <c r="A136" s="21">
        <v>180</v>
      </c>
      <c r="B136" s="23">
        <v>44030</v>
      </c>
      <c r="C136" s="22" t="s">
        <v>6</v>
      </c>
      <c r="D136" s="22"/>
      <c r="E136" s="14">
        <f t="shared" si="85"/>
        <v>0</v>
      </c>
      <c r="F136" s="8"/>
      <c r="G136" s="15">
        <f t="shared" si="78"/>
        <v>0</v>
      </c>
      <c r="H136" s="8">
        <f t="shared" si="80"/>
        <v>-8.4095111741756909</v>
      </c>
      <c r="I136" s="15">
        <f t="shared" si="81"/>
        <v>-33.638044696702764</v>
      </c>
      <c r="J136" s="10">
        <f t="shared" si="87"/>
        <v>-2.2952884297293576</v>
      </c>
      <c r="K136" s="21">
        <f t="shared" ref="K136:K199" si="93">+K135+1</f>
        <v>180</v>
      </c>
      <c r="L136" s="10">
        <f t="shared" si="88"/>
        <v>-1.1205238054317563</v>
      </c>
      <c r="M136" s="15"/>
      <c r="N136" s="8">
        <f t="shared" si="89"/>
        <v>-0.16819022348351381</v>
      </c>
      <c r="O136" s="15"/>
      <c r="P136" s="1">
        <f t="shared" si="91"/>
        <v>21.15290975537307</v>
      </c>
      <c r="Q136" s="7">
        <f t="shared" si="86"/>
        <v>6.8234894460269993E-2</v>
      </c>
      <c r="R136" s="7"/>
      <c r="S136" s="7">
        <f t="shared" si="92"/>
        <v>3.3311205081477023E-2</v>
      </c>
      <c r="T136" s="50">
        <f t="shared" si="90"/>
        <v>180</v>
      </c>
      <c r="U136" s="8"/>
    </row>
    <row r="137" spans="1:21" x14ac:dyDescent="0.3">
      <c r="A137" s="21">
        <v>181</v>
      </c>
      <c r="B137" s="23">
        <v>44031</v>
      </c>
      <c r="C137" s="22" t="s">
        <v>6</v>
      </c>
      <c r="D137" s="22"/>
      <c r="E137" s="14">
        <f t="shared" si="85"/>
        <v>0</v>
      </c>
      <c r="F137" s="8"/>
      <c r="G137" s="15">
        <f t="shared" si="78"/>
        <v>0</v>
      </c>
      <c r="H137" s="8">
        <f t="shared" si="80"/>
        <v>-6.5452167761188287</v>
      </c>
      <c r="I137" s="15">
        <f t="shared" si="81"/>
        <v>-26.180867104475315</v>
      </c>
      <c r="J137" s="10">
        <f t="shared" si="87"/>
        <v>-1.7864487037522276</v>
      </c>
      <c r="K137" s="21">
        <f t="shared" si="93"/>
        <v>181</v>
      </c>
      <c r="L137" s="10">
        <f t="shared" si="88"/>
        <v>-0.87211623332807275</v>
      </c>
      <c r="M137" s="15"/>
      <c r="N137" s="8">
        <f t="shared" si="89"/>
        <v>-0.13090433552237657</v>
      </c>
      <c r="O137" s="15"/>
      <c r="P137" s="1">
        <f t="shared" si="91"/>
        <v>21.15290975537307</v>
      </c>
      <c r="Q137" s="7">
        <f t="shared" si="86"/>
        <v>6.8234894460269993E-2</v>
      </c>
      <c r="R137" s="7"/>
      <c r="S137" s="7">
        <f t="shared" si="92"/>
        <v>3.3311205081477023E-2</v>
      </c>
      <c r="T137" s="50">
        <f t="shared" si="90"/>
        <v>181</v>
      </c>
      <c r="U137" s="8"/>
    </row>
    <row r="138" spans="1:21" x14ac:dyDescent="0.3">
      <c r="A138" s="21">
        <v>182</v>
      </c>
      <c r="B138" s="23">
        <v>44032</v>
      </c>
      <c r="C138" s="22" t="s">
        <v>6</v>
      </c>
      <c r="D138" s="22"/>
      <c r="E138" s="14">
        <f t="shared" si="85"/>
        <v>0</v>
      </c>
      <c r="F138" s="8"/>
      <c r="G138" s="15">
        <f t="shared" si="78"/>
        <v>0</v>
      </c>
      <c r="H138" s="8">
        <f t="shared" si="80"/>
        <v>-5.0942155565405454</v>
      </c>
      <c r="I138" s="15">
        <f t="shared" si="81"/>
        <v>-20.376862226162181</v>
      </c>
      <c r="J138" s="10">
        <f t="shared" si="87"/>
        <v>-1.3904130434336388</v>
      </c>
      <c r="K138" s="21">
        <f t="shared" si="93"/>
        <v>182</v>
      </c>
      <c r="L138" s="10">
        <f t="shared" si="88"/>
        <v>-0.67877783653269086</v>
      </c>
      <c r="M138" s="15"/>
      <c r="N138" s="8">
        <f t="shared" si="89"/>
        <v>-0.10188431113081091</v>
      </c>
      <c r="O138" s="15"/>
      <c r="P138" s="1">
        <f t="shared" si="91"/>
        <v>21.15290975537307</v>
      </c>
      <c r="Q138" s="7">
        <f t="shared" si="86"/>
        <v>6.8234894460269993E-2</v>
      </c>
      <c r="R138" s="7"/>
      <c r="S138" s="7">
        <f t="shared" si="92"/>
        <v>3.3311205081477023E-2</v>
      </c>
      <c r="T138" s="50">
        <f t="shared" si="90"/>
        <v>182</v>
      </c>
      <c r="U138" s="8"/>
    </row>
    <row r="139" spans="1:21" x14ac:dyDescent="0.3">
      <c r="A139" s="21">
        <v>183</v>
      </c>
      <c r="B139" s="23">
        <v>44033</v>
      </c>
      <c r="C139" s="22" t="s">
        <v>6</v>
      </c>
      <c r="D139" s="22"/>
      <c r="E139" s="14">
        <f t="shared" si="85"/>
        <v>0</v>
      </c>
      <c r="F139" s="8"/>
      <c r="G139" s="15">
        <f t="shared" si="78"/>
        <v>0</v>
      </c>
      <c r="H139" s="8">
        <f t="shared" si="80"/>
        <v>-3.9648850487558791</v>
      </c>
      <c r="I139" s="15">
        <f t="shared" si="81"/>
        <v>-15.859540195023516</v>
      </c>
      <c r="J139" s="10">
        <f t="shared" si="87"/>
        <v>-1.0821740513958393</v>
      </c>
      <c r="K139" s="21">
        <f t="shared" si="93"/>
        <v>183</v>
      </c>
      <c r="L139" s="10">
        <f t="shared" si="88"/>
        <v>-0.5283003959343564</v>
      </c>
      <c r="M139" s="15"/>
      <c r="N139" s="8">
        <f t="shared" si="89"/>
        <v>-7.9297700975117583E-2</v>
      </c>
      <c r="O139" s="15"/>
      <c r="P139" s="1">
        <f t="shared" si="91"/>
        <v>21.15290975537307</v>
      </c>
      <c r="Q139" s="7">
        <f t="shared" si="86"/>
        <v>6.8234894460269993E-2</v>
      </c>
      <c r="R139" s="7"/>
      <c r="S139" s="7">
        <f t="shared" si="92"/>
        <v>3.3311205081477023E-2</v>
      </c>
      <c r="T139" s="50">
        <f t="shared" si="90"/>
        <v>183</v>
      </c>
      <c r="U139" s="8"/>
    </row>
    <row r="140" spans="1:21" x14ac:dyDescent="0.3">
      <c r="A140" s="21">
        <v>184</v>
      </c>
      <c r="B140" s="23">
        <v>44034</v>
      </c>
      <c r="C140" s="22" t="s">
        <v>6</v>
      </c>
      <c r="D140" s="22"/>
      <c r="E140" s="14">
        <f t="shared" si="85"/>
        <v>0</v>
      </c>
      <c r="F140" s="8"/>
      <c r="G140" s="15">
        <f t="shared" si="78"/>
        <v>0</v>
      </c>
      <c r="H140" s="8">
        <f t="shared" si="80"/>
        <v>-3.0859144603067192</v>
      </c>
      <c r="I140" s="15">
        <f t="shared" si="81"/>
        <v>-12.343657841226877</v>
      </c>
      <c r="J140" s="10">
        <f t="shared" si="87"/>
        <v>-0.84226819004980014</v>
      </c>
      <c r="K140" s="21">
        <f t="shared" si="93"/>
        <v>184</v>
      </c>
      <c r="L140" s="10">
        <f t="shared" si="88"/>
        <v>-0.41118211780469044</v>
      </c>
      <c r="M140" s="15"/>
      <c r="N140" s="8">
        <f t="shared" si="89"/>
        <v>-6.1718289206134383E-2</v>
      </c>
      <c r="O140" s="15"/>
      <c r="P140" s="1">
        <f t="shared" si="91"/>
        <v>21.15290975537307</v>
      </c>
      <c r="Q140" s="7">
        <f t="shared" si="86"/>
        <v>6.8234894460269993E-2</v>
      </c>
      <c r="R140" s="7"/>
      <c r="S140" s="7">
        <f t="shared" si="92"/>
        <v>3.3311205081477023E-2</v>
      </c>
      <c r="T140" s="50">
        <f t="shared" si="90"/>
        <v>184</v>
      </c>
      <c r="U140" s="8"/>
    </row>
    <row r="141" spans="1:21" x14ac:dyDescent="0.3">
      <c r="A141" s="21">
        <v>185</v>
      </c>
      <c r="B141" s="23">
        <v>44035</v>
      </c>
      <c r="C141" s="22" t="s">
        <v>6</v>
      </c>
      <c r="D141" s="22"/>
      <c r="E141" s="14">
        <f t="shared" si="85"/>
        <v>0</v>
      </c>
      <c r="F141" s="8"/>
      <c r="G141" s="15">
        <f t="shared" si="78"/>
        <v>0</v>
      </c>
      <c r="H141" s="8">
        <f t="shared" si="80"/>
        <v>-2.4018018023796786</v>
      </c>
      <c r="I141" s="15">
        <f t="shared" si="81"/>
        <v>-9.6072072095187142</v>
      </c>
      <c r="J141" s="10">
        <f t="shared" si="87"/>
        <v>-0.65554676999945449</v>
      </c>
      <c r="K141" s="21">
        <f t="shared" si="93"/>
        <v>185</v>
      </c>
      <c r="L141" s="10">
        <f t="shared" si="88"/>
        <v>-0.32002764961652247</v>
      </c>
      <c r="M141" s="15"/>
      <c r="N141" s="8">
        <f t="shared" si="89"/>
        <v>-4.8036036047593572E-2</v>
      </c>
      <c r="O141" s="15"/>
      <c r="P141" s="1">
        <f t="shared" si="91"/>
        <v>21.15290975537307</v>
      </c>
      <c r="Q141" s="7">
        <f t="shared" si="86"/>
        <v>6.8234894460269993E-2</v>
      </c>
      <c r="R141" s="7"/>
      <c r="S141" s="7">
        <f t="shared" si="92"/>
        <v>3.3311205081477023E-2</v>
      </c>
      <c r="T141" s="50">
        <f t="shared" si="90"/>
        <v>185</v>
      </c>
      <c r="U141" s="8"/>
    </row>
    <row r="142" spans="1:21" x14ac:dyDescent="0.3">
      <c r="A142" s="21">
        <v>186</v>
      </c>
      <c r="B142" s="23">
        <v>44036</v>
      </c>
      <c r="C142" s="22" t="s">
        <v>6</v>
      </c>
      <c r="D142" s="22"/>
      <c r="E142" s="14">
        <f t="shared" si="85"/>
        <v>0</v>
      </c>
      <c r="F142" s="8"/>
      <c r="G142" s="15">
        <f t="shared" si="78"/>
        <v>0</v>
      </c>
      <c r="H142" s="8">
        <f t="shared" si="80"/>
        <v>-1.8693492551769912</v>
      </c>
      <c r="I142" s="15">
        <f t="shared" si="81"/>
        <v>-7.477397020707965</v>
      </c>
      <c r="J142" s="10">
        <f t="shared" si="87"/>
        <v>-0.51021939654554527</v>
      </c>
      <c r="K142" s="21">
        <f t="shared" si="93"/>
        <v>186</v>
      </c>
      <c r="L142" s="10">
        <f t="shared" si="88"/>
        <v>-0.24908110563242833</v>
      </c>
      <c r="M142" s="15"/>
      <c r="N142" s="8">
        <f t="shared" si="89"/>
        <v>-3.7386985103539827E-2</v>
      </c>
      <c r="O142" s="15"/>
      <c r="P142" s="1">
        <f t="shared" si="91"/>
        <v>21.15290975537307</v>
      </c>
      <c r="Q142" s="7">
        <f t="shared" si="86"/>
        <v>6.8234894460269993E-2</v>
      </c>
      <c r="R142" s="7"/>
      <c r="S142" s="7">
        <f t="shared" si="92"/>
        <v>3.3311205081477023E-2</v>
      </c>
      <c r="T142" s="50">
        <f t="shared" si="90"/>
        <v>186</v>
      </c>
      <c r="U142" s="8"/>
    </row>
    <row r="143" spans="1:21" x14ac:dyDescent="0.3">
      <c r="A143" s="21">
        <v>187</v>
      </c>
      <c r="B143" s="23">
        <v>44037</v>
      </c>
      <c r="C143" s="22" t="s">
        <v>6</v>
      </c>
      <c r="D143" s="22"/>
      <c r="E143" s="14">
        <f t="shared" si="85"/>
        <v>0</v>
      </c>
      <c r="F143" s="8"/>
      <c r="G143" s="15">
        <f t="shared" si="78"/>
        <v>0</v>
      </c>
      <c r="H143" s="8">
        <f t="shared" si="80"/>
        <v>-1.4549354715149656</v>
      </c>
      <c r="I143" s="15">
        <f t="shared" si="81"/>
        <v>-5.8197418860598624</v>
      </c>
      <c r="J143" s="10">
        <f t="shared" si="87"/>
        <v>-0.39710947338130737</v>
      </c>
      <c r="K143" s="21">
        <f t="shared" si="93"/>
        <v>187</v>
      </c>
      <c r="L143" s="10">
        <f t="shared" si="88"/>
        <v>-0.19386261548780195</v>
      </c>
      <c r="M143" s="15"/>
      <c r="N143" s="8">
        <f t="shared" si="89"/>
        <v>-2.9098709430299314E-2</v>
      </c>
      <c r="O143" s="15"/>
      <c r="P143" s="1">
        <f t="shared" si="91"/>
        <v>21.15290975537307</v>
      </c>
      <c r="Q143" s="7">
        <f t="shared" si="86"/>
        <v>6.8234894460269993E-2</v>
      </c>
      <c r="R143" s="7"/>
      <c r="S143" s="7">
        <f t="shared" si="92"/>
        <v>3.3311205081477023E-2</v>
      </c>
      <c r="T143" s="50">
        <f t="shared" si="90"/>
        <v>187</v>
      </c>
      <c r="U143" s="8"/>
    </row>
    <row r="144" spans="1:21" x14ac:dyDescent="0.3">
      <c r="A144" s="21">
        <v>188</v>
      </c>
      <c r="B144" s="23">
        <v>44038</v>
      </c>
      <c r="C144" s="22" t="s">
        <v>6</v>
      </c>
      <c r="D144" s="22"/>
      <c r="E144" s="14">
        <f t="shared" si="85"/>
        <v>0</v>
      </c>
      <c r="F144" s="8"/>
      <c r="G144" s="15">
        <f t="shared" si="78"/>
        <v>0</v>
      </c>
      <c r="H144" s="8">
        <f t="shared" si="80"/>
        <v>-1.1323925801505998</v>
      </c>
      <c r="I144" s="15">
        <f t="shared" si="81"/>
        <v>-4.5295703206023994</v>
      </c>
      <c r="J144" s="10">
        <f t="shared" si="87"/>
        <v>-0.30907475277667606</v>
      </c>
      <c r="K144" s="21">
        <f t="shared" si="93"/>
        <v>188</v>
      </c>
      <c r="L144" s="10">
        <f t="shared" si="88"/>
        <v>-0.15088544588055816</v>
      </c>
      <c r="M144" s="15"/>
      <c r="N144" s="8">
        <f t="shared" si="89"/>
        <v>-2.2647851603011998E-2</v>
      </c>
      <c r="O144" s="15"/>
      <c r="P144" s="1">
        <f t="shared" si="91"/>
        <v>21.15290975537307</v>
      </c>
      <c r="Q144" s="7">
        <f t="shared" si="86"/>
        <v>6.8234894460269993E-2</v>
      </c>
      <c r="R144" s="7"/>
      <c r="S144" s="7">
        <f t="shared" si="92"/>
        <v>3.3311205081477023E-2</v>
      </c>
      <c r="T144" s="50">
        <f t="shared" si="90"/>
        <v>188</v>
      </c>
      <c r="U144" s="8"/>
    </row>
    <row r="145" spans="1:21" x14ac:dyDescent="0.3">
      <c r="A145" s="21">
        <v>189</v>
      </c>
      <c r="B145" s="23">
        <v>44039</v>
      </c>
      <c r="C145" s="22" t="s">
        <v>6</v>
      </c>
      <c r="D145" s="22"/>
      <c r="E145" s="14">
        <f t="shared" si="85"/>
        <v>0</v>
      </c>
      <c r="F145" s="8"/>
      <c r="G145" s="15">
        <f t="shared" si="78"/>
        <v>0</v>
      </c>
      <c r="H145" s="8">
        <f t="shared" si="80"/>
        <v>-0.88135383368233633</v>
      </c>
      <c r="I145" s="15">
        <f t="shared" si="81"/>
        <v>-3.5254153347293453</v>
      </c>
      <c r="J145" s="10">
        <f t="shared" si="87"/>
        <v>-0.24055634329387429</v>
      </c>
      <c r="K145" s="21">
        <f t="shared" si="93"/>
        <v>189</v>
      </c>
      <c r="L145" s="10">
        <f t="shared" si="88"/>
        <v>-0.11743583321255319</v>
      </c>
      <c r="M145" s="15"/>
      <c r="N145" s="8">
        <f t="shared" si="89"/>
        <v>-1.7627076673646727E-2</v>
      </c>
      <c r="O145" s="15"/>
      <c r="P145" s="1">
        <f t="shared" si="91"/>
        <v>21.15290975537307</v>
      </c>
      <c r="Q145" s="7">
        <f t="shared" si="86"/>
        <v>6.8234894460269993E-2</v>
      </c>
      <c r="R145" s="7"/>
      <c r="S145" s="7">
        <f t="shared" si="92"/>
        <v>3.3311205081477023E-2</v>
      </c>
      <c r="T145" s="50">
        <f t="shared" si="90"/>
        <v>189</v>
      </c>
      <c r="U145" s="8"/>
    </row>
    <row r="146" spans="1:21" x14ac:dyDescent="0.3">
      <c r="A146" s="21">
        <v>190</v>
      </c>
      <c r="B146" s="23">
        <v>44040</v>
      </c>
      <c r="C146" s="22" t="s">
        <v>6</v>
      </c>
      <c r="D146" s="22"/>
      <c r="E146" s="14">
        <f t="shared" si="85"/>
        <v>0</v>
      </c>
      <c r="F146" s="8"/>
      <c r="G146" s="15">
        <f t="shared" si="78"/>
        <v>0</v>
      </c>
      <c r="H146" s="8">
        <f t="shared" si="80"/>
        <v>-0.68596756439647888</v>
      </c>
      <c r="I146" s="15">
        <f t="shared" si="81"/>
        <v>-2.7438702575859155</v>
      </c>
      <c r="J146" s="10">
        <f t="shared" si="87"/>
        <v>-0.1872276974390488</v>
      </c>
      <c r="K146" s="21">
        <f t="shared" si="93"/>
        <v>190</v>
      </c>
      <c r="L146" s="10">
        <f t="shared" si="88"/>
        <v>-9.1401624867409617E-2</v>
      </c>
      <c r="M146" s="15"/>
      <c r="N146" s="8">
        <f t="shared" si="89"/>
        <v>-1.3719351287929577E-2</v>
      </c>
      <c r="O146" s="15"/>
      <c r="P146" s="1">
        <f t="shared" si="91"/>
        <v>21.15290975537307</v>
      </c>
      <c r="Q146" s="7">
        <f t="shared" si="86"/>
        <v>6.8234894460269993E-2</v>
      </c>
      <c r="R146" s="7"/>
      <c r="S146" s="7">
        <f t="shared" si="92"/>
        <v>3.3311205081477023E-2</v>
      </c>
      <c r="T146" s="50">
        <f t="shared" si="90"/>
        <v>190</v>
      </c>
      <c r="U146" s="8"/>
    </row>
    <row r="147" spans="1:21" x14ac:dyDescent="0.3">
      <c r="A147" s="21">
        <v>191</v>
      </c>
      <c r="B147" s="23">
        <v>44041</v>
      </c>
      <c r="C147" s="22" t="s">
        <v>6</v>
      </c>
      <c r="D147" s="22"/>
      <c r="E147" s="14">
        <f t="shared" si="85"/>
        <v>0</v>
      </c>
      <c r="F147" s="8"/>
      <c r="G147" s="15">
        <f t="shared" si="78"/>
        <v>0</v>
      </c>
      <c r="H147" s="8">
        <f t="shared" si="80"/>
        <v>-0.53389624169222927</v>
      </c>
      <c r="I147" s="15">
        <f t="shared" si="81"/>
        <v>-2.1355849667689171</v>
      </c>
      <c r="J147" s="10">
        <f t="shared" si="87"/>
        <v>-0.14572141481841624</v>
      </c>
      <c r="K147" s="21">
        <f t="shared" si="93"/>
        <v>191</v>
      </c>
      <c r="L147" s="10">
        <f t="shared" si="88"/>
        <v>-7.1138908796958694E-2</v>
      </c>
      <c r="M147" s="15"/>
      <c r="N147" s="8">
        <f t="shared" si="89"/>
        <v>-1.0677924833844585E-2</v>
      </c>
      <c r="O147" s="15"/>
      <c r="P147" s="1">
        <f t="shared" si="91"/>
        <v>21.15290975537307</v>
      </c>
      <c r="Q147" s="7">
        <f t="shared" si="86"/>
        <v>6.8234894460269993E-2</v>
      </c>
      <c r="R147" s="7"/>
      <c r="S147" s="7">
        <f t="shared" si="92"/>
        <v>3.3311205081477023E-2</v>
      </c>
      <c r="T147" s="50">
        <f t="shared" si="90"/>
        <v>191</v>
      </c>
      <c r="U147" s="8"/>
    </row>
    <row r="148" spans="1:21" x14ac:dyDescent="0.3">
      <c r="A148" s="21">
        <v>192</v>
      </c>
      <c r="B148" s="23">
        <v>44042</v>
      </c>
      <c r="C148" s="22" t="s">
        <v>6</v>
      </c>
      <c r="D148" s="22"/>
      <c r="E148" s="14">
        <f t="shared" si="85"/>
        <v>0</v>
      </c>
      <c r="F148" s="8"/>
      <c r="G148" s="15">
        <f t="shared" si="78"/>
        <v>0</v>
      </c>
      <c r="H148" s="8">
        <f t="shared" si="80"/>
        <v>-0.41553742725995046</v>
      </c>
      <c r="I148" s="15">
        <f t="shared" si="81"/>
        <v>-1.6621497090398019</v>
      </c>
      <c r="J148" s="10">
        <f t="shared" si="87"/>
        <v>-0.11341660997349935</v>
      </c>
      <c r="K148" s="21">
        <f t="shared" si="93"/>
        <v>192</v>
      </c>
      <c r="L148" s="10">
        <f t="shared" si="88"/>
        <v>-5.5368209833942202E-2</v>
      </c>
      <c r="M148" s="15"/>
      <c r="N148" s="8">
        <f t="shared" si="89"/>
        <v>-8.3107485451990089E-3</v>
      </c>
      <c r="O148" s="15"/>
      <c r="P148" s="1">
        <f t="shared" si="91"/>
        <v>21.15290975537307</v>
      </c>
      <c r="Q148" s="7">
        <f t="shared" si="86"/>
        <v>6.8234894460269993E-2</v>
      </c>
      <c r="R148" s="7"/>
      <c r="S148" s="7">
        <f t="shared" si="92"/>
        <v>3.3311205081477023E-2</v>
      </c>
      <c r="T148" s="50">
        <f t="shared" si="90"/>
        <v>192</v>
      </c>
      <c r="U148" s="8"/>
    </row>
    <row r="149" spans="1:21" x14ac:dyDescent="0.3">
      <c r="A149" s="21">
        <v>193</v>
      </c>
      <c r="B149" s="23">
        <v>44043</v>
      </c>
      <c r="C149" s="22" t="s">
        <v>6</v>
      </c>
      <c r="D149" s="22"/>
      <c r="E149" s="14">
        <f t="shared" si="85"/>
        <v>0</v>
      </c>
      <c r="F149" s="8"/>
      <c r="G149" s="15">
        <f t="shared" si="78"/>
        <v>0</v>
      </c>
      <c r="H149" s="8">
        <f t="shared" si="80"/>
        <v>-0.32341743576714865</v>
      </c>
      <c r="I149" s="15">
        <f t="shared" si="81"/>
        <v>-1.2936697430685946</v>
      </c>
      <c r="J149" s="10">
        <f t="shared" si="87"/>
        <v>-8.8273418384730157E-2</v>
      </c>
      <c r="K149" s="21">
        <f t="shared" si="93"/>
        <v>193</v>
      </c>
      <c r="L149" s="10">
        <f t="shared" si="88"/>
        <v>-4.3093698119059644E-2</v>
      </c>
      <c r="M149" s="15"/>
      <c r="N149" s="8">
        <f t="shared" si="89"/>
        <v>-6.4683487153429729E-3</v>
      </c>
      <c r="O149" s="15"/>
      <c r="P149" s="1">
        <f t="shared" si="91"/>
        <v>21.15290975537307</v>
      </c>
      <c r="Q149" s="7">
        <f t="shared" si="86"/>
        <v>6.8234894460269993E-2</v>
      </c>
      <c r="R149" s="7"/>
      <c r="S149" s="7">
        <f t="shared" si="92"/>
        <v>3.3311205081477023E-2</v>
      </c>
      <c r="T149" s="50">
        <f t="shared" si="90"/>
        <v>193</v>
      </c>
      <c r="U149" s="8"/>
    </row>
    <row r="150" spans="1:21" x14ac:dyDescent="0.3">
      <c r="A150" s="21">
        <v>194</v>
      </c>
      <c r="B150" s="23">
        <v>44044</v>
      </c>
      <c r="C150" s="22" t="s">
        <v>6</v>
      </c>
      <c r="D150" s="22"/>
      <c r="E150" s="14">
        <f t="shared" si="85"/>
        <v>0</v>
      </c>
      <c r="F150" s="8"/>
      <c r="G150" s="15">
        <f t="shared" si="78"/>
        <v>0</v>
      </c>
      <c r="H150" s="8">
        <f t="shared" si="80"/>
        <v>-0.25171941417629068</v>
      </c>
      <c r="I150" s="15">
        <f t="shared" si="81"/>
        <v>-1.0068776567051627</v>
      </c>
      <c r="J150" s="10">
        <f t="shared" si="87"/>
        <v>-6.8704190639680737E-2</v>
      </c>
      <c r="K150" s="21">
        <f t="shared" si="93"/>
        <v>194</v>
      </c>
      <c r="L150" s="10">
        <f t="shared" si="88"/>
        <v>-3.3540308114462694E-2</v>
      </c>
      <c r="M150" s="15"/>
      <c r="N150" s="8">
        <f t="shared" si="89"/>
        <v>-5.0343882835258138E-3</v>
      </c>
      <c r="O150" s="15"/>
      <c r="P150" s="1">
        <f t="shared" si="91"/>
        <v>21.15290975537307</v>
      </c>
      <c r="Q150" s="7">
        <f t="shared" si="86"/>
        <v>6.8234894460269993E-2</v>
      </c>
      <c r="R150" s="7"/>
      <c r="S150" s="7">
        <f t="shared" si="92"/>
        <v>3.3311205081477023E-2</v>
      </c>
      <c r="T150" s="50">
        <f t="shared" si="90"/>
        <v>194</v>
      </c>
      <c r="U150" s="8"/>
    </row>
    <row r="151" spans="1:21" x14ac:dyDescent="0.3">
      <c r="A151" s="21">
        <v>195</v>
      </c>
      <c r="B151" s="23">
        <v>44045</v>
      </c>
      <c r="C151" s="22" t="s">
        <v>6</v>
      </c>
      <c r="D151" s="22"/>
      <c r="E151" s="14">
        <f t="shared" si="85"/>
        <v>0</v>
      </c>
      <c r="F151" s="8"/>
      <c r="G151" s="15">
        <f t="shared" si="78"/>
        <v>0</v>
      </c>
      <c r="H151" s="8">
        <f t="shared" si="80"/>
        <v>-0.19591604058995227</v>
      </c>
      <c r="I151" s="15">
        <f t="shared" si="81"/>
        <v>-0.78366416235980907</v>
      </c>
      <c r="J151" s="10">
        <f t="shared" si="87"/>
        <v>-5.3473241410917458E-2</v>
      </c>
      <c r="K151" s="21">
        <f t="shared" si="93"/>
        <v>195</v>
      </c>
      <c r="L151" s="10">
        <f t="shared" si="88"/>
        <v>-2.6104797627371508E-2</v>
      </c>
      <c r="M151" s="15"/>
      <c r="N151" s="8">
        <f t="shared" si="89"/>
        <v>-3.9183208117990458E-3</v>
      </c>
      <c r="O151" s="15"/>
      <c r="P151" s="1">
        <f t="shared" si="91"/>
        <v>21.15290975537307</v>
      </c>
      <c r="Q151" s="7">
        <f t="shared" si="86"/>
        <v>6.8234894460269993E-2</v>
      </c>
      <c r="R151" s="7"/>
      <c r="S151" s="7">
        <f t="shared" si="92"/>
        <v>3.3311205081477023E-2</v>
      </c>
      <c r="T151" s="50">
        <f t="shared" si="90"/>
        <v>195</v>
      </c>
      <c r="U151" s="8"/>
    </row>
    <row r="152" spans="1:21" x14ac:dyDescent="0.3">
      <c r="A152" s="21">
        <v>196</v>
      </c>
      <c r="B152" s="23">
        <v>44046</v>
      </c>
      <c r="C152" s="22" t="s">
        <v>6</v>
      </c>
      <c r="D152" s="22"/>
      <c r="E152" s="14">
        <f t="shared" si="85"/>
        <v>0</v>
      </c>
      <c r="F152" s="8"/>
      <c r="G152" s="15">
        <f t="shared" ref="G152:G215" si="94">+E152-F152</f>
        <v>0</v>
      </c>
      <c r="H152" s="8">
        <f t="shared" si="80"/>
        <v>-0.15248364964635733</v>
      </c>
      <c r="I152" s="15">
        <f t="shared" si="81"/>
        <v>-0.60993459858542931</v>
      </c>
      <c r="J152" s="10">
        <f t="shared" si="87"/>
        <v>-4.1618822962143913E-2</v>
      </c>
      <c r="K152" s="21">
        <f t="shared" si="93"/>
        <v>196</v>
      </c>
      <c r="L152" s="10">
        <f t="shared" si="88"/>
        <v>-2.0317656499767602E-2</v>
      </c>
      <c r="M152" s="15"/>
      <c r="N152" s="8">
        <f t="shared" si="89"/>
        <v>-3.0496729929271466E-3</v>
      </c>
      <c r="O152" s="15"/>
      <c r="P152" s="1">
        <f t="shared" si="91"/>
        <v>21.15290975537307</v>
      </c>
      <c r="Q152" s="7">
        <f t="shared" si="86"/>
        <v>6.8234894460269993E-2</v>
      </c>
      <c r="R152" s="7"/>
      <c r="S152" s="7">
        <f t="shared" si="92"/>
        <v>3.3311205081477023E-2</v>
      </c>
      <c r="T152" s="50">
        <f t="shared" si="90"/>
        <v>196</v>
      </c>
      <c r="U152" s="8"/>
    </row>
    <row r="153" spans="1:21" x14ac:dyDescent="0.3">
      <c r="A153" s="21">
        <v>197</v>
      </c>
      <c r="B153" s="23">
        <v>44047</v>
      </c>
      <c r="C153" s="22" t="s">
        <v>6</v>
      </c>
      <c r="D153" s="22"/>
      <c r="E153" s="14">
        <f t="shared" si="85"/>
        <v>0</v>
      </c>
      <c r="F153" s="8"/>
      <c r="G153" s="15">
        <f t="shared" si="94"/>
        <v>0</v>
      </c>
      <c r="H153" s="8">
        <f t="shared" ref="H153:H216" si="95">+I153*$H$3</f>
        <v>-0.11867973311147811</v>
      </c>
      <c r="I153" s="15">
        <f t="shared" ref="I153:I216" si="96">+I152-H152-N152+L152</f>
        <v>-0.47471893244591246</v>
      </c>
      <c r="J153" s="10">
        <f t="shared" ref="J153:J184" si="97">+I153*$Q$3</f>
        <v>-3.2392396253738874E-2</v>
      </c>
      <c r="K153" s="21">
        <f t="shared" si="93"/>
        <v>197</v>
      </c>
      <c r="L153" s="10">
        <f t="shared" ref="L153:L184" si="98">+$S$3*I153</f>
        <v>-1.5813459714765627E-2</v>
      </c>
      <c r="M153" s="15"/>
      <c r="N153" s="8">
        <f t="shared" ref="N153:N184" si="99">+I153*$N$3</f>
        <v>-2.3735946622295621E-3</v>
      </c>
      <c r="O153" s="15"/>
      <c r="P153" s="1">
        <f t="shared" si="91"/>
        <v>21.15290975537307</v>
      </c>
      <c r="Q153" s="7">
        <f t="shared" si="86"/>
        <v>6.8234894460269993E-2</v>
      </c>
      <c r="R153" s="7"/>
      <c r="S153" s="7">
        <f t="shared" si="92"/>
        <v>3.3311205081477023E-2</v>
      </c>
      <c r="T153" s="50">
        <f t="shared" si="90"/>
        <v>197</v>
      </c>
      <c r="U153" s="8"/>
    </row>
    <row r="154" spans="1:21" x14ac:dyDescent="0.3">
      <c r="A154" s="21">
        <v>198</v>
      </c>
      <c r="B154" s="23">
        <v>44048</v>
      </c>
      <c r="C154" s="22" t="s">
        <v>6</v>
      </c>
      <c r="D154" s="22"/>
      <c r="E154" s="14">
        <f t="shared" si="85"/>
        <v>0</v>
      </c>
      <c r="F154" s="8"/>
      <c r="G154" s="15">
        <f t="shared" si="94"/>
        <v>0</v>
      </c>
      <c r="H154" s="8">
        <f t="shared" si="95"/>
        <v>-9.2369766096742592E-2</v>
      </c>
      <c r="I154" s="15">
        <f t="shared" si="96"/>
        <v>-0.36947906438697037</v>
      </c>
      <c r="J154" s="10">
        <f t="shared" si="97"/>
        <v>-2.5211364963724225E-2</v>
      </c>
      <c r="K154" s="21">
        <f t="shared" si="93"/>
        <v>198</v>
      </c>
      <c r="L154" s="10">
        <f t="shared" si="98"/>
        <v>-1.2307792887106624E-2</v>
      </c>
      <c r="M154" s="15"/>
      <c r="N154" s="8">
        <f t="shared" si="99"/>
        <v>-1.847395321934852E-3</v>
      </c>
      <c r="O154" s="15"/>
      <c r="P154" s="1">
        <f t="shared" si="91"/>
        <v>21.15290975537307</v>
      </c>
      <c r="Q154" s="7">
        <f t="shared" si="86"/>
        <v>6.8234894460269993E-2</v>
      </c>
      <c r="R154" s="7"/>
      <c r="S154" s="7">
        <f t="shared" si="92"/>
        <v>3.3311205081477023E-2</v>
      </c>
      <c r="T154" s="50">
        <f t="shared" si="90"/>
        <v>198</v>
      </c>
      <c r="U154" s="8"/>
    </row>
    <row r="155" spans="1:21" x14ac:dyDescent="0.3">
      <c r="A155" s="21">
        <v>199</v>
      </c>
      <c r="B155" s="23">
        <v>44049</v>
      </c>
      <c r="C155" s="22" t="s">
        <v>6</v>
      </c>
      <c r="D155" s="22"/>
      <c r="E155" s="14">
        <f t="shared" si="85"/>
        <v>0</v>
      </c>
      <c r="F155" s="8"/>
      <c r="G155" s="15">
        <f t="shared" si="94"/>
        <v>0</v>
      </c>
      <c r="H155" s="8">
        <f t="shared" si="95"/>
        <v>-7.18924239638499E-2</v>
      </c>
      <c r="I155" s="15">
        <f t="shared" si="96"/>
        <v>-0.2875696958553996</v>
      </c>
      <c r="J155" s="10">
        <f t="shared" si="97"/>
        <v>-1.9622287846665133E-2</v>
      </c>
      <c r="K155" s="21">
        <f t="shared" si="93"/>
        <v>199</v>
      </c>
      <c r="L155" s="10">
        <f t="shared" si="98"/>
        <v>-9.5792931138571884E-3</v>
      </c>
      <c r="M155" s="15"/>
      <c r="N155" s="8">
        <f t="shared" si="99"/>
        <v>-1.4378484792769981E-3</v>
      </c>
      <c r="O155" s="15"/>
      <c r="P155" s="1">
        <f t="shared" si="91"/>
        <v>21.15290975537307</v>
      </c>
      <c r="Q155" s="7">
        <f t="shared" si="86"/>
        <v>6.8234894460269993E-2</v>
      </c>
      <c r="R155" s="7"/>
      <c r="S155" s="7">
        <f t="shared" si="92"/>
        <v>3.3311205081477023E-2</v>
      </c>
      <c r="T155" s="50">
        <f t="shared" si="90"/>
        <v>199</v>
      </c>
      <c r="U155" s="8"/>
    </row>
    <row r="156" spans="1:21" x14ac:dyDescent="0.3">
      <c r="A156" s="21">
        <v>200</v>
      </c>
      <c r="B156" s="23">
        <v>44050</v>
      </c>
      <c r="C156" s="22" t="s">
        <v>6</v>
      </c>
      <c r="D156" s="22"/>
      <c r="E156" s="14">
        <f t="shared" si="85"/>
        <v>0</v>
      </c>
      <c r="F156" s="8"/>
      <c r="G156" s="15">
        <f t="shared" si="94"/>
        <v>0</v>
      </c>
      <c r="H156" s="8">
        <f t="shared" si="95"/>
        <v>-5.5954679131532473E-2</v>
      </c>
      <c r="I156" s="15">
        <f t="shared" si="96"/>
        <v>-0.22381871652612989</v>
      </c>
      <c r="J156" s="10">
        <f t="shared" si="97"/>
        <v>-1.527224650039356E-2</v>
      </c>
      <c r="K156" s="21">
        <f t="shared" si="93"/>
        <v>200</v>
      </c>
      <c r="L156" s="10">
        <f t="shared" si="98"/>
        <v>-7.4556711672748837E-3</v>
      </c>
      <c r="M156" s="15"/>
      <c r="N156" s="8">
        <f t="shared" si="99"/>
        <v>-1.1190935826306495E-3</v>
      </c>
      <c r="O156" s="15"/>
      <c r="P156" s="1">
        <f t="shared" si="91"/>
        <v>21.15290975537307</v>
      </c>
      <c r="Q156" s="7">
        <f t="shared" si="86"/>
        <v>6.8234894460269993E-2</v>
      </c>
      <c r="R156" s="7"/>
      <c r="S156" s="7">
        <f t="shared" si="92"/>
        <v>3.3311205081477023E-2</v>
      </c>
      <c r="T156" s="50">
        <f t="shared" si="90"/>
        <v>200</v>
      </c>
      <c r="U156" s="8"/>
    </row>
    <row r="157" spans="1:21" x14ac:dyDescent="0.3">
      <c r="A157" s="21">
        <v>201</v>
      </c>
      <c r="B157" s="23">
        <v>44051</v>
      </c>
      <c r="C157" s="22" t="s">
        <v>6</v>
      </c>
      <c r="D157" s="22"/>
      <c r="E157" s="14">
        <f t="shared" si="85"/>
        <v>0</v>
      </c>
      <c r="F157" s="8"/>
      <c r="G157" s="15">
        <f t="shared" si="94"/>
        <v>0</v>
      </c>
      <c r="H157" s="8">
        <f t="shared" si="95"/>
        <v>-4.3550153744810416E-2</v>
      </c>
      <c r="I157" s="15">
        <f t="shared" si="96"/>
        <v>-0.17420061497924166</v>
      </c>
      <c r="J157" s="10">
        <f t="shared" si="97"/>
        <v>-1.1886560578022683E-2</v>
      </c>
      <c r="K157" s="21">
        <f t="shared" si="93"/>
        <v>201</v>
      </c>
      <c r="L157" s="10">
        <f t="shared" si="98"/>
        <v>-5.8028324108929377E-3</v>
      </c>
      <c r="M157" s="15"/>
      <c r="N157" s="8">
        <f t="shared" si="99"/>
        <v>-8.7100307489620834E-4</v>
      </c>
      <c r="O157" s="15"/>
      <c r="P157" s="1">
        <f t="shared" si="91"/>
        <v>21.15290975537307</v>
      </c>
      <c r="Q157" s="7">
        <f t="shared" si="86"/>
        <v>6.8234894460269993E-2</v>
      </c>
      <c r="R157" s="7"/>
      <c r="S157" s="7">
        <f t="shared" si="92"/>
        <v>3.3311205081477023E-2</v>
      </c>
      <c r="T157" s="50">
        <f t="shared" si="90"/>
        <v>201</v>
      </c>
      <c r="U157" s="8"/>
    </row>
    <row r="158" spans="1:21" x14ac:dyDescent="0.3">
      <c r="A158" s="21">
        <v>202</v>
      </c>
      <c r="B158" s="23">
        <v>44052</v>
      </c>
      <c r="C158" s="22" t="s">
        <v>6</v>
      </c>
      <c r="D158" s="22"/>
      <c r="E158" s="14">
        <f t="shared" si="85"/>
        <v>0</v>
      </c>
      <c r="F158" s="8"/>
      <c r="G158" s="15">
        <f t="shared" si="94"/>
        <v>0</v>
      </c>
      <c r="H158" s="8">
        <f t="shared" si="95"/>
        <v>-3.3895572642606994E-2</v>
      </c>
      <c r="I158" s="15">
        <f t="shared" si="96"/>
        <v>-0.13558229057042798</v>
      </c>
      <c r="J158" s="10">
        <f t="shared" si="97"/>
        <v>-9.2514432877548129E-3</v>
      </c>
      <c r="K158" s="21">
        <f t="shared" si="93"/>
        <v>202</v>
      </c>
      <c r="L158" s="10">
        <f t="shared" si="98"/>
        <v>-4.5164094866079344E-3</v>
      </c>
      <c r="M158" s="15"/>
      <c r="N158" s="8">
        <f t="shared" si="99"/>
        <v>-6.7791145285213991E-4</v>
      </c>
      <c r="O158" s="15"/>
      <c r="P158" s="1">
        <f t="shared" si="91"/>
        <v>21.15290975537307</v>
      </c>
      <c r="Q158" s="7">
        <f t="shared" si="86"/>
        <v>6.8234894460269993E-2</v>
      </c>
      <c r="R158" s="7"/>
      <c r="S158" s="7">
        <f t="shared" si="92"/>
        <v>3.3311205081477023E-2</v>
      </c>
      <c r="T158" s="50">
        <f t="shared" si="90"/>
        <v>202</v>
      </c>
      <c r="U158" s="8"/>
    </row>
    <row r="159" spans="1:21" x14ac:dyDescent="0.3">
      <c r="A159" s="21">
        <v>203</v>
      </c>
      <c r="B159" s="23">
        <v>44053</v>
      </c>
      <c r="C159" s="22" t="s">
        <v>6</v>
      </c>
      <c r="D159" s="22"/>
      <c r="E159" s="14">
        <f t="shared" si="85"/>
        <v>0</v>
      </c>
      <c r="F159" s="8"/>
      <c r="G159" s="15">
        <f t="shared" si="94"/>
        <v>0</v>
      </c>
      <c r="H159" s="8">
        <f t="shared" si="95"/>
        <v>-2.6381303990394196E-2</v>
      </c>
      <c r="I159" s="15">
        <f t="shared" si="96"/>
        <v>-0.10552521596157678</v>
      </c>
      <c r="J159" s="10">
        <f t="shared" si="97"/>
        <v>-7.2005019740353903E-3</v>
      </c>
      <c r="K159" s="21">
        <f t="shared" si="93"/>
        <v>203</v>
      </c>
      <c r="L159" s="10">
        <f t="shared" si="98"/>
        <v>-3.5151721101632366E-3</v>
      </c>
      <c r="M159" s="15"/>
      <c r="N159" s="8">
        <f t="shared" si="99"/>
        <v>-5.2762607980788394E-4</v>
      </c>
      <c r="O159" s="15"/>
      <c r="P159" s="1">
        <f t="shared" si="91"/>
        <v>21.15290975537307</v>
      </c>
      <c r="Q159" s="7">
        <f t="shared" si="86"/>
        <v>6.8234894460269993E-2</v>
      </c>
      <c r="R159" s="7"/>
      <c r="S159" s="7">
        <f t="shared" si="92"/>
        <v>3.3311205081477023E-2</v>
      </c>
      <c r="T159" s="50">
        <f t="shared" si="90"/>
        <v>203</v>
      </c>
      <c r="U159" s="8"/>
    </row>
    <row r="160" spans="1:21" x14ac:dyDescent="0.3">
      <c r="A160" s="21">
        <v>204</v>
      </c>
      <c r="B160" s="23">
        <v>44054</v>
      </c>
      <c r="C160" s="22" t="s">
        <v>6</v>
      </c>
      <c r="D160" s="22"/>
      <c r="E160" s="14">
        <f t="shared" si="85"/>
        <v>0</v>
      </c>
      <c r="F160" s="8"/>
      <c r="G160" s="15">
        <f t="shared" si="94"/>
        <v>0</v>
      </c>
      <c r="H160" s="8">
        <f t="shared" si="95"/>
        <v>-2.0532864500384485E-2</v>
      </c>
      <c r="I160" s="15">
        <f t="shared" si="96"/>
        <v>-8.2131458001537941E-2</v>
      </c>
      <c r="J160" s="10">
        <f t="shared" si="97"/>
        <v>-5.604231368603039E-3</v>
      </c>
      <c r="K160" s="21">
        <f t="shared" si="93"/>
        <v>204</v>
      </c>
      <c r="L160" s="10">
        <f t="shared" si="98"/>
        <v>-2.7358978411299475E-3</v>
      </c>
      <c r="M160" s="15"/>
      <c r="N160" s="8">
        <f t="shared" si="99"/>
        <v>-4.1065729000768972E-4</v>
      </c>
      <c r="O160" s="15"/>
      <c r="P160" s="1">
        <f t="shared" si="91"/>
        <v>21.15290975537307</v>
      </c>
      <c r="Q160" s="7">
        <f t="shared" si="86"/>
        <v>6.8234894460269993E-2</v>
      </c>
      <c r="R160" s="7"/>
      <c r="S160" s="7">
        <f t="shared" si="92"/>
        <v>3.3311205081477023E-2</v>
      </c>
      <c r="T160" s="50">
        <f t="shared" si="90"/>
        <v>204</v>
      </c>
      <c r="U160" s="8"/>
    </row>
    <row r="161" spans="1:21" x14ac:dyDescent="0.3">
      <c r="A161" s="21">
        <v>205</v>
      </c>
      <c r="B161" s="23">
        <v>44055</v>
      </c>
      <c r="C161" s="22" t="s">
        <v>6</v>
      </c>
      <c r="D161" s="22"/>
      <c r="E161" s="14">
        <f t="shared" si="85"/>
        <v>0</v>
      </c>
      <c r="F161" s="8"/>
      <c r="G161" s="15">
        <f t="shared" si="94"/>
        <v>0</v>
      </c>
      <c r="H161" s="8">
        <f t="shared" si="95"/>
        <v>-1.5980958513068931E-2</v>
      </c>
      <c r="I161" s="15">
        <f t="shared" si="96"/>
        <v>-6.3923834052275724E-2</v>
      </c>
      <c r="J161" s="10">
        <f t="shared" si="97"/>
        <v>-4.3618360700528472E-3</v>
      </c>
      <c r="K161" s="21">
        <f t="shared" si="93"/>
        <v>205</v>
      </c>
      <c r="L161" s="10">
        <f t="shared" si="98"/>
        <v>-2.129379945709661E-3</v>
      </c>
      <c r="M161" s="15"/>
      <c r="N161" s="8">
        <f t="shared" si="99"/>
        <v>-3.1961917026137861E-4</v>
      </c>
      <c r="O161" s="15"/>
      <c r="P161" s="1">
        <f t="shared" si="91"/>
        <v>21.15290975537307</v>
      </c>
      <c r="Q161" s="7">
        <f t="shared" si="86"/>
        <v>6.8234894460269993E-2</v>
      </c>
      <c r="R161" s="7"/>
      <c r="S161" s="7">
        <f t="shared" si="92"/>
        <v>3.3311205081477023E-2</v>
      </c>
      <c r="T161" s="50">
        <f t="shared" si="90"/>
        <v>205</v>
      </c>
      <c r="U161" s="8"/>
    </row>
    <row r="162" spans="1:21" x14ac:dyDescent="0.3">
      <c r="A162" s="21">
        <v>206</v>
      </c>
      <c r="B162" s="23">
        <v>44056</v>
      </c>
      <c r="C162" s="22" t="s">
        <v>6</v>
      </c>
      <c r="D162" s="22"/>
      <c r="E162" s="14">
        <f t="shared" si="85"/>
        <v>0</v>
      </c>
      <c r="F162" s="8"/>
      <c r="G162" s="15">
        <f t="shared" si="94"/>
        <v>0</v>
      </c>
      <c r="H162" s="8">
        <f t="shared" si="95"/>
        <v>-1.2438159078663769E-2</v>
      </c>
      <c r="I162" s="15">
        <f t="shared" si="96"/>
        <v>-4.9752636314655076E-2</v>
      </c>
      <c r="J162" s="10">
        <f t="shared" si="97"/>
        <v>-3.3948658880506855E-3</v>
      </c>
      <c r="K162" s="21">
        <f t="shared" si="93"/>
        <v>206</v>
      </c>
      <c r="L162" s="10">
        <f t="shared" si="98"/>
        <v>-1.6573202716216164E-3</v>
      </c>
      <c r="M162" s="15"/>
      <c r="N162" s="8">
        <f t="shared" si="99"/>
        <v>-2.4876318157327539E-4</v>
      </c>
      <c r="O162" s="15"/>
      <c r="P162" s="1">
        <f t="shared" si="91"/>
        <v>21.15290975537307</v>
      </c>
      <c r="Q162" s="7">
        <f t="shared" si="86"/>
        <v>6.8234894460269993E-2</v>
      </c>
      <c r="R162" s="7"/>
      <c r="S162" s="7">
        <f t="shared" si="92"/>
        <v>3.3311205081477023E-2</v>
      </c>
      <c r="T162" s="50">
        <f t="shared" si="90"/>
        <v>206</v>
      </c>
      <c r="U162" s="8"/>
    </row>
    <row r="163" spans="1:21" x14ac:dyDescent="0.3">
      <c r="A163" s="21">
        <v>207</v>
      </c>
      <c r="B163" s="23">
        <v>44057</v>
      </c>
      <c r="C163" s="22" t="s">
        <v>6</v>
      </c>
      <c r="D163" s="22"/>
      <c r="E163" s="14">
        <f t="shared" si="85"/>
        <v>0</v>
      </c>
      <c r="F163" s="8"/>
      <c r="G163" s="15">
        <f t="shared" si="94"/>
        <v>0</v>
      </c>
      <c r="H163" s="8">
        <f t="shared" si="95"/>
        <v>-9.6807585815099125E-3</v>
      </c>
      <c r="I163" s="15">
        <f t="shared" si="96"/>
        <v>-3.872303432603965E-2</v>
      </c>
      <c r="J163" s="10">
        <f t="shared" si="97"/>
        <v>-2.6422621604187276E-3</v>
      </c>
      <c r="K163" s="21">
        <f t="shared" si="93"/>
        <v>207</v>
      </c>
      <c r="L163" s="10">
        <f t="shared" si="98"/>
        <v>-1.2899109378117812E-3</v>
      </c>
      <c r="M163" s="15"/>
      <c r="N163" s="8">
        <f t="shared" si="99"/>
        <v>-1.9361517163019826E-4</v>
      </c>
      <c r="O163" s="15"/>
      <c r="P163" s="1">
        <f t="shared" si="91"/>
        <v>21.15290975537307</v>
      </c>
      <c r="Q163" s="7">
        <f t="shared" si="86"/>
        <v>6.8234894460269993E-2</v>
      </c>
      <c r="R163" s="7"/>
      <c r="S163" s="7">
        <f t="shared" si="92"/>
        <v>3.3311205081477023E-2</v>
      </c>
      <c r="T163" s="50">
        <f t="shared" si="90"/>
        <v>207</v>
      </c>
      <c r="U163" s="8"/>
    </row>
    <row r="164" spans="1:21" x14ac:dyDescent="0.3">
      <c r="A164" s="21">
        <v>208</v>
      </c>
      <c r="B164" s="23">
        <v>44058</v>
      </c>
      <c r="C164" s="22" t="s">
        <v>6</v>
      </c>
      <c r="D164" s="22"/>
      <c r="E164" s="14">
        <f t="shared" si="85"/>
        <v>0</v>
      </c>
      <c r="F164" s="8"/>
      <c r="G164" s="15">
        <f t="shared" si="94"/>
        <v>0</v>
      </c>
      <c r="H164" s="8">
        <f t="shared" si="95"/>
        <v>-7.53464287767783E-3</v>
      </c>
      <c r="I164" s="15">
        <f t="shared" si="96"/>
        <v>-3.013857151071132E-2</v>
      </c>
      <c r="J164" s="10">
        <f t="shared" si="97"/>
        <v>-2.0565022462166868E-3</v>
      </c>
      <c r="K164" s="21">
        <f t="shared" si="93"/>
        <v>208</v>
      </c>
      <c r="L164" s="10">
        <f t="shared" si="98"/>
        <v>-1.0039521364560656E-3</v>
      </c>
      <c r="M164" s="15"/>
      <c r="N164" s="8">
        <f t="shared" si="99"/>
        <v>-1.5069285755355661E-4</v>
      </c>
      <c r="O164" s="15"/>
      <c r="P164" s="1">
        <f t="shared" si="91"/>
        <v>21.15290975537307</v>
      </c>
      <c r="Q164" s="7">
        <f t="shared" si="86"/>
        <v>6.8234894460269993E-2</v>
      </c>
      <c r="R164" s="7"/>
      <c r="S164" s="7">
        <f t="shared" si="92"/>
        <v>3.3311205081477023E-2</v>
      </c>
      <c r="T164" s="50">
        <f t="shared" si="90"/>
        <v>208</v>
      </c>
      <c r="U164" s="8"/>
    </row>
    <row r="165" spans="1:21" x14ac:dyDescent="0.3">
      <c r="A165" s="21">
        <v>209</v>
      </c>
      <c r="B165" s="23">
        <v>44059</v>
      </c>
      <c r="C165" s="22" t="s">
        <v>6</v>
      </c>
      <c r="D165" s="22"/>
      <c r="E165" s="14">
        <f t="shared" si="85"/>
        <v>0</v>
      </c>
      <c r="F165" s="8"/>
      <c r="G165" s="15">
        <f t="shared" si="94"/>
        <v>0</v>
      </c>
      <c r="H165" s="8">
        <f t="shared" si="95"/>
        <v>-5.8642969779839991E-3</v>
      </c>
      <c r="I165" s="15">
        <f t="shared" si="96"/>
        <v>-2.3457187911935996E-2</v>
      </c>
      <c r="J165" s="10">
        <f t="shared" si="97"/>
        <v>-1.6005987415056737E-3</v>
      </c>
      <c r="K165" s="21">
        <f t="shared" si="93"/>
        <v>209</v>
      </c>
      <c r="L165" s="10">
        <f t="shared" si="98"/>
        <v>-7.8138719716924375E-4</v>
      </c>
      <c r="M165" s="15"/>
      <c r="N165" s="8">
        <f t="shared" si="99"/>
        <v>-1.1728593955967999E-4</v>
      </c>
      <c r="O165" s="15"/>
      <c r="P165" s="1">
        <f t="shared" si="91"/>
        <v>21.15290975537307</v>
      </c>
      <c r="Q165" s="7">
        <f t="shared" si="86"/>
        <v>6.8234894460269993E-2</v>
      </c>
      <c r="R165" s="7"/>
      <c r="S165" s="7">
        <f t="shared" si="92"/>
        <v>3.3311205081477023E-2</v>
      </c>
      <c r="T165" s="50">
        <f t="shared" si="90"/>
        <v>209</v>
      </c>
      <c r="U165" s="8"/>
    </row>
    <row r="166" spans="1:21" x14ac:dyDescent="0.3">
      <c r="A166" s="21">
        <v>210</v>
      </c>
      <c r="B166" s="23">
        <v>44060</v>
      </c>
      <c r="C166" s="22" t="s">
        <v>6</v>
      </c>
      <c r="D166" s="22"/>
      <c r="E166" s="14">
        <f t="shared" si="85"/>
        <v>0</v>
      </c>
      <c r="F166" s="8"/>
      <c r="G166" s="15">
        <f t="shared" si="94"/>
        <v>0</v>
      </c>
      <c r="H166" s="8">
        <f t="shared" si="95"/>
        <v>-4.5642480478903912E-3</v>
      </c>
      <c r="I166" s="15">
        <f t="shared" si="96"/>
        <v>-1.8256992191561565E-2</v>
      </c>
      <c r="J166" s="10">
        <f t="shared" si="97"/>
        <v>-1.2457639353531768E-3</v>
      </c>
      <c r="K166" s="21">
        <f t="shared" si="93"/>
        <v>210</v>
      </c>
      <c r="L166" s="10">
        <f t="shared" si="98"/>
        <v>-6.0816241106403197E-4</v>
      </c>
      <c r="M166" s="15"/>
      <c r="N166" s="8">
        <f t="shared" si="99"/>
        <v>-9.1284960957807823E-5</v>
      </c>
      <c r="O166" s="15"/>
      <c r="P166" s="1">
        <f t="shared" si="91"/>
        <v>21.15290975537307</v>
      </c>
      <c r="Q166" s="7">
        <f t="shared" si="86"/>
        <v>6.8234894460269993E-2</v>
      </c>
      <c r="R166" s="7"/>
      <c r="S166" s="7">
        <f t="shared" si="92"/>
        <v>3.3311205081477023E-2</v>
      </c>
      <c r="T166" s="50">
        <f t="shared" si="90"/>
        <v>210</v>
      </c>
      <c r="U166" s="8"/>
    </row>
    <row r="167" spans="1:21" x14ac:dyDescent="0.3">
      <c r="A167" s="21">
        <v>211</v>
      </c>
      <c r="B167" s="23">
        <v>44061</v>
      </c>
      <c r="C167" s="22" t="s">
        <v>6</v>
      </c>
      <c r="D167" s="22"/>
      <c r="E167" s="14">
        <f t="shared" si="85"/>
        <v>0</v>
      </c>
      <c r="F167" s="8"/>
      <c r="G167" s="15">
        <f t="shared" si="94"/>
        <v>0</v>
      </c>
      <c r="H167" s="8">
        <f t="shared" si="95"/>
        <v>-3.5524053984443494E-3</v>
      </c>
      <c r="I167" s="15">
        <f t="shared" si="96"/>
        <v>-1.4209621593777397E-2</v>
      </c>
      <c r="J167" s="10">
        <f t="shared" si="97"/>
        <v>-9.6959202977177415E-4</v>
      </c>
      <c r="K167" s="21">
        <f t="shared" si="93"/>
        <v>211</v>
      </c>
      <c r="L167" s="10">
        <f t="shared" si="98"/>
        <v>-4.733396190405033E-4</v>
      </c>
      <c r="M167" s="15"/>
      <c r="N167" s="8">
        <f t="shared" si="99"/>
        <v>-7.1048107968886993E-5</v>
      </c>
      <c r="O167" s="15"/>
      <c r="P167" s="1">
        <f t="shared" si="91"/>
        <v>21.15290975537307</v>
      </c>
      <c r="Q167" s="7">
        <f t="shared" si="86"/>
        <v>6.8234894460269993E-2</v>
      </c>
      <c r="R167" s="7"/>
      <c r="S167" s="7">
        <f t="shared" si="92"/>
        <v>3.3311205081477023E-2</v>
      </c>
      <c r="T167" s="50">
        <f t="shared" si="90"/>
        <v>211</v>
      </c>
      <c r="U167" s="8"/>
    </row>
    <row r="168" spans="1:21" x14ac:dyDescent="0.3">
      <c r="A168" s="21">
        <v>212</v>
      </c>
      <c r="B168" s="23">
        <v>44062</v>
      </c>
      <c r="C168" s="22" t="s">
        <v>6</v>
      </c>
      <c r="D168" s="22"/>
      <c r="E168" s="14">
        <f t="shared" si="85"/>
        <v>0</v>
      </c>
      <c r="F168" s="8"/>
      <c r="G168" s="15">
        <f t="shared" si="94"/>
        <v>0</v>
      </c>
      <c r="H168" s="8">
        <f t="shared" si="95"/>
        <v>-2.7648769266011663E-3</v>
      </c>
      <c r="I168" s="15">
        <f t="shared" si="96"/>
        <v>-1.1059507706404665E-2</v>
      </c>
      <c r="J168" s="10">
        <f t="shared" si="97"/>
        <v>-7.5464434112906494E-4</v>
      </c>
      <c r="K168" s="21">
        <f t="shared" si="93"/>
        <v>212</v>
      </c>
      <c r="L168" s="10">
        <f t="shared" si="98"/>
        <v>-3.6840552930822137E-4</v>
      </c>
      <c r="M168" s="15"/>
      <c r="N168" s="8">
        <f t="shared" si="99"/>
        <v>-5.5297538532023326E-5</v>
      </c>
      <c r="O168" s="15"/>
      <c r="P168" s="1">
        <f t="shared" si="91"/>
        <v>21.15290975537307</v>
      </c>
      <c r="Q168" s="7">
        <f t="shared" si="86"/>
        <v>6.8234894460269993E-2</v>
      </c>
      <c r="R168" s="7"/>
      <c r="S168" s="7">
        <f t="shared" si="92"/>
        <v>3.3311205081477023E-2</v>
      </c>
      <c r="T168" s="50">
        <f t="shared" si="90"/>
        <v>212</v>
      </c>
      <c r="U168" s="8"/>
    </row>
    <row r="169" spans="1:21" x14ac:dyDescent="0.3">
      <c r="A169" s="21">
        <v>213</v>
      </c>
      <c r="B169" s="23">
        <v>44063</v>
      </c>
      <c r="C169" s="22" t="s">
        <v>6</v>
      </c>
      <c r="D169" s="22"/>
      <c r="E169" s="14">
        <f t="shared" si="85"/>
        <v>0</v>
      </c>
      <c r="F169" s="8"/>
      <c r="G169" s="15">
        <f t="shared" si="94"/>
        <v>0</v>
      </c>
      <c r="H169" s="8">
        <f t="shared" si="95"/>
        <v>-2.1519346926449239E-3</v>
      </c>
      <c r="I169" s="15">
        <f t="shared" si="96"/>
        <v>-8.6077387705796957E-3</v>
      </c>
      <c r="J169" s="10">
        <f t="shared" si="97"/>
        <v>-5.8734814655207973E-4</v>
      </c>
      <c r="K169" s="21">
        <f t="shared" si="93"/>
        <v>213</v>
      </c>
      <c r="L169" s="10">
        <f t="shared" si="98"/>
        <v>-2.8673415147456116E-4</v>
      </c>
      <c r="M169" s="15"/>
      <c r="N169" s="8">
        <f t="shared" si="99"/>
        <v>-4.303869385289848E-5</v>
      </c>
      <c r="O169" s="15"/>
      <c r="P169" s="1">
        <f t="shared" si="91"/>
        <v>21.15290975537307</v>
      </c>
      <c r="Q169" s="7">
        <f t="shared" si="86"/>
        <v>6.8234894460269993E-2</v>
      </c>
      <c r="R169" s="7"/>
      <c r="S169" s="7">
        <f t="shared" si="92"/>
        <v>3.3311205081477023E-2</v>
      </c>
      <c r="T169" s="50">
        <f t="shared" si="90"/>
        <v>213</v>
      </c>
      <c r="U169" s="8"/>
    </row>
    <row r="170" spans="1:21" x14ac:dyDescent="0.3">
      <c r="A170" s="21">
        <v>214</v>
      </c>
      <c r="B170" s="23">
        <v>44064</v>
      </c>
      <c r="C170" s="22" t="s">
        <v>6</v>
      </c>
      <c r="D170" s="22"/>
      <c r="E170" s="14">
        <f t="shared" si="85"/>
        <v>0</v>
      </c>
      <c r="F170" s="8"/>
      <c r="G170" s="15">
        <f t="shared" si="94"/>
        <v>0</v>
      </c>
      <c r="H170" s="8">
        <f t="shared" si="95"/>
        <v>-1.6748748838891088E-3</v>
      </c>
      <c r="I170" s="15">
        <f t="shared" si="96"/>
        <v>-6.6994995355564354E-3</v>
      </c>
      <c r="J170" s="10">
        <f t="shared" si="97"/>
        <v>-4.5713964374532122E-4</v>
      </c>
      <c r="K170" s="21">
        <f t="shared" si="93"/>
        <v>214</v>
      </c>
      <c r="L170" s="10">
        <f t="shared" si="98"/>
        <v>-2.2316840297218049E-4</v>
      </c>
      <c r="M170" s="15"/>
      <c r="N170" s="8">
        <f t="shared" si="99"/>
        <v>-3.3497497677782179E-5</v>
      </c>
      <c r="O170" s="15"/>
      <c r="P170" s="1">
        <f t="shared" si="91"/>
        <v>21.15290975537307</v>
      </c>
      <c r="Q170" s="7">
        <f t="shared" si="86"/>
        <v>6.8234894460269993E-2</v>
      </c>
      <c r="R170" s="7"/>
      <c r="S170" s="7">
        <f t="shared" si="92"/>
        <v>3.3311205081477023E-2</v>
      </c>
      <c r="T170" s="50">
        <f t="shared" si="90"/>
        <v>214</v>
      </c>
      <c r="U170" s="8"/>
    </row>
    <row r="171" spans="1:21" x14ac:dyDescent="0.3">
      <c r="A171" s="21">
        <v>215</v>
      </c>
      <c r="B171" s="23">
        <v>44065</v>
      </c>
      <c r="C171" s="22" t="s">
        <v>6</v>
      </c>
      <c r="D171" s="22"/>
      <c r="E171" s="14">
        <f t="shared" si="85"/>
        <v>0</v>
      </c>
      <c r="F171" s="8"/>
      <c r="G171" s="15">
        <f t="shared" si="94"/>
        <v>0</v>
      </c>
      <c r="H171" s="8">
        <f t="shared" si="95"/>
        <v>-1.303573889240431E-3</v>
      </c>
      <c r="I171" s="15">
        <f t="shared" si="96"/>
        <v>-5.214295556961724E-3</v>
      </c>
      <c r="J171" s="10">
        <f t="shared" si="97"/>
        <v>-3.5579690701393799E-4</v>
      </c>
      <c r="K171" s="21">
        <f t="shared" si="93"/>
        <v>215</v>
      </c>
      <c r="L171" s="10">
        <f t="shared" si="98"/>
        <v>-1.7369446865338645E-4</v>
      </c>
      <c r="M171" s="15"/>
      <c r="N171" s="8">
        <f t="shared" si="99"/>
        <v>-2.6071477784808619E-5</v>
      </c>
      <c r="O171" s="15"/>
      <c r="P171" s="1">
        <f t="shared" si="91"/>
        <v>21.15290975537307</v>
      </c>
      <c r="Q171" s="7">
        <f t="shared" si="86"/>
        <v>6.8234894460269993E-2</v>
      </c>
      <c r="R171" s="7"/>
      <c r="S171" s="7">
        <f t="shared" si="92"/>
        <v>3.3311205081477023E-2</v>
      </c>
      <c r="T171" s="50">
        <f t="shared" si="90"/>
        <v>215</v>
      </c>
      <c r="U171" s="8"/>
    </row>
    <row r="172" spans="1:21" x14ac:dyDescent="0.3">
      <c r="A172" s="21">
        <v>216</v>
      </c>
      <c r="B172" s="23">
        <v>44066</v>
      </c>
      <c r="C172" s="22" t="s">
        <v>6</v>
      </c>
      <c r="D172" s="22"/>
      <c r="E172" s="14">
        <f t="shared" si="85"/>
        <v>0</v>
      </c>
      <c r="F172" s="8"/>
      <c r="G172" s="15">
        <f t="shared" si="94"/>
        <v>0</v>
      </c>
      <c r="H172" s="8">
        <f t="shared" si="95"/>
        <v>-1.0145861646474678E-3</v>
      </c>
      <c r="I172" s="15">
        <f t="shared" si="96"/>
        <v>-4.0583446585898712E-3</v>
      </c>
      <c r="J172" s="10">
        <f t="shared" si="97"/>
        <v>-2.7692071946228033E-4</v>
      </c>
      <c r="K172" s="21">
        <f t="shared" si="93"/>
        <v>216</v>
      </c>
      <c r="L172" s="10">
        <f t="shared" si="98"/>
        <v>-1.3518835121360405E-4</v>
      </c>
      <c r="M172" s="15"/>
      <c r="N172" s="8">
        <f t="shared" si="99"/>
        <v>-2.0291723292949357E-5</v>
      </c>
      <c r="O172" s="15"/>
      <c r="P172" s="1">
        <f t="shared" si="91"/>
        <v>21.15290975537307</v>
      </c>
      <c r="Q172" s="7">
        <f t="shared" si="86"/>
        <v>6.8234894460269993E-2</v>
      </c>
      <c r="R172" s="7"/>
      <c r="S172" s="7">
        <f t="shared" si="92"/>
        <v>3.3311205081477023E-2</v>
      </c>
      <c r="T172" s="50">
        <f t="shared" si="90"/>
        <v>216</v>
      </c>
      <c r="U172" s="8"/>
    </row>
    <row r="173" spans="1:21" x14ac:dyDescent="0.3">
      <c r="A173" s="21">
        <v>217</v>
      </c>
      <c r="B173" s="23">
        <v>44067</v>
      </c>
      <c r="C173" s="22" t="s">
        <v>6</v>
      </c>
      <c r="D173" s="22"/>
      <c r="E173" s="14">
        <f t="shared" si="85"/>
        <v>0</v>
      </c>
      <c r="F173" s="8"/>
      <c r="G173" s="15">
        <f t="shared" si="94"/>
        <v>0</v>
      </c>
      <c r="H173" s="8">
        <f t="shared" si="95"/>
        <v>-7.8966378046576441E-4</v>
      </c>
      <c r="I173" s="15">
        <f t="shared" si="96"/>
        <v>-3.1586551218630576E-3</v>
      </c>
      <c r="J173" s="10">
        <f t="shared" si="97"/>
        <v>-2.15530498876717E-4</v>
      </c>
      <c r="K173" s="21">
        <f t="shared" si="93"/>
        <v>217</v>
      </c>
      <c r="L173" s="10">
        <f t="shared" si="98"/>
        <v>-1.0521860854603811E-4</v>
      </c>
      <c r="M173" s="15"/>
      <c r="N173" s="8">
        <f t="shared" si="99"/>
        <v>-1.5793275609315287E-5</v>
      </c>
      <c r="O173" s="15"/>
      <c r="P173" s="1">
        <f t="shared" si="91"/>
        <v>21.15290975537307</v>
      </c>
      <c r="Q173" s="7">
        <f t="shared" si="86"/>
        <v>6.8234894460269993E-2</v>
      </c>
      <c r="R173" s="7"/>
      <c r="S173" s="7">
        <f t="shared" si="92"/>
        <v>3.3311205081477023E-2</v>
      </c>
      <c r="T173" s="50">
        <f t="shared" si="90"/>
        <v>217</v>
      </c>
      <c r="U173" s="8"/>
    </row>
    <row r="174" spans="1:21" x14ac:dyDescent="0.3">
      <c r="A174" s="21">
        <v>218</v>
      </c>
      <c r="B174" s="23">
        <v>44068</v>
      </c>
      <c r="C174" s="22" t="s">
        <v>6</v>
      </c>
      <c r="D174" s="22"/>
      <c r="E174" s="14">
        <f t="shared" si="85"/>
        <v>0</v>
      </c>
      <c r="F174" s="8"/>
      <c r="G174" s="15">
        <f t="shared" si="94"/>
        <v>0</v>
      </c>
      <c r="H174" s="8">
        <f t="shared" si="95"/>
        <v>-6.1460416858350397E-4</v>
      </c>
      <c r="I174" s="15">
        <f t="shared" si="96"/>
        <v>-2.4584166743340159E-3</v>
      </c>
      <c r="J174" s="10">
        <f t="shared" si="97"/>
        <v>-1.6774980231254951E-4</v>
      </c>
      <c r="K174" s="21">
        <f t="shared" si="93"/>
        <v>218</v>
      </c>
      <c r="L174" s="10">
        <f t="shared" si="98"/>
        <v>-8.1892822014463111E-5</v>
      </c>
      <c r="M174" s="15"/>
      <c r="N174" s="8">
        <f t="shared" si="99"/>
        <v>-1.2292083371670079E-5</v>
      </c>
      <c r="O174" s="15"/>
      <c r="P174" s="1">
        <f t="shared" si="91"/>
        <v>21.15290975537307</v>
      </c>
      <c r="Q174" s="7">
        <f t="shared" si="86"/>
        <v>6.8234894460269993E-2</v>
      </c>
      <c r="R174" s="7"/>
      <c r="S174" s="7">
        <f t="shared" si="92"/>
        <v>3.3311205081477023E-2</v>
      </c>
      <c r="T174" s="50">
        <f t="shared" si="90"/>
        <v>218</v>
      </c>
      <c r="U174" s="8"/>
    </row>
    <row r="175" spans="1:21" x14ac:dyDescent="0.3">
      <c r="A175" s="21">
        <v>219</v>
      </c>
      <c r="B175" s="23">
        <v>44069</v>
      </c>
      <c r="C175" s="22" t="s">
        <v>6</v>
      </c>
      <c r="D175" s="22"/>
      <c r="E175" s="14">
        <f t="shared" si="85"/>
        <v>0</v>
      </c>
      <c r="F175" s="8"/>
      <c r="G175" s="15">
        <f t="shared" si="94"/>
        <v>0</v>
      </c>
      <c r="H175" s="8">
        <f t="shared" si="95"/>
        <v>-4.7835331109832624E-4</v>
      </c>
      <c r="I175" s="15">
        <f t="shared" si="96"/>
        <v>-1.9134132443933049E-3</v>
      </c>
      <c r="J175" s="10">
        <f t="shared" si="97"/>
        <v>-1.3056155079005995E-4</v>
      </c>
      <c r="K175" s="21">
        <f t="shared" si="93"/>
        <v>219</v>
      </c>
      <c r="L175" s="10">
        <f t="shared" si="98"/>
        <v>-6.3738100989599691E-5</v>
      </c>
      <c r="M175" s="15"/>
      <c r="N175" s="8">
        <f t="shared" si="99"/>
        <v>-9.5670662219665243E-6</v>
      </c>
      <c r="O175" s="15"/>
      <c r="P175" s="1">
        <f t="shared" si="91"/>
        <v>21.15290975537307</v>
      </c>
      <c r="Q175" s="7">
        <f t="shared" si="86"/>
        <v>6.8234894460269993E-2</v>
      </c>
      <c r="R175" s="7"/>
      <c r="S175" s="7">
        <f t="shared" si="92"/>
        <v>3.3311205081477023E-2</v>
      </c>
      <c r="T175" s="50">
        <f t="shared" si="90"/>
        <v>219</v>
      </c>
      <c r="U175" s="8"/>
    </row>
    <row r="176" spans="1:21" x14ac:dyDescent="0.3">
      <c r="A176" s="21">
        <v>220</v>
      </c>
      <c r="B176" s="23">
        <v>44070</v>
      </c>
      <c r="C176" s="22" t="s">
        <v>6</v>
      </c>
      <c r="D176" s="22"/>
      <c r="E176" s="14">
        <f t="shared" si="85"/>
        <v>0</v>
      </c>
      <c r="F176" s="8"/>
      <c r="G176" s="15">
        <f t="shared" si="94"/>
        <v>0</v>
      </c>
      <c r="H176" s="8">
        <f t="shared" si="95"/>
        <v>-3.7230774201565297E-4</v>
      </c>
      <c r="I176" s="15">
        <f t="shared" si="96"/>
        <v>-1.4892309680626119E-3</v>
      </c>
      <c r="J176" s="10">
        <f t="shared" si="97"/>
        <v>-1.0161751793271804E-4</v>
      </c>
      <c r="K176" s="21">
        <f t="shared" si="93"/>
        <v>220</v>
      </c>
      <c r="L176" s="10">
        <f t="shared" si="98"/>
        <v>-4.9608078190820223E-5</v>
      </c>
      <c r="M176" s="15"/>
      <c r="N176" s="8">
        <f t="shared" si="99"/>
        <v>-7.4461548403130596E-6</v>
      </c>
      <c r="O176" s="15"/>
      <c r="P176" s="1">
        <f t="shared" si="91"/>
        <v>21.15290975537307</v>
      </c>
      <c r="Q176" s="7">
        <f t="shared" si="86"/>
        <v>6.8234894460269993E-2</v>
      </c>
      <c r="R176" s="7"/>
      <c r="S176" s="7">
        <f t="shared" si="92"/>
        <v>3.3311205081477023E-2</v>
      </c>
      <c r="T176" s="50">
        <f t="shared" si="90"/>
        <v>220</v>
      </c>
      <c r="U176" s="8"/>
    </row>
    <row r="177" spans="1:21" x14ac:dyDescent="0.3">
      <c r="A177" s="21">
        <v>221</v>
      </c>
      <c r="B177" s="23">
        <v>44071</v>
      </c>
      <c r="C177" s="22" t="s">
        <v>6</v>
      </c>
      <c r="D177" s="22"/>
      <c r="E177" s="14">
        <f t="shared" si="85"/>
        <v>0</v>
      </c>
      <c r="F177" s="8"/>
      <c r="G177" s="15">
        <f t="shared" si="94"/>
        <v>0</v>
      </c>
      <c r="H177" s="8">
        <f t="shared" si="95"/>
        <v>-2.897712873493665E-4</v>
      </c>
      <c r="I177" s="15">
        <f t="shared" si="96"/>
        <v>-1.159085149397466E-3</v>
      </c>
      <c r="J177" s="10">
        <f t="shared" si="97"/>
        <v>-7.9090052839602367E-5</v>
      </c>
      <c r="K177" s="21">
        <f t="shared" si="93"/>
        <v>221</v>
      </c>
      <c r="L177" s="10">
        <f t="shared" si="98"/>
        <v>-3.8610523118473423E-5</v>
      </c>
      <c r="M177" s="15"/>
      <c r="N177" s="8">
        <f t="shared" si="99"/>
        <v>-5.79542574698733E-6</v>
      </c>
      <c r="O177" s="15"/>
      <c r="P177" s="1">
        <f t="shared" si="91"/>
        <v>21.15290975537307</v>
      </c>
      <c r="Q177" s="7">
        <f t="shared" si="86"/>
        <v>6.8234894460269993E-2</v>
      </c>
      <c r="R177" s="7"/>
      <c r="S177" s="7">
        <f t="shared" si="92"/>
        <v>3.3311205081477023E-2</v>
      </c>
      <c r="T177" s="50">
        <f t="shared" si="90"/>
        <v>221</v>
      </c>
      <c r="U177" s="8"/>
    </row>
    <row r="178" spans="1:21" x14ac:dyDescent="0.3">
      <c r="A178" s="21">
        <v>222</v>
      </c>
      <c r="B178" s="23">
        <v>44072</v>
      </c>
      <c r="C178" s="22" t="s">
        <v>6</v>
      </c>
      <c r="D178" s="22"/>
      <c r="E178" s="14">
        <f t="shared" si="85"/>
        <v>0</v>
      </c>
      <c r="F178" s="8"/>
      <c r="G178" s="15">
        <f t="shared" si="94"/>
        <v>0</v>
      </c>
      <c r="H178" s="8">
        <f t="shared" si="95"/>
        <v>-2.2553223985489641E-4</v>
      </c>
      <c r="I178" s="15">
        <f t="shared" si="96"/>
        <v>-9.0212895941958564E-4</v>
      </c>
      <c r="J178" s="10">
        <f t="shared" si="97"/>
        <v>-6.1556674335548614E-5</v>
      </c>
      <c r="K178" s="21">
        <f t="shared" si="93"/>
        <v>222</v>
      </c>
      <c r="L178" s="10">
        <f t="shared" si="98"/>
        <v>-3.0051002777165282E-5</v>
      </c>
      <c r="M178" s="15"/>
      <c r="N178" s="8">
        <f t="shared" si="99"/>
        <v>-4.5106447970979283E-6</v>
      </c>
      <c r="O178" s="15"/>
      <c r="P178" s="1">
        <f t="shared" si="91"/>
        <v>21.15290975537307</v>
      </c>
      <c r="Q178" s="7">
        <f t="shared" si="86"/>
        <v>6.8234894460269993E-2</v>
      </c>
      <c r="R178" s="7"/>
      <c r="S178" s="7">
        <f t="shared" si="92"/>
        <v>3.3311205081477023E-2</v>
      </c>
      <c r="T178" s="50">
        <f t="shared" si="90"/>
        <v>222</v>
      </c>
      <c r="U178" s="8"/>
    </row>
    <row r="179" spans="1:21" x14ac:dyDescent="0.3">
      <c r="A179" s="21">
        <v>223</v>
      </c>
      <c r="B179" s="23">
        <v>44073</v>
      </c>
      <c r="C179" s="22" t="s">
        <v>6</v>
      </c>
      <c r="D179" s="22"/>
      <c r="E179" s="14">
        <f t="shared" si="85"/>
        <v>0</v>
      </c>
      <c r="F179" s="8"/>
      <c r="G179" s="15">
        <f t="shared" si="94"/>
        <v>0</v>
      </c>
      <c r="H179" s="8">
        <f t="shared" si="95"/>
        <v>-1.7553426938618911E-4</v>
      </c>
      <c r="I179" s="15">
        <f t="shared" si="96"/>
        <v>-7.0213707754475645E-4</v>
      </c>
      <c r="J179" s="10">
        <f t="shared" si="97"/>
        <v>-4.7910249382908862E-5</v>
      </c>
      <c r="K179" s="21">
        <f t="shared" si="93"/>
        <v>223</v>
      </c>
      <c r="L179" s="10">
        <f t="shared" si="98"/>
        <v>-2.3389032185402319E-5</v>
      </c>
      <c r="M179" s="15"/>
      <c r="N179" s="8">
        <f t="shared" si="99"/>
        <v>-3.5106853877237822E-6</v>
      </c>
      <c r="O179" s="15"/>
      <c r="P179" s="1">
        <f t="shared" si="91"/>
        <v>21.15290975537307</v>
      </c>
      <c r="Q179" s="7">
        <f t="shared" si="86"/>
        <v>6.8234894460269993E-2</v>
      </c>
      <c r="R179" s="7"/>
      <c r="S179" s="7">
        <f t="shared" si="92"/>
        <v>3.3311205081477023E-2</v>
      </c>
      <c r="T179" s="50">
        <f t="shared" si="90"/>
        <v>223</v>
      </c>
      <c r="U179" s="8"/>
    </row>
    <row r="180" spans="1:21" x14ac:dyDescent="0.3">
      <c r="A180" s="21">
        <v>224</v>
      </c>
      <c r="B180" s="23">
        <v>44074</v>
      </c>
      <c r="C180" s="22" t="s">
        <v>6</v>
      </c>
      <c r="D180" s="22"/>
      <c r="E180" s="14">
        <f t="shared" si="85"/>
        <v>0</v>
      </c>
      <c r="F180" s="8"/>
      <c r="G180" s="15">
        <f t="shared" si="94"/>
        <v>0</v>
      </c>
      <c r="H180" s="8">
        <f t="shared" si="95"/>
        <v>-1.3662028873906147E-4</v>
      </c>
      <c r="I180" s="15">
        <f t="shared" si="96"/>
        <v>-5.4648115495624589E-4</v>
      </c>
      <c r="J180" s="10">
        <f t="shared" si="97"/>
        <v>-3.7289083932965892E-5</v>
      </c>
      <c r="K180" s="21">
        <f t="shared" si="93"/>
        <v>224</v>
      </c>
      <c r="L180" s="10">
        <f t="shared" si="98"/>
        <v>-1.8203945825909931E-5</v>
      </c>
      <c r="M180" s="15"/>
      <c r="N180" s="8">
        <f t="shared" si="99"/>
        <v>-2.7324057747812294E-6</v>
      </c>
      <c r="O180" s="15"/>
      <c r="P180" s="1">
        <f t="shared" si="91"/>
        <v>21.15290975537307</v>
      </c>
      <c r="Q180" s="7">
        <f t="shared" si="86"/>
        <v>6.8234894460269993E-2</v>
      </c>
      <c r="R180" s="7"/>
      <c r="S180" s="7">
        <f t="shared" si="92"/>
        <v>3.3311205081477023E-2</v>
      </c>
      <c r="T180" s="50">
        <f t="shared" si="90"/>
        <v>224</v>
      </c>
      <c r="U180" s="8"/>
    </row>
    <row r="181" spans="1:21" x14ac:dyDescent="0.3">
      <c r="A181" s="21">
        <v>225</v>
      </c>
      <c r="B181" s="23">
        <v>44075</v>
      </c>
      <c r="C181" s="22" t="s">
        <v>6</v>
      </c>
      <c r="D181" s="22"/>
      <c r="E181" s="14">
        <f t="shared" ref="E181:E244" si="100">+O181*(Q181/$E$3)</f>
        <v>0</v>
      </c>
      <c r="F181" s="8"/>
      <c r="G181" s="15">
        <f t="shared" si="94"/>
        <v>0</v>
      </c>
      <c r="H181" s="8">
        <f t="shared" si="95"/>
        <v>-1.0633310156707829E-4</v>
      </c>
      <c r="I181" s="15">
        <f t="shared" si="96"/>
        <v>-4.2533240626831315E-4</v>
      </c>
      <c r="J181" s="10">
        <f t="shared" si="97"/>
        <v>-2.9022511852251028E-5</v>
      </c>
      <c r="K181" s="21">
        <f t="shared" si="93"/>
        <v>225</v>
      </c>
      <c r="L181" s="10">
        <f t="shared" si="98"/>
        <v>-1.4168335013001883E-5</v>
      </c>
      <c r="M181" s="15"/>
      <c r="N181" s="8">
        <f t="shared" si="99"/>
        <v>-2.126662031341566E-6</v>
      </c>
      <c r="O181" s="15"/>
      <c r="P181" s="1">
        <f t="shared" si="91"/>
        <v>21.15290975537307</v>
      </c>
      <c r="Q181" s="7">
        <f t="shared" ref="Q181:Q244" si="101">+J181/I181</f>
        <v>6.8234894460269993E-2</v>
      </c>
      <c r="R181" s="7"/>
      <c r="S181" s="7">
        <f t="shared" si="92"/>
        <v>3.3311205081477023E-2</v>
      </c>
      <c r="T181" s="50">
        <f t="shared" si="90"/>
        <v>225</v>
      </c>
      <c r="U181" s="8"/>
    </row>
    <row r="182" spans="1:21" x14ac:dyDescent="0.3">
      <c r="A182" s="21">
        <v>226</v>
      </c>
      <c r="B182" s="23">
        <v>44076</v>
      </c>
      <c r="C182" s="22" t="s">
        <v>6</v>
      </c>
      <c r="D182" s="22"/>
      <c r="E182" s="14">
        <f t="shared" si="100"/>
        <v>0</v>
      </c>
      <c r="F182" s="8"/>
      <c r="G182" s="15">
        <f t="shared" si="94"/>
        <v>0</v>
      </c>
      <c r="H182" s="8">
        <f t="shared" si="95"/>
        <v>-8.27602444207238E-5</v>
      </c>
      <c r="I182" s="15">
        <f t="shared" si="96"/>
        <v>-3.310409776828952E-4</v>
      </c>
      <c r="J182" s="10">
        <f t="shared" si="97"/>
        <v>-2.2588546174216949E-5</v>
      </c>
      <c r="K182" s="21">
        <f t="shared" si="93"/>
        <v>226</v>
      </c>
      <c r="L182" s="10">
        <f t="shared" si="98"/>
        <v>-1.1027373897967581E-5</v>
      </c>
      <c r="M182" s="15"/>
      <c r="N182" s="8">
        <f t="shared" si="99"/>
        <v>-1.6552048884144761E-6</v>
      </c>
      <c r="O182" s="15"/>
      <c r="P182" s="1">
        <f t="shared" si="91"/>
        <v>21.15290975537307</v>
      </c>
      <c r="Q182" s="7">
        <f t="shared" si="101"/>
        <v>6.8234894460269993E-2</v>
      </c>
      <c r="R182" s="7"/>
      <c r="S182" s="7">
        <f t="shared" si="92"/>
        <v>3.3311205081477023E-2</v>
      </c>
      <c r="T182" s="50">
        <f t="shared" si="90"/>
        <v>226</v>
      </c>
      <c r="U182" s="8"/>
    </row>
    <row r="183" spans="1:21" x14ac:dyDescent="0.3">
      <c r="A183" s="21">
        <v>227</v>
      </c>
      <c r="B183" s="23">
        <v>44077</v>
      </c>
      <c r="C183" s="22" t="s">
        <v>6</v>
      </c>
      <c r="D183" s="22"/>
      <c r="E183" s="14">
        <f t="shared" si="100"/>
        <v>0</v>
      </c>
      <c r="F183" s="8"/>
      <c r="G183" s="15">
        <f t="shared" si="94"/>
        <v>0</v>
      </c>
      <c r="H183" s="8">
        <f t="shared" si="95"/>
        <v>-6.4413225567931122E-5</v>
      </c>
      <c r="I183" s="15">
        <f t="shared" si="96"/>
        <v>-2.5765290227172449E-4</v>
      </c>
      <c r="J183" s="10">
        <f t="shared" si="97"/>
        <v>-1.7580918593893379E-5</v>
      </c>
      <c r="K183" s="21">
        <f t="shared" si="93"/>
        <v>227</v>
      </c>
      <c r="L183" s="10">
        <f t="shared" si="98"/>
        <v>-8.5827286674111709E-6</v>
      </c>
      <c r="M183" s="15"/>
      <c r="N183" s="8">
        <f t="shared" si="99"/>
        <v>-1.2882645113586224E-6</v>
      </c>
      <c r="O183" s="15"/>
      <c r="P183" s="1">
        <f t="shared" si="91"/>
        <v>21.15290975537307</v>
      </c>
      <c r="Q183" s="7">
        <f t="shared" si="101"/>
        <v>6.8234894460269993E-2</v>
      </c>
      <c r="R183" s="7"/>
      <c r="S183" s="7">
        <f t="shared" si="92"/>
        <v>3.3311205081477023E-2</v>
      </c>
      <c r="T183" s="50">
        <f t="shared" si="90"/>
        <v>227</v>
      </c>
      <c r="U183" s="8"/>
    </row>
    <row r="184" spans="1:21" x14ac:dyDescent="0.3">
      <c r="A184" s="21">
        <v>228</v>
      </c>
      <c r="B184" s="23">
        <v>44078</v>
      </c>
      <c r="C184" s="22" t="s">
        <v>6</v>
      </c>
      <c r="D184" s="22"/>
      <c r="E184" s="14">
        <f t="shared" si="100"/>
        <v>0</v>
      </c>
      <c r="F184" s="8"/>
      <c r="G184" s="15">
        <f t="shared" si="94"/>
        <v>0</v>
      </c>
      <c r="H184" s="8">
        <f t="shared" si="95"/>
        <v>-5.0133535214961478E-5</v>
      </c>
      <c r="I184" s="15">
        <f t="shared" si="96"/>
        <v>-2.0053414085984591E-4</v>
      </c>
      <c r="J184" s="10">
        <f t="shared" si="97"/>
        <v>-1.3683425937252502E-5</v>
      </c>
      <c r="K184" s="21">
        <f t="shared" si="93"/>
        <v>228</v>
      </c>
      <c r="L184" s="10">
        <f t="shared" si="98"/>
        <v>-6.6800338920201282E-6</v>
      </c>
      <c r="M184" s="15"/>
      <c r="N184" s="8">
        <f t="shared" si="99"/>
        <v>-1.0026707042992296E-6</v>
      </c>
      <c r="O184" s="15"/>
      <c r="P184" s="1">
        <f t="shared" si="91"/>
        <v>21.15290975537307</v>
      </c>
      <c r="Q184" s="7">
        <f t="shared" si="101"/>
        <v>6.8234894460269993E-2</v>
      </c>
      <c r="R184" s="7"/>
      <c r="S184" s="7">
        <f t="shared" si="92"/>
        <v>3.3311205081477023E-2</v>
      </c>
      <c r="T184" s="50">
        <f t="shared" si="90"/>
        <v>228</v>
      </c>
      <c r="U184" s="8"/>
    </row>
    <row r="185" spans="1:21" x14ac:dyDescent="0.3">
      <c r="A185" s="21">
        <v>229</v>
      </c>
      <c r="B185" s="23">
        <v>44079</v>
      </c>
      <c r="C185" s="22" t="s">
        <v>6</v>
      </c>
      <c r="D185" s="22"/>
      <c r="E185" s="14">
        <f t="shared" si="100"/>
        <v>0</v>
      </c>
      <c r="F185" s="8"/>
      <c r="G185" s="15">
        <f t="shared" si="94"/>
        <v>0</v>
      </c>
      <c r="H185" s="8">
        <f t="shared" si="95"/>
        <v>-3.9019492208151326E-5</v>
      </c>
      <c r="I185" s="15">
        <f t="shared" si="96"/>
        <v>-1.560779688326053E-4</v>
      </c>
      <c r="J185" s="10">
        <f t="shared" ref="J185:J216" si="102">+I185*$Q$3</f>
        <v>-1.0649963730866133E-5</v>
      </c>
      <c r="K185" s="21">
        <f t="shared" si="93"/>
        <v>229</v>
      </c>
      <c r="L185" s="10">
        <f t="shared" ref="L185:L216" si="103">+$S$3*I185</f>
        <v>-5.1991452284832942E-6</v>
      </c>
      <c r="M185" s="15"/>
      <c r="N185" s="8">
        <f t="shared" ref="N185:N216" si="104">+I185*$N$3</f>
        <v>-7.803898441630265E-7</v>
      </c>
      <c r="O185" s="15"/>
      <c r="P185" s="1">
        <f t="shared" si="91"/>
        <v>21.15290975537307</v>
      </c>
      <c r="Q185" s="7">
        <f t="shared" si="101"/>
        <v>6.8234894460269993E-2</v>
      </c>
      <c r="R185" s="7"/>
      <c r="S185" s="7">
        <f t="shared" si="92"/>
        <v>3.3311205081477023E-2</v>
      </c>
      <c r="T185" s="50">
        <f t="shared" si="90"/>
        <v>229</v>
      </c>
      <c r="U185" s="8"/>
    </row>
    <row r="186" spans="1:21" x14ac:dyDescent="0.3">
      <c r="A186" s="21">
        <v>230</v>
      </c>
      <c r="B186" s="23">
        <v>44080</v>
      </c>
      <c r="C186" s="22" t="s">
        <v>6</v>
      </c>
      <c r="D186" s="22"/>
      <c r="E186" s="14">
        <f t="shared" si="100"/>
        <v>0</v>
      </c>
      <c r="F186" s="8"/>
      <c r="G186" s="15">
        <f t="shared" si="94"/>
        <v>0</v>
      </c>
      <c r="H186" s="8">
        <f t="shared" si="95"/>
        <v>-3.0369308002193561E-5</v>
      </c>
      <c r="I186" s="15">
        <f t="shared" si="96"/>
        <v>-1.2147723200877424E-4</v>
      </c>
      <c r="J186" s="10">
        <f t="shared" si="102"/>
        <v>-8.2889861054444429E-6</v>
      </c>
      <c r="K186" s="21">
        <f t="shared" si="93"/>
        <v>230</v>
      </c>
      <c r="L186" s="10">
        <f t="shared" si="103"/>
        <v>-4.0465529881744435E-6</v>
      </c>
      <c r="M186" s="15"/>
      <c r="N186" s="8">
        <f t="shared" si="104"/>
        <v>-6.0738616004387121E-7</v>
      </c>
      <c r="O186" s="15"/>
      <c r="P186" s="1">
        <f t="shared" si="91"/>
        <v>21.15290975537307</v>
      </c>
      <c r="Q186" s="7">
        <f t="shared" si="101"/>
        <v>6.8234894460269993E-2</v>
      </c>
      <c r="R186" s="7"/>
      <c r="S186" s="7">
        <f t="shared" si="92"/>
        <v>3.3311205081477023E-2</v>
      </c>
      <c r="T186" s="50">
        <f t="shared" si="90"/>
        <v>230</v>
      </c>
      <c r="U186" s="8"/>
    </row>
    <row r="187" spans="1:21" x14ac:dyDescent="0.3">
      <c r="A187" s="21">
        <v>231</v>
      </c>
      <c r="B187" s="23">
        <v>44081</v>
      </c>
      <c r="C187" s="22" t="s">
        <v>6</v>
      </c>
      <c r="D187" s="22"/>
      <c r="E187" s="14">
        <f t="shared" si="100"/>
        <v>0</v>
      </c>
      <c r="F187" s="8"/>
      <c r="G187" s="15">
        <f t="shared" si="94"/>
        <v>0</v>
      </c>
      <c r="H187" s="8">
        <f t="shared" si="95"/>
        <v>-2.3636772708677814E-5</v>
      </c>
      <c r="I187" s="15">
        <f t="shared" si="96"/>
        <v>-9.4547090834711255E-5</v>
      </c>
      <c r="J187" s="10">
        <f t="shared" si="102"/>
        <v>-6.4514107646320825E-6</v>
      </c>
      <c r="K187" s="21">
        <f t="shared" si="93"/>
        <v>231</v>
      </c>
      <c r="L187" s="10">
        <f t="shared" si="103"/>
        <v>-3.149477532652103E-6</v>
      </c>
      <c r="M187" s="15"/>
      <c r="N187" s="8">
        <f t="shared" si="104"/>
        <v>-4.7273545417355627E-7</v>
      </c>
      <c r="O187" s="15"/>
      <c r="P187" s="1">
        <f t="shared" si="91"/>
        <v>21.15290975537307</v>
      </c>
      <c r="Q187" s="7">
        <f t="shared" si="101"/>
        <v>6.8234894460269993E-2</v>
      </c>
      <c r="R187" s="7"/>
      <c r="S187" s="7">
        <f t="shared" si="92"/>
        <v>3.3311205081477023E-2</v>
      </c>
      <c r="T187" s="50">
        <f t="shared" si="90"/>
        <v>231</v>
      </c>
      <c r="U187" s="8"/>
    </row>
    <row r="188" spans="1:21" x14ac:dyDescent="0.3">
      <c r="A188" s="21">
        <v>232</v>
      </c>
      <c r="B188" s="23">
        <v>44082</v>
      </c>
      <c r="C188" s="22" t="s">
        <v>6</v>
      </c>
      <c r="D188" s="22"/>
      <c r="E188" s="14">
        <f t="shared" si="100"/>
        <v>0</v>
      </c>
      <c r="F188" s="8"/>
      <c r="G188" s="15">
        <f t="shared" si="94"/>
        <v>0</v>
      </c>
      <c r="H188" s="8">
        <f t="shared" si="95"/>
        <v>-1.8396765051127997E-5</v>
      </c>
      <c r="I188" s="15">
        <f t="shared" si="96"/>
        <v>-7.3587060204511988E-5</v>
      </c>
      <c r="J188" s="10">
        <f t="shared" si="102"/>
        <v>-5.0212052866964095E-6</v>
      </c>
      <c r="K188" s="21">
        <f t="shared" si="93"/>
        <v>232</v>
      </c>
      <c r="L188" s="10">
        <f t="shared" si="103"/>
        <v>-2.4512736538154956E-6</v>
      </c>
      <c r="M188" s="15"/>
      <c r="N188" s="8">
        <f t="shared" si="104"/>
        <v>-3.6793530102255993E-7</v>
      </c>
      <c r="O188" s="15"/>
      <c r="P188" s="1">
        <f t="shared" si="91"/>
        <v>21.15290975537307</v>
      </c>
      <c r="Q188" s="7">
        <f t="shared" si="101"/>
        <v>6.8234894460269993E-2</v>
      </c>
      <c r="R188" s="7"/>
      <c r="S188" s="7">
        <f t="shared" si="92"/>
        <v>3.3311205081477023E-2</v>
      </c>
      <c r="T188" s="50">
        <f t="shared" si="90"/>
        <v>232</v>
      </c>
      <c r="U188" s="8"/>
    </row>
    <row r="189" spans="1:21" x14ac:dyDescent="0.3">
      <c r="A189" s="21">
        <v>233</v>
      </c>
      <c r="B189" s="23">
        <v>44083</v>
      </c>
      <c r="C189" s="22" t="s">
        <v>6</v>
      </c>
      <c r="D189" s="22"/>
      <c r="E189" s="14">
        <f t="shared" si="100"/>
        <v>0</v>
      </c>
      <c r="F189" s="8"/>
      <c r="G189" s="15">
        <f t="shared" si="94"/>
        <v>0</v>
      </c>
      <c r="H189" s="8">
        <f t="shared" si="95"/>
        <v>-1.4318408376544231E-5</v>
      </c>
      <c r="I189" s="15">
        <f t="shared" si="96"/>
        <v>-5.7273633506176925E-5</v>
      </c>
      <c r="J189" s="10">
        <f t="shared" si="102"/>
        <v>-3.9080603376501659E-6</v>
      </c>
      <c r="K189" s="21">
        <f t="shared" si="93"/>
        <v>233</v>
      </c>
      <c r="L189" s="10">
        <f t="shared" si="103"/>
        <v>-1.9078537514856133E-6</v>
      </c>
      <c r="M189" s="15"/>
      <c r="N189" s="8">
        <f t="shared" si="104"/>
        <v>-2.8636816753088463E-7</v>
      </c>
      <c r="O189" s="15"/>
      <c r="P189" s="1">
        <f t="shared" si="91"/>
        <v>21.15290975537307</v>
      </c>
      <c r="Q189" s="7">
        <f t="shared" si="101"/>
        <v>6.8234894460269993E-2</v>
      </c>
      <c r="R189" s="7"/>
      <c r="S189" s="7">
        <f t="shared" si="92"/>
        <v>3.3311205081477023E-2</v>
      </c>
      <c r="T189" s="50">
        <f t="shared" si="90"/>
        <v>233</v>
      </c>
      <c r="U189" s="8"/>
    </row>
    <row r="190" spans="1:21" x14ac:dyDescent="0.3">
      <c r="A190" s="21">
        <v>234</v>
      </c>
      <c r="B190" s="23">
        <v>44084</v>
      </c>
      <c r="C190" s="22" t="s">
        <v>6</v>
      </c>
      <c r="D190" s="22"/>
      <c r="E190" s="14">
        <f t="shared" si="100"/>
        <v>0</v>
      </c>
      <c r="F190" s="8"/>
      <c r="G190" s="15">
        <f t="shared" si="94"/>
        <v>0</v>
      </c>
      <c r="H190" s="8">
        <f t="shared" si="95"/>
        <v>-1.1144177678396856E-5</v>
      </c>
      <c r="I190" s="15">
        <f t="shared" si="96"/>
        <v>-4.4576710713587423E-5</v>
      </c>
      <c r="J190" s="10">
        <f t="shared" si="102"/>
        <v>-3.0416871509276245E-6</v>
      </c>
      <c r="K190" s="21">
        <f t="shared" si="93"/>
        <v>234</v>
      </c>
      <c r="L190" s="10">
        <f t="shared" si="103"/>
        <v>-1.4849039524379845E-6</v>
      </c>
      <c r="M190" s="15"/>
      <c r="N190" s="8">
        <f t="shared" si="104"/>
        <v>-2.2288355356793712E-7</v>
      </c>
      <c r="O190" s="15"/>
      <c r="P190" s="1">
        <f t="shared" si="91"/>
        <v>21.15290975537307</v>
      </c>
      <c r="Q190" s="7">
        <f t="shared" si="101"/>
        <v>6.8234894460269993E-2</v>
      </c>
      <c r="R190" s="7"/>
      <c r="S190" s="7">
        <f t="shared" si="92"/>
        <v>3.3311205081477023E-2</v>
      </c>
      <c r="T190" s="50">
        <f t="shared" si="90"/>
        <v>234</v>
      </c>
      <c r="U190" s="8"/>
    </row>
    <row r="191" spans="1:21" x14ac:dyDescent="0.3">
      <c r="A191" s="21">
        <v>235</v>
      </c>
      <c r="B191" s="23">
        <v>44085</v>
      </c>
      <c r="C191" s="22" t="s">
        <v>6</v>
      </c>
      <c r="D191" s="22"/>
      <c r="E191" s="14">
        <f t="shared" si="100"/>
        <v>0</v>
      </c>
      <c r="F191" s="8"/>
      <c r="G191" s="15">
        <f t="shared" si="94"/>
        <v>0</v>
      </c>
      <c r="H191" s="8">
        <f t="shared" si="95"/>
        <v>-8.6736383585151534E-6</v>
      </c>
      <c r="I191" s="15">
        <f t="shared" si="96"/>
        <v>-3.4694553434060614E-5</v>
      </c>
      <c r="J191" s="10">
        <f t="shared" si="102"/>
        <v>-2.3673791919193238E-6</v>
      </c>
      <c r="K191" s="21">
        <f t="shared" si="93"/>
        <v>235</v>
      </c>
      <c r="L191" s="10">
        <f t="shared" si="103"/>
        <v>-1.155717384652256E-6</v>
      </c>
      <c r="M191" s="15"/>
      <c r="N191" s="8">
        <f t="shared" si="104"/>
        <v>-1.7347276717030308E-7</v>
      </c>
      <c r="O191" s="15"/>
      <c r="P191" s="1">
        <f t="shared" si="91"/>
        <v>21.15290975537307</v>
      </c>
      <c r="Q191" s="7">
        <f t="shared" si="101"/>
        <v>6.8234894460269993E-2</v>
      </c>
      <c r="R191" s="7"/>
      <c r="S191" s="7">
        <f t="shared" si="92"/>
        <v>3.3311205081477023E-2</v>
      </c>
      <c r="T191" s="50">
        <f t="shared" si="90"/>
        <v>235</v>
      </c>
      <c r="U191" s="8"/>
    </row>
    <row r="192" spans="1:21" x14ac:dyDescent="0.3">
      <c r="A192" s="21">
        <v>236</v>
      </c>
      <c r="B192" s="23">
        <v>44086</v>
      </c>
      <c r="C192" s="22" t="s">
        <v>6</v>
      </c>
      <c r="D192" s="22"/>
      <c r="E192" s="14">
        <f t="shared" si="100"/>
        <v>0</v>
      </c>
      <c r="F192" s="8"/>
      <c r="G192" s="15">
        <f t="shared" si="94"/>
        <v>0</v>
      </c>
      <c r="H192" s="8">
        <f t="shared" si="95"/>
        <v>-6.7507899232568532E-6</v>
      </c>
      <c r="I192" s="15">
        <f t="shared" si="96"/>
        <v>-2.7003159693027413E-5</v>
      </c>
      <c r="J192" s="10">
        <f t="shared" si="102"/>
        <v>-1.8425577517475423E-6</v>
      </c>
      <c r="K192" s="21">
        <f t="shared" si="93"/>
        <v>236</v>
      </c>
      <c r="L192" s="10">
        <f t="shared" si="103"/>
        <v>-8.9950779038231024E-7</v>
      </c>
      <c r="M192" s="15"/>
      <c r="N192" s="8">
        <f t="shared" si="104"/>
        <v>-1.3501579846513706E-7</v>
      </c>
      <c r="O192" s="15"/>
      <c r="P192" s="1">
        <f t="shared" si="91"/>
        <v>21.15290975537307</v>
      </c>
      <c r="Q192" s="7">
        <f t="shared" si="101"/>
        <v>6.8234894460269993E-2</v>
      </c>
      <c r="R192" s="7"/>
      <c r="S192" s="7">
        <f t="shared" si="92"/>
        <v>3.3311205081477023E-2</v>
      </c>
      <c r="T192" s="50">
        <f t="shared" si="90"/>
        <v>236</v>
      </c>
      <c r="U192" s="8"/>
    </row>
    <row r="193" spans="1:21" x14ac:dyDescent="0.3">
      <c r="A193" s="21">
        <v>237</v>
      </c>
      <c r="B193" s="23">
        <v>44087</v>
      </c>
      <c r="C193" s="22" t="s">
        <v>6</v>
      </c>
      <c r="D193" s="22"/>
      <c r="E193" s="14">
        <f t="shared" si="100"/>
        <v>0</v>
      </c>
      <c r="F193" s="8"/>
      <c r="G193" s="15">
        <f t="shared" si="94"/>
        <v>0</v>
      </c>
      <c r="H193" s="8">
        <f t="shared" si="95"/>
        <v>-5.2542154404219331E-6</v>
      </c>
      <c r="I193" s="15">
        <f t="shared" si="96"/>
        <v>-2.1016861761687732E-5</v>
      </c>
      <c r="J193" s="10">
        <f t="shared" si="102"/>
        <v>-1.4340833441948465E-6</v>
      </c>
      <c r="K193" s="21">
        <f t="shared" si="93"/>
        <v>237</v>
      </c>
      <c r="L193" s="10">
        <f t="shared" si="103"/>
        <v>-7.0009699231263253E-7</v>
      </c>
      <c r="M193" s="15"/>
      <c r="N193" s="8">
        <f t="shared" si="104"/>
        <v>-1.0508430880843867E-7</v>
      </c>
      <c r="O193" s="15"/>
      <c r="P193" s="1">
        <f t="shared" si="91"/>
        <v>21.15290975537307</v>
      </c>
      <c r="Q193" s="7">
        <f t="shared" si="101"/>
        <v>6.8234894460269993E-2</v>
      </c>
      <c r="R193" s="7"/>
      <c r="S193" s="7">
        <f t="shared" si="92"/>
        <v>3.3311205081477023E-2</v>
      </c>
      <c r="T193" s="50">
        <f t="shared" si="90"/>
        <v>237</v>
      </c>
      <c r="U193" s="8"/>
    </row>
    <row r="194" spans="1:21" x14ac:dyDescent="0.3">
      <c r="A194" s="21">
        <v>238</v>
      </c>
      <c r="B194" s="23">
        <v>44088</v>
      </c>
      <c r="C194" s="22" t="s">
        <v>6</v>
      </c>
      <c r="D194" s="22"/>
      <c r="E194" s="14">
        <f t="shared" si="100"/>
        <v>0</v>
      </c>
      <c r="F194" s="8"/>
      <c r="G194" s="15">
        <f t="shared" si="94"/>
        <v>0</v>
      </c>
      <c r="H194" s="8">
        <f t="shared" si="95"/>
        <v>-4.0894147511924984E-6</v>
      </c>
      <c r="I194" s="15">
        <f t="shared" si="96"/>
        <v>-1.6357659004769994E-5</v>
      </c>
      <c r="J194" s="10">
        <f t="shared" si="102"/>
        <v>-1.1161631358075657E-6</v>
      </c>
      <c r="K194" s="21">
        <f t="shared" si="93"/>
        <v>238</v>
      </c>
      <c r="L194" s="10">
        <f t="shared" si="103"/>
        <v>-5.4489333376076256E-7</v>
      </c>
      <c r="M194" s="15"/>
      <c r="N194" s="8">
        <f t="shared" si="104"/>
        <v>-8.1788295023849975E-8</v>
      </c>
      <c r="O194" s="15"/>
      <c r="P194" s="1">
        <f t="shared" si="91"/>
        <v>21.15290975537307</v>
      </c>
      <c r="Q194" s="7">
        <f t="shared" si="101"/>
        <v>6.8234894460269993E-2</v>
      </c>
      <c r="R194" s="7"/>
      <c r="S194" s="7">
        <f t="shared" si="92"/>
        <v>3.3311205081477023E-2</v>
      </c>
      <c r="T194" s="50">
        <f t="shared" si="90"/>
        <v>238</v>
      </c>
      <c r="U194" s="8"/>
    </row>
    <row r="195" spans="1:21" x14ac:dyDescent="0.3">
      <c r="A195" s="21">
        <v>239</v>
      </c>
      <c r="B195" s="23">
        <v>44089</v>
      </c>
      <c r="C195" s="22" t="s">
        <v>6</v>
      </c>
      <c r="D195" s="22"/>
      <c r="E195" s="14">
        <f t="shared" si="100"/>
        <v>0</v>
      </c>
      <c r="F195" s="8"/>
      <c r="G195" s="15">
        <f t="shared" si="94"/>
        <v>0</v>
      </c>
      <c r="H195" s="8">
        <f t="shared" si="95"/>
        <v>-3.1828373230786023E-6</v>
      </c>
      <c r="I195" s="15">
        <f t="shared" si="96"/>
        <v>-1.2731349292314409E-5</v>
      </c>
      <c r="J195" s="10">
        <f t="shared" si="102"/>
        <v>-8.6872227529790684E-7</v>
      </c>
      <c r="K195" s="21">
        <f t="shared" si="93"/>
        <v>239</v>
      </c>
      <c r="L195" s="10">
        <f t="shared" si="103"/>
        <v>-4.2409658724020266E-7</v>
      </c>
      <c r="M195" s="15"/>
      <c r="N195" s="8">
        <f t="shared" si="104"/>
        <v>-6.3656746461572053E-8</v>
      </c>
      <c r="O195" s="15"/>
      <c r="P195" s="1">
        <f t="shared" si="91"/>
        <v>21.15290975537307</v>
      </c>
      <c r="Q195" s="7">
        <f t="shared" si="101"/>
        <v>6.8234894460269993E-2</v>
      </c>
      <c r="R195" s="7"/>
      <c r="S195" s="7">
        <f t="shared" si="92"/>
        <v>3.3311205081477023E-2</v>
      </c>
      <c r="T195" s="50">
        <f t="shared" si="90"/>
        <v>239</v>
      </c>
      <c r="U195" s="8"/>
    </row>
    <row r="196" spans="1:21" x14ac:dyDescent="0.3">
      <c r="A196" s="21">
        <v>240</v>
      </c>
      <c r="B196" s="23">
        <v>44090</v>
      </c>
      <c r="C196" s="22" t="s">
        <v>6</v>
      </c>
      <c r="D196" s="22"/>
      <c r="E196" s="14">
        <f t="shared" si="100"/>
        <v>0</v>
      </c>
      <c r="F196" s="8"/>
      <c r="G196" s="15">
        <f t="shared" si="94"/>
        <v>0</v>
      </c>
      <c r="H196" s="8">
        <f t="shared" si="95"/>
        <v>-2.4772379525036096E-6</v>
      </c>
      <c r="I196" s="15">
        <f t="shared" si="96"/>
        <v>-9.9089518100144383E-6</v>
      </c>
      <c r="J196" s="10">
        <f t="shared" si="102"/>
        <v>-6.7613628096823656E-7</v>
      </c>
      <c r="K196" s="21">
        <f t="shared" si="93"/>
        <v>240</v>
      </c>
      <c r="L196" s="10">
        <f t="shared" si="103"/>
        <v>-3.3007912588586391E-7</v>
      </c>
      <c r="M196" s="15"/>
      <c r="N196" s="8">
        <f t="shared" si="104"/>
        <v>-4.9544759050072191E-8</v>
      </c>
      <c r="O196" s="15"/>
      <c r="P196" s="1">
        <f t="shared" si="91"/>
        <v>21.15290975537307</v>
      </c>
      <c r="Q196" s="7">
        <f t="shared" si="101"/>
        <v>6.8234894460269993E-2</v>
      </c>
      <c r="R196" s="7"/>
      <c r="S196" s="7">
        <f t="shared" si="92"/>
        <v>3.3311205081477023E-2</v>
      </c>
      <c r="T196" s="50">
        <f t="shared" si="90"/>
        <v>240</v>
      </c>
      <c r="U196" s="8"/>
    </row>
    <row r="197" spans="1:21" x14ac:dyDescent="0.3">
      <c r="A197" s="21">
        <v>241</v>
      </c>
      <c r="B197" s="23">
        <v>44091</v>
      </c>
      <c r="C197" s="22" t="s">
        <v>6</v>
      </c>
      <c r="D197" s="22"/>
      <c r="E197" s="14">
        <f t="shared" si="100"/>
        <v>0</v>
      </c>
      <c r="F197" s="8"/>
      <c r="G197" s="15">
        <f t="shared" si="94"/>
        <v>0</v>
      </c>
      <c r="H197" s="8">
        <f t="shared" si="95"/>
        <v>-1.9280620560866551E-6</v>
      </c>
      <c r="I197" s="15">
        <f t="shared" si="96"/>
        <v>-7.7122482243466203E-6</v>
      </c>
      <c r="J197" s="10">
        <f t="shared" si="102"/>
        <v>-5.2624444363969633E-7</v>
      </c>
      <c r="K197" s="21">
        <f t="shared" si="93"/>
        <v>241</v>
      </c>
      <c r="L197" s="10">
        <f t="shared" si="103"/>
        <v>-2.5690428224046731E-7</v>
      </c>
      <c r="M197" s="15"/>
      <c r="N197" s="8">
        <f t="shared" si="104"/>
        <v>-3.8561241121733105E-8</v>
      </c>
      <c r="O197" s="15"/>
      <c r="P197" s="1">
        <f t="shared" si="91"/>
        <v>21.15290975537307</v>
      </c>
      <c r="Q197" s="7">
        <f t="shared" si="101"/>
        <v>6.8234894460269993E-2</v>
      </c>
      <c r="R197" s="7"/>
      <c r="S197" s="7">
        <f t="shared" si="92"/>
        <v>3.3311205081477023E-2</v>
      </c>
      <c r="T197" s="50">
        <f t="shared" ref="T197:T260" si="105">+A197</f>
        <v>241</v>
      </c>
      <c r="U197" s="8"/>
    </row>
    <row r="198" spans="1:21" x14ac:dyDescent="0.3">
      <c r="A198" s="21">
        <v>242</v>
      </c>
      <c r="B198" s="23">
        <v>44092</v>
      </c>
      <c r="C198" s="22" t="s">
        <v>6</v>
      </c>
      <c r="D198" s="22"/>
      <c r="E198" s="14">
        <f t="shared" si="100"/>
        <v>0</v>
      </c>
      <c r="F198" s="8"/>
      <c r="G198" s="15">
        <f t="shared" si="94"/>
        <v>0</v>
      </c>
      <c r="H198" s="8">
        <f t="shared" si="95"/>
        <v>-1.500632302344675E-6</v>
      </c>
      <c r="I198" s="15">
        <f t="shared" si="96"/>
        <v>-6.0025292093787001E-6</v>
      </c>
      <c r="J198" s="10">
        <f t="shared" si="102"/>
        <v>-4.0958194709664346E-7</v>
      </c>
      <c r="K198" s="21">
        <f t="shared" si="93"/>
        <v>242</v>
      </c>
      <c r="L198" s="10">
        <f t="shared" si="103"/>
        <v>-1.9995148150117001E-7</v>
      </c>
      <c r="M198" s="15"/>
      <c r="N198" s="8">
        <f t="shared" si="104"/>
        <v>-3.0012646046893503E-8</v>
      </c>
      <c r="O198" s="15"/>
      <c r="P198" s="1">
        <f t="shared" ref="P198:P261" si="106">LOG(2)/LOG(1+S198)</f>
        <v>21.15290975537307</v>
      </c>
      <c r="Q198" s="7">
        <f t="shared" si="101"/>
        <v>6.8234894460269993E-2</v>
      </c>
      <c r="R198" s="7"/>
      <c r="S198" s="7">
        <f t="shared" ref="S198:S261" si="107">+L198/I198</f>
        <v>3.3311205081477023E-2</v>
      </c>
      <c r="T198" s="50">
        <f t="shared" si="105"/>
        <v>242</v>
      </c>
      <c r="U198" s="8"/>
    </row>
    <row r="199" spans="1:21" x14ac:dyDescent="0.3">
      <c r="A199" s="21">
        <v>243</v>
      </c>
      <c r="B199" s="23">
        <v>44093</v>
      </c>
      <c r="C199" s="22" t="s">
        <v>6</v>
      </c>
      <c r="D199" s="22"/>
      <c r="E199" s="14">
        <f t="shared" si="100"/>
        <v>0</v>
      </c>
      <c r="F199" s="8"/>
      <c r="G199" s="15">
        <f t="shared" si="94"/>
        <v>0</v>
      </c>
      <c r="H199" s="8">
        <f t="shared" si="95"/>
        <v>-1.1679589356220755E-6</v>
      </c>
      <c r="I199" s="15">
        <f t="shared" si="96"/>
        <v>-4.671835742488302E-6</v>
      </c>
      <c r="J199" s="10">
        <f t="shared" si="102"/>
        <v>-3.1878221882440637E-7</v>
      </c>
      <c r="K199" s="21">
        <f t="shared" si="93"/>
        <v>243</v>
      </c>
      <c r="L199" s="10">
        <f t="shared" si="103"/>
        <v>-1.556244785250023E-7</v>
      </c>
      <c r="M199" s="15"/>
      <c r="N199" s="8">
        <f t="shared" si="104"/>
        <v>-2.3359178712441511E-8</v>
      </c>
      <c r="O199" s="15"/>
      <c r="P199" s="1">
        <f t="shared" si="106"/>
        <v>21.15290975537307</v>
      </c>
      <c r="Q199" s="7">
        <f t="shared" si="101"/>
        <v>6.8234894460269993E-2</v>
      </c>
      <c r="R199" s="7"/>
      <c r="S199" s="7">
        <f t="shared" si="107"/>
        <v>3.3311205081477023E-2</v>
      </c>
      <c r="T199" s="50">
        <f t="shared" si="105"/>
        <v>243</v>
      </c>
      <c r="U199" s="8"/>
    </row>
    <row r="200" spans="1:21" x14ac:dyDescent="0.3">
      <c r="A200" s="21">
        <v>244</v>
      </c>
      <c r="B200" s="23">
        <v>44094</v>
      </c>
      <c r="C200" s="22" t="s">
        <v>6</v>
      </c>
      <c r="D200" s="22"/>
      <c r="E200" s="14">
        <f t="shared" si="100"/>
        <v>0</v>
      </c>
      <c r="F200" s="8"/>
      <c r="G200" s="15">
        <f t="shared" si="94"/>
        <v>0</v>
      </c>
      <c r="H200" s="8">
        <f t="shared" si="95"/>
        <v>-9.0903552666969677E-7</v>
      </c>
      <c r="I200" s="15">
        <f t="shared" si="96"/>
        <v>-3.6361421066787871E-6</v>
      </c>
      <c r="J200" s="10">
        <f t="shared" si="102"/>
        <v>-2.4811177289177083E-7</v>
      </c>
      <c r="K200" s="21">
        <f t="shared" ref="K200:K263" si="108">+K199+1</f>
        <v>244</v>
      </c>
      <c r="L200" s="10">
        <f t="shared" si="103"/>
        <v>-1.2112427542097099E-7</v>
      </c>
      <c r="M200" s="15"/>
      <c r="N200" s="8">
        <f t="shared" si="104"/>
        <v>-1.8180710533393934E-8</v>
      </c>
      <c r="O200" s="15"/>
      <c r="P200" s="1">
        <f t="shared" si="106"/>
        <v>21.15290975537307</v>
      </c>
      <c r="Q200" s="7">
        <f t="shared" si="101"/>
        <v>6.8234894460269993E-2</v>
      </c>
      <c r="R200" s="7"/>
      <c r="S200" s="7">
        <f t="shared" si="107"/>
        <v>3.331120508147703E-2</v>
      </c>
      <c r="T200" s="50">
        <f t="shared" si="105"/>
        <v>244</v>
      </c>
      <c r="U200" s="8"/>
    </row>
    <row r="201" spans="1:21" x14ac:dyDescent="0.3">
      <c r="A201" s="21">
        <v>245</v>
      </c>
      <c r="B201" s="23">
        <v>44095</v>
      </c>
      <c r="C201" s="22" t="s">
        <v>6</v>
      </c>
      <c r="D201" s="22"/>
      <c r="E201" s="14">
        <f t="shared" si="100"/>
        <v>0</v>
      </c>
      <c r="F201" s="8"/>
      <c r="G201" s="15">
        <f t="shared" si="94"/>
        <v>0</v>
      </c>
      <c r="H201" s="8">
        <f t="shared" si="95"/>
        <v>-7.0751253622416679E-7</v>
      </c>
      <c r="I201" s="15">
        <f t="shared" si="96"/>
        <v>-2.8300501448966672E-6</v>
      </c>
      <c r="J201" s="10">
        <f t="shared" si="102"/>
        <v>-1.9310817295429588E-7</v>
      </c>
      <c r="K201" s="21">
        <f t="shared" si="108"/>
        <v>245</v>
      </c>
      <c r="L201" s="10">
        <f t="shared" si="103"/>
        <v>-9.4272380767516645E-8</v>
      </c>
      <c r="M201" s="15"/>
      <c r="N201" s="8">
        <f t="shared" si="104"/>
        <v>-1.4150250724483337E-8</v>
      </c>
      <c r="O201" s="15"/>
      <c r="P201" s="1">
        <f t="shared" si="106"/>
        <v>21.15290975537307</v>
      </c>
      <c r="Q201" s="7">
        <f t="shared" si="101"/>
        <v>6.8234894460269993E-2</v>
      </c>
      <c r="R201" s="7"/>
      <c r="S201" s="7">
        <f t="shared" si="107"/>
        <v>3.3311205081477023E-2</v>
      </c>
      <c r="T201" s="50">
        <f t="shared" si="105"/>
        <v>245</v>
      </c>
      <c r="U201" s="8"/>
    </row>
    <row r="202" spans="1:21" x14ac:dyDescent="0.3">
      <c r="A202" s="21">
        <v>246</v>
      </c>
      <c r="B202" s="23">
        <v>44096</v>
      </c>
      <c r="C202" s="22" t="s">
        <v>6</v>
      </c>
      <c r="D202" s="22"/>
      <c r="E202" s="14">
        <f t="shared" si="100"/>
        <v>0</v>
      </c>
      <c r="F202" s="8"/>
      <c r="G202" s="15">
        <f t="shared" si="94"/>
        <v>0</v>
      </c>
      <c r="H202" s="8">
        <f t="shared" si="95"/>
        <v>-5.506649346788835E-7</v>
      </c>
      <c r="I202" s="15">
        <f t="shared" si="96"/>
        <v>-2.202659738715534E-6</v>
      </c>
      <c r="J202" s="10">
        <f t="shared" si="102"/>
        <v>-1.5029825480314034E-7</v>
      </c>
      <c r="K202" s="21">
        <f t="shared" si="108"/>
        <v>246</v>
      </c>
      <c r="L202" s="10">
        <f t="shared" si="103"/>
        <v>-7.3373250281065753E-8</v>
      </c>
      <c r="M202" s="15"/>
      <c r="N202" s="8">
        <f t="shared" si="104"/>
        <v>-1.101329869357767E-8</v>
      </c>
      <c r="O202" s="15"/>
      <c r="P202" s="1">
        <f t="shared" si="106"/>
        <v>21.15290975537307</v>
      </c>
      <c r="Q202" s="7">
        <f t="shared" si="101"/>
        <v>6.8234894460269993E-2</v>
      </c>
      <c r="R202" s="7"/>
      <c r="S202" s="7">
        <f t="shared" si="107"/>
        <v>3.3311205081477023E-2</v>
      </c>
      <c r="T202" s="50">
        <f t="shared" si="105"/>
        <v>246</v>
      </c>
      <c r="U202" s="8"/>
    </row>
    <row r="203" spans="1:21" x14ac:dyDescent="0.3">
      <c r="A203" s="21">
        <v>247</v>
      </c>
      <c r="B203" s="23">
        <v>44097</v>
      </c>
      <c r="C203" s="22" t="s">
        <v>6</v>
      </c>
      <c r="D203" s="22"/>
      <c r="E203" s="14">
        <f t="shared" si="100"/>
        <v>0</v>
      </c>
      <c r="F203" s="8"/>
      <c r="G203" s="15">
        <f t="shared" si="94"/>
        <v>0</v>
      </c>
      <c r="H203" s="8">
        <f t="shared" si="95"/>
        <v>-4.2858868890603468E-7</v>
      </c>
      <c r="I203" s="15">
        <f t="shared" si="96"/>
        <v>-1.7143547556241387E-6</v>
      </c>
      <c r="J203" s="10">
        <f t="shared" si="102"/>
        <v>-1.1697881581747505E-7</v>
      </c>
      <c r="K203" s="21">
        <f t="shared" si="108"/>
        <v>247</v>
      </c>
      <c r="L203" s="10">
        <f t="shared" si="103"/>
        <v>-5.7107222847001112E-8</v>
      </c>
      <c r="M203" s="15"/>
      <c r="N203" s="8">
        <f t="shared" si="104"/>
        <v>-8.5717737781206936E-9</v>
      </c>
      <c r="O203" s="15"/>
      <c r="P203" s="1">
        <f t="shared" si="106"/>
        <v>21.15290975537307</v>
      </c>
      <c r="Q203" s="7">
        <f t="shared" si="101"/>
        <v>6.8234894460269993E-2</v>
      </c>
      <c r="R203" s="7"/>
      <c r="S203" s="7">
        <f t="shared" si="107"/>
        <v>3.3311205081477023E-2</v>
      </c>
      <c r="T203" s="50">
        <f t="shared" si="105"/>
        <v>247</v>
      </c>
      <c r="U203" s="8"/>
    </row>
    <row r="204" spans="1:21" x14ac:dyDescent="0.3">
      <c r="A204" s="21">
        <v>248</v>
      </c>
      <c r="B204" s="23">
        <v>44098</v>
      </c>
      <c r="C204" s="22" t="s">
        <v>6</v>
      </c>
      <c r="D204" s="22"/>
      <c r="E204" s="14">
        <f t="shared" si="100"/>
        <v>0</v>
      </c>
      <c r="F204" s="8"/>
      <c r="G204" s="15">
        <f t="shared" si="94"/>
        <v>0</v>
      </c>
      <c r="H204" s="8">
        <f t="shared" si="95"/>
        <v>-3.335753789467461E-7</v>
      </c>
      <c r="I204" s="15">
        <f t="shared" si="96"/>
        <v>-1.3343015157869844E-6</v>
      </c>
      <c r="J204" s="10">
        <f t="shared" si="102"/>
        <v>-9.1045923107903162E-8</v>
      </c>
      <c r="K204" s="21">
        <f t="shared" si="108"/>
        <v>248</v>
      </c>
      <c r="L204" s="10">
        <f t="shared" si="103"/>
        <v>-4.4447191432905892E-8</v>
      </c>
      <c r="M204" s="15"/>
      <c r="N204" s="8">
        <f t="shared" si="104"/>
        <v>-6.6715075789349221E-9</v>
      </c>
      <c r="O204" s="15"/>
      <c r="P204" s="1">
        <f t="shared" si="106"/>
        <v>21.15290975537307</v>
      </c>
      <c r="Q204" s="7">
        <f t="shared" si="101"/>
        <v>6.8234894460269993E-2</v>
      </c>
      <c r="R204" s="7"/>
      <c r="S204" s="7">
        <f t="shared" si="107"/>
        <v>3.3311205081477023E-2</v>
      </c>
      <c r="T204" s="50">
        <f t="shared" si="105"/>
        <v>248</v>
      </c>
      <c r="U204" s="8"/>
    </row>
    <row r="205" spans="1:21" x14ac:dyDescent="0.3">
      <c r="A205" s="21">
        <v>249</v>
      </c>
      <c r="B205" s="23">
        <v>44099</v>
      </c>
      <c r="C205" s="22" t="s">
        <v>6</v>
      </c>
      <c r="D205" s="22"/>
      <c r="E205" s="14">
        <f t="shared" si="100"/>
        <v>0</v>
      </c>
      <c r="F205" s="8"/>
      <c r="G205" s="15">
        <f t="shared" si="94"/>
        <v>0</v>
      </c>
      <c r="H205" s="8">
        <f t="shared" si="95"/>
        <v>-2.5962545517355237E-7</v>
      </c>
      <c r="I205" s="15">
        <f t="shared" si="96"/>
        <v>-1.0385018206942095E-6</v>
      </c>
      <c r="J205" s="10">
        <f t="shared" si="102"/>
        <v>-7.0862062131867614E-8</v>
      </c>
      <c r="K205" s="21">
        <f t="shared" si="108"/>
        <v>249</v>
      </c>
      <c r="L205" s="10">
        <f t="shared" si="103"/>
        <v>-3.4593747126632095E-8</v>
      </c>
      <c r="M205" s="15"/>
      <c r="N205" s="8">
        <f t="shared" si="104"/>
        <v>-5.1925091034710471E-9</v>
      </c>
      <c r="O205" s="15"/>
      <c r="P205" s="1">
        <f t="shared" si="106"/>
        <v>21.15290975537307</v>
      </c>
      <c r="Q205" s="7">
        <f t="shared" si="101"/>
        <v>6.8234894460269993E-2</v>
      </c>
      <c r="R205" s="7"/>
      <c r="S205" s="7">
        <f t="shared" si="107"/>
        <v>3.3311205081477023E-2</v>
      </c>
      <c r="T205" s="50">
        <f t="shared" si="105"/>
        <v>249</v>
      </c>
      <c r="U205" s="8"/>
    </row>
    <row r="206" spans="1:21" x14ac:dyDescent="0.3">
      <c r="A206" s="21">
        <v>250</v>
      </c>
      <c r="B206" s="23">
        <v>44100</v>
      </c>
      <c r="C206" s="22" t="s">
        <v>6</v>
      </c>
      <c r="D206" s="22"/>
      <c r="E206" s="14">
        <f t="shared" si="100"/>
        <v>0</v>
      </c>
      <c r="F206" s="8"/>
      <c r="G206" s="15">
        <f t="shared" si="94"/>
        <v>0</v>
      </c>
      <c r="H206" s="8">
        <f t="shared" si="95"/>
        <v>-2.0206940088595456E-7</v>
      </c>
      <c r="I206" s="15">
        <f t="shared" si="96"/>
        <v>-8.0827760354381826E-7</v>
      </c>
      <c r="J206" s="10">
        <f t="shared" si="102"/>
        <v>-5.5152736972412391E-8</v>
      </c>
      <c r="K206" s="21">
        <f t="shared" si="108"/>
        <v>250</v>
      </c>
      <c r="L206" s="10">
        <f t="shared" si="103"/>
        <v>-2.6924701014412909E-8</v>
      </c>
      <c r="M206" s="15"/>
      <c r="N206" s="8">
        <f t="shared" si="104"/>
        <v>-4.0413880177190913E-9</v>
      </c>
      <c r="O206" s="15"/>
      <c r="P206" s="1">
        <f t="shared" si="106"/>
        <v>21.15290975537307</v>
      </c>
      <c r="Q206" s="7">
        <f t="shared" si="101"/>
        <v>6.8234894460269993E-2</v>
      </c>
      <c r="R206" s="7"/>
      <c r="S206" s="7">
        <f t="shared" si="107"/>
        <v>3.3311205081477023E-2</v>
      </c>
      <c r="T206" s="50">
        <f t="shared" si="105"/>
        <v>250</v>
      </c>
      <c r="U206" s="8"/>
    </row>
    <row r="207" spans="1:21" x14ac:dyDescent="0.3">
      <c r="A207" s="21">
        <v>251</v>
      </c>
      <c r="B207" s="23">
        <v>44101</v>
      </c>
      <c r="C207" s="22" t="s">
        <v>6</v>
      </c>
      <c r="D207" s="22"/>
      <c r="E207" s="14">
        <f t="shared" si="100"/>
        <v>0</v>
      </c>
      <c r="F207" s="8"/>
      <c r="G207" s="15">
        <f t="shared" si="94"/>
        <v>0</v>
      </c>
      <c r="H207" s="8">
        <f t="shared" si="95"/>
        <v>-1.572728789136394E-7</v>
      </c>
      <c r="I207" s="15">
        <f t="shared" si="96"/>
        <v>-6.2909151565455759E-7</v>
      </c>
      <c r="J207" s="10">
        <f t="shared" si="102"/>
        <v>-4.2925993176540027E-8</v>
      </c>
      <c r="K207" s="21">
        <f t="shared" si="108"/>
        <v>251</v>
      </c>
      <c r="L207" s="10">
        <f t="shared" si="103"/>
        <v>-2.0955796492986182E-8</v>
      </c>
      <c r="M207" s="15"/>
      <c r="N207" s="8">
        <f t="shared" si="104"/>
        <v>-3.1454575782727881E-9</v>
      </c>
      <c r="O207" s="15"/>
      <c r="P207" s="1">
        <f t="shared" si="106"/>
        <v>21.15290975537307</v>
      </c>
      <c r="Q207" s="7">
        <f t="shared" si="101"/>
        <v>6.8234894460269993E-2</v>
      </c>
      <c r="R207" s="7"/>
      <c r="S207" s="7">
        <f t="shared" si="107"/>
        <v>3.3311205081477023E-2</v>
      </c>
      <c r="T207" s="50">
        <f t="shared" si="105"/>
        <v>251</v>
      </c>
      <c r="U207" s="8"/>
    </row>
    <row r="208" spans="1:21" x14ac:dyDescent="0.3">
      <c r="A208" s="21">
        <v>252</v>
      </c>
      <c r="B208" s="23">
        <v>44102</v>
      </c>
      <c r="C208" s="22" t="s">
        <v>6</v>
      </c>
      <c r="D208" s="22"/>
      <c r="E208" s="14">
        <f t="shared" si="100"/>
        <v>0</v>
      </c>
      <c r="F208" s="8"/>
      <c r="G208" s="15">
        <f t="shared" si="94"/>
        <v>0</v>
      </c>
      <c r="H208" s="8">
        <f t="shared" si="95"/>
        <v>-1.2240724391390789E-7</v>
      </c>
      <c r="I208" s="15">
        <f t="shared" si="96"/>
        <v>-4.8962897565563157E-7</v>
      </c>
      <c r="J208" s="10">
        <f t="shared" si="102"/>
        <v>-3.3409781478552127E-8</v>
      </c>
      <c r="K208" s="21">
        <f t="shared" si="108"/>
        <v>252</v>
      </c>
      <c r="L208" s="10">
        <f t="shared" si="103"/>
        <v>-1.6310131221898264E-8</v>
      </c>
      <c r="M208" s="15"/>
      <c r="N208" s="8">
        <f t="shared" si="104"/>
        <v>-2.4481448782781578E-9</v>
      </c>
      <c r="O208" s="15"/>
      <c r="P208" s="1">
        <f t="shared" si="106"/>
        <v>21.15290975537307</v>
      </c>
      <c r="Q208" s="7">
        <f t="shared" si="101"/>
        <v>6.8234894460269993E-2</v>
      </c>
      <c r="R208" s="7"/>
      <c r="S208" s="7">
        <f t="shared" si="107"/>
        <v>3.3311205081477023E-2</v>
      </c>
      <c r="T208" s="50">
        <f t="shared" si="105"/>
        <v>252</v>
      </c>
      <c r="U208" s="8"/>
    </row>
    <row r="209" spans="1:21" x14ac:dyDescent="0.3">
      <c r="A209" s="21">
        <v>253</v>
      </c>
      <c r="B209" s="23">
        <v>44103</v>
      </c>
      <c r="C209" s="22" t="s">
        <v>6</v>
      </c>
      <c r="D209" s="22"/>
      <c r="E209" s="14">
        <f t="shared" si="100"/>
        <v>0</v>
      </c>
      <c r="F209" s="8"/>
      <c r="G209" s="15">
        <f t="shared" si="94"/>
        <v>0</v>
      </c>
      <c r="H209" s="8">
        <f t="shared" si="95"/>
        <v>-9.5270929521335942E-8</v>
      </c>
      <c r="I209" s="15">
        <f t="shared" si="96"/>
        <v>-3.8108371808534377E-7</v>
      </c>
      <c r="J209" s="10">
        <f t="shared" si="102"/>
        <v>-2.6003207284080717E-8</v>
      </c>
      <c r="K209" s="21">
        <f t="shared" si="108"/>
        <v>253</v>
      </c>
      <c r="L209" s="10">
        <f t="shared" si="103"/>
        <v>-1.2694357886352661E-8</v>
      </c>
      <c r="M209" s="15"/>
      <c r="N209" s="8">
        <f t="shared" si="104"/>
        <v>-1.9054185904267188E-9</v>
      </c>
      <c r="O209" s="15"/>
      <c r="P209" s="1">
        <f t="shared" si="106"/>
        <v>21.15290975537307</v>
      </c>
      <c r="Q209" s="7">
        <f t="shared" si="101"/>
        <v>6.8234894460269993E-2</v>
      </c>
      <c r="R209" s="7"/>
      <c r="S209" s="7">
        <f t="shared" si="107"/>
        <v>3.3311205081477023E-2</v>
      </c>
      <c r="T209" s="50">
        <f t="shared" si="105"/>
        <v>253</v>
      </c>
      <c r="U209" s="8"/>
    </row>
    <row r="210" spans="1:21" x14ac:dyDescent="0.3">
      <c r="A210" s="21">
        <v>254</v>
      </c>
      <c r="B210" s="23">
        <v>44104</v>
      </c>
      <c r="C210" s="22" t="s">
        <v>6</v>
      </c>
      <c r="D210" s="22"/>
      <c r="E210" s="14">
        <f t="shared" si="100"/>
        <v>0</v>
      </c>
      <c r="F210" s="8"/>
      <c r="G210" s="15">
        <f t="shared" si="94"/>
        <v>0</v>
      </c>
      <c r="H210" s="8">
        <f t="shared" si="95"/>
        <v>-7.415043196498345E-8</v>
      </c>
      <c r="I210" s="15">
        <f t="shared" si="96"/>
        <v>-2.966017278599338E-7</v>
      </c>
      <c r="J210" s="10">
        <f t="shared" si="102"/>
        <v>-2.0238587597256306E-8</v>
      </c>
      <c r="K210" s="21">
        <f t="shared" si="108"/>
        <v>254</v>
      </c>
      <c r="L210" s="10">
        <f t="shared" si="103"/>
        <v>-9.8801609842626918E-9</v>
      </c>
      <c r="M210" s="15"/>
      <c r="N210" s="8">
        <f t="shared" si="104"/>
        <v>-1.483008639299669E-9</v>
      </c>
      <c r="O210" s="15"/>
      <c r="P210" s="1">
        <f t="shared" si="106"/>
        <v>21.15290975537307</v>
      </c>
      <c r="Q210" s="7">
        <f t="shared" si="101"/>
        <v>6.8234894460269993E-2</v>
      </c>
      <c r="R210" s="7"/>
      <c r="S210" s="7">
        <f t="shared" si="107"/>
        <v>3.3311205081477023E-2</v>
      </c>
      <c r="T210" s="50">
        <f t="shared" si="105"/>
        <v>254</v>
      </c>
      <c r="U210" s="8"/>
    </row>
    <row r="211" spans="1:21" x14ac:dyDescent="0.3">
      <c r="A211" s="21">
        <v>255</v>
      </c>
      <c r="B211" s="23">
        <v>44105</v>
      </c>
      <c r="C211" s="22" t="s">
        <v>6</v>
      </c>
      <c r="D211" s="22"/>
      <c r="E211" s="14">
        <f t="shared" si="100"/>
        <v>0</v>
      </c>
      <c r="F211" s="8"/>
      <c r="G211" s="15">
        <f t="shared" si="94"/>
        <v>0</v>
      </c>
      <c r="H211" s="8">
        <f t="shared" si="95"/>
        <v>-5.7712112059978347E-8</v>
      </c>
      <c r="I211" s="15">
        <f t="shared" si="96"/>
        <v>-2.3084844823991339E-7</v>
      </c>
      <c r="J211" s="10">
        <f t="shared" si="102"/>
        <v>-1.5751919501967592E-8</v>
      </c>
      <c r="K211" s="21">
        <f t="shared" si="108"/>
        <v>255</v>
      </c>
      <c r="L211" s="10">
        <f t="shared" si="103"/>
        <v>-7.6898400020604887E-9</v>
      </c>
      <c r="M211" s="15"/>
      <c r="N211" s="8">
        <f t="shared" si="104"/>
        <v>-1.154242241199567E-9</v>
      </c>
      <c r="O211" s="15"/>
      <c r="P211" s="1">
        <f t="shared" si="106"/>
        <v>21.15290975537307</v>
      </c>
      <c r="Q211" s="7">
        <f t="shared" si="101"/>
        <v>6.8234894460269993E-2</v>
      </c>
      <c r="R211" s="7"/>
      <c r="S211" s="7">
        <f t="shared" si="107"/>
        <v>3.3311205081477023E-2</v>
      </c>
      <c r="T211" s="50">
        <f t="shared" si="105"/>
        <v>255</v>
      </c>
      <c r="U211" s="8"/>
    </row>
    <row r="212" spans="1:21" x14ac:dyDescent="0.3">
      <c r="A212" s="21">
        <v>256</v>
      </c>
      <c r="B212" s="23">
        <v>44106</v>
      </c>
      <c r="C212" s="22" t="s">
        <v>6</v>
      </c>
      <c r="D212" s="22"/>
      <c r="E212" s="14">
        <f t="shared" si="100"/>
        <v>0</v>
      </c>
      <c r="F212" s="8"/>
      <c r="G212" s="15">
        <f t="shared" si="94"/>
        <v>0</v>
      </c>
      <c r="H212" s="8">
        <f t="shared" si="95"/>
        <v>-4.4917983485198998E-8</v>
      </c>
      <c r="I212" s="15">
        <f t="shared" si="96"/>
        <v>-1.7967193394079599E-7</v>
      </c>
      <c r="J212" s="10">
        <f t="shared" si="102"/>
        <v>-1.2259895449922817E-8</v>
      </c>
      <c r="K212" s="21">
        <f t="shared" si="108"/>
        <v>256</v>
      </c>
      <c r="L212" s="10">
        <f t="shared" si="103"/>
        <v>-5.9850886388874477E-9</v>
      </c>
      <c r="M212" s="15"/>
      <c r="N212" s="8">
        <f t="shared" si="104"/>
        <v>-8.9835966970397994E-10</v>
      </c>
      <c r="O212" s="15"/>
      <c r="P212" s="1">
        <f t="shared" si="106"/>
        <v>21.15290975537307</v>
      </c>
      <c r="Q212" s="7">
        <f t="shared" si="101"/>
        <v>6.8234894460269993E-2</v>
      </c>
      <c r="R212" s="7"/>
      <c r="S212" s="7">
        <f t="shared" si="107"/>
        <v>3.3311205081477023E-2</v>
      </c>
      <c r="T212" s="50">
        <f t="shared" si="105"/>
        <v>256</v>
      </c>
      <c r="U212" s="8"/>
    </row>
    <row r="213" spans="1:21" x14ac:dyDescent="0.3">
      <c r="A213" s="21">
        <v>257</v>
      </c>
      <c r="B213" s="23">
        <v>44107</v>
      </c>
      <c r="C213" s="22" t="s">
        <v>6</v>
      </c>
      <c r="D213" s="22"/>
      <c r="E213" s="14">
        <f t="shared" si="100"/>
        <v>0</v>
      </c>
      <c r="F213" s="8"/>
      <c r="G213" s="15">
        <f t="shared" si="94"/>
        <v>0</v>
      </c>
      <c r="H213" s="8">
        <f t="shared" si="95"/>
        <v>-3.4960169856195118E-8</v>
      </c>
      <c r="I213" s="15">
        <f t="shared" si="96"/>
        <v>-1.3984067942478047E-7</v>
      </c>
      <c r="J213" s="10">
        <f t="shared" si="102"/>
        <v>-9.5420140018023453E-9</v>
      </c>
      <c r="K213" s="21">
        <f t="shared" si="108"/>
        <v>257</v>
      </c>
      <c r="L213" s="10">
        <f t="shared" si="103"/>
        <v>-4.6582615510519463E-9</v>
      </c>
      <c r="M213" s="15"/>
      <c r="N213" s="8">
        <f t="shared" si="104"/>
        <v>-6.9920339712390239E-10</v>
      </c>
      <c r="O213" s="15"/>
      <c r="P213" s="1">
        <f t="shared" si="106"/>
        <v>21.15290975537307</v>
      </c>
      <c r="Q213" s="7">
        <f t="shared" si="101"/>
        <v>6.8234894460269993E-2</v>
      </c>
      <c r="R213" s="7"/>
      <c r="S213" s="7">
        <f t="shared" si="107"/>
        <v>3.3311205081477023E-2</v>
      </c>
      <c r="T213" s="50">
        <f t="shared" si="105"/>
        <v>257</v>
      </c>
      <c r="U213" s="8"/>
    </row>
    <row r="214" spans="1:21" x14ac:dyDescent="0.3">
      <c r="A214" s="21">
        <v>258</v>
      </c>
      <c r="B214" s="23">
        <v>44108</v>
      </c>
      <c r="C214" s="22" t="s">
        <v>6</v>
      </c>
      <c r="D214" s="22"/>
      <c r="E214" s="14">
        <f t="shared" si="100"/>
        <v>0</v>
      </c>
      <c r="F214" s="8"/>
      <c r="G214" s="15">
        <f t="shared" si="94"/>
        <v>0</v>
      </c>
      <c r="H214" s="8">
        <f t="shared" si="95"/>
        <v>-2.7209891930628351E-8</v>
      </c>
      <c r="I214" s="15">
        <f t="shared" si="96"/>
        <v>-1.088395677225134E-7</v>
      </c>
      <c r="J214" s="10">
        <f t="shared" si="102"/>
        <v>-7.4266564166471105E-9</v>
      </c>
      <c r="K214" s="21">
        <f t="shared" si="108"/>
        <v>258</v>
      </c>
      <c r="L214" s="10">
        <f t="shared" si="103"/>
        <v>-3.6255771613839513E-9</v>
      </c>
      <c r="M214" s="15"/>
      <c r="N214" s="8">
        <f t="shared" si="104"/>
        <v>-5.44197838612567E-10</v>
      </c>
      <c r="O214" s="15"/>
      <c r="P214" s="1">
        <f t="shared" si="106"/>
        <v>21.15290975537307</v>
      </c>
      <c r="Q214" s="7">
        <f t="shared" si="101"/>
        <v>6.8234894460269993E-2</v>
      </c>
      <c r="R214" s="7"/>
      <c r="S214" s="7">
        <f t="shared" si="107"/>
        <v>3.3311205081477023E-2</v>
      </c>
      <c r="T214" s="50">
        <f t="shared" si="105"/>
        <v>258</v>
      </c>
      <c r="U214" s="8"/>
    </row>
    <row r="215" spans="1:21" x14ac:dyDescent="0.3">
      <c r="A215" s="21">
        <v>259</v>
      </c>
      <c r="B215" s="23">
        <v>44109</v>
      </c>
      <c r="C215" s="22" t="s">
        <v>6</v>
      </c>
      <c r="D215" s="22"/>
      <c r="E215" s="14">
        <f t="shared" si="100"/>
        <v>0</v>
      </c>
      <c r="F215" s="8"/>
      <c r="G215" s="15">
        <f t="shared" si="94"/>
        <v>0</v>
      </c>
      <c r="H215" s="8">
        <f t="shared" si="95"/>
        <v>-2.1177763778664111E-8</v>
      </c>
      <c r="I215" s="15">
        <f t="shared" si="96"/>
        <v>-8.4711055114656442E-8</v>
      </c>
      <c r="J215" s="10">
        <f t="shared" si="102"/>
        <v>-5.7802499053666971E-9</v>
      </c>
      <c r="K215" s="21">
        <f t="shared" si="108"/>
        <v>259</v>
      </c>
      <c r="L215" s="10">
        <f t="shared" si="103"/>
        <v>-2.8218273295926237E-9</v>
      </c>
      <c r="M215" s="15"/>
      <c r="N215" s="8">
        <f t="shared" si="104"/>
        <v>-4.235552755732822E-10</v>
      </c>
      <c r="O215" s="15"/>
      <c r="P215" s="1">
        <f t="shared" si="106"/>
        <v>21.15290975537307</v>
      </c>
      <c r="Q215" s="7">
        <f t="shared" si="101"/>
        <v>6.8234894460269993E-2</v>
      </c>
      <c r="R215" s="7"/>
      <c r="S215" s="7">
        <f t="shared" si="107"/>
        <v>3.3311205081477023E-2</v>
      </c>
      <c r="T215" s="50">
        <f t="shared" si="105"/>
        <v>259</v>
      </c>
      <c r="U215" s="8"/>
    </row>
    <row r="216" spans="1:21" x14ac:dyDescent="0.3">
      <c r="A216" s="21">
        <v>260</v>
      </c>
      <c r="B216" s="23">
        <v>44110</v>
      </c>
      <c r="C216" s="22" t="s">
        <v>6</v>
      </c>
      <c r="D216" s="22"/>
      <c r="E216" s="14">
        <f t="shared" si="100"/>
        <v>0</v>
      </c>
      <c r="F216" s="8"/>
      <c r="G216" s="15">
        <f t="shared" ref="G216:G279" si="109">+E216-F216</f>
        <v>0</v>
      </c>
      <c r="H216" s="8">
        <f t="shared" si="95"/>
        <v>-1.6482890847502919E-8</v>
      </c>
      <c r="I216" s="15">
        <f t="shared" si="96"/>
        <v>-6.5931563390011676E-8</v>
      </c>
      <c r="J216" s="10">
        <f t="shared" si="102"/>
        <v>-4.4988332695180479E-9</v>
      </c>
      <c r="K216" s="21">
        <f t="shared" si="108"/>
        <v>260</v>
      </c>
      <c r="L216" s="10">
        <f t="shared" si="103"/>
        <v>-2.1962598294270814E-9</v>
      </c>
      <c r="M216" s="15"/>
      <c r="N216" s="8">
        <f t="shared" si="104"/>
        <v>-3.296578169500584E-10</v>
      </c>
      <c r="O216" s="15"/>
      <c r="P216" s="1">
        <f t="shared" si="106"/>
        <v>21.15290975537307</v>
      </c>
      <c r="Q216" s="7">
        <f t="shared" si="101"/>
        <v>6.8234894460269993E-2</v>
      </c>
      <c r="R216" s="7"/>
      <c r="S216" s="7">
        <f t="shared" si="107"/>
        <v>3.3311205081477023E-2</v>
      </c>
      <c r="T216" s="50">
        <f t="shared" si="105"/>
        <v>260</v>
      </c>
      <c r="U216" s="8"/>
    </row>
    <row r="217" spans="1:21" x14ac:dyDescent="0.3">
      <c r="A217" s="21">
        <v>261</v>
      </c>
      <c r="B217" s="23">
        <v>44111</v>
      </c>
      <c r="C217" s="22" t="s">
        <v>6</v>
      </c>
      <c r="D217" s="22"/>
      <c r="E217" s="14">
        <f t="shared" si="100"/>
        <v>0</v>
      </c>
      <c r="F217" s="8"/>
      <c r="G217" s="15">
        <f t="shared" si="109"/>
        <v>0</v>
      </c>
      <c r="H217" s="8">
        <f t="shared" ref="H217:H280" si="110">+I217*$H$3</f>
        <v>-1.2828818638746444E-8</v>
      </c>
      <c r="I217" s="15">
        <f t="shared" ref="I217:I280" si="111">+I216-H216-N216+L216</f>
        <v>-5.1315274554985775E-8</v>
      </c>
      <c r="J217" s="10">
        <f t="shared" ref="J217:J248" si="112">+I217*$Q$3</f>
        <v>-3.5014923434592327E-9</v>
      </c>
      <c r="K217" s="21">
        <f t="shared" si="108"/>
        <v>261</v>
      </c>
      <c r="L217" s="10">
        <f t="shared" ref="L217:L248" si="113">+$S$3*I217</f>
        <v>-1.7093736345134307E-9</v>
      </c>
      <c r="M217" s="15"/>
      <c r="N217" s="8">
        <f t="shared" ref="N217:N248" si="114">+I217*$N$3</f>
        <v>-2.5657637277492886E-10</v>
      </c>
      <c r="O217" s="15"/>
      <c r="P217" s="1">
        <f t="shared" si="106"/>
        <v>21.15290975537307</v>
      </c>
      <c r="Q217" s="7">
        <f t="shared" si="101"/>
        <v>6.8234894460269993E-2</v>
      </c>
      <c r="R217" s="7"/>
      <c r="S217" s="7">
        <f t="shared" si="107"/>
        <v>3.3311205081477023E-2</v>
      </c>
      <c r="T217" s="50">
        <f t="shared" si="105"/>
        <v>261</v>
      </c>
      <c r="U217" s="8"/>
    </row>
    <row r="218" spans="1:21" x14ac:dyDescent="0.3">
      <c r="A218" s="21">
        <v>262</v>
      </c>
      <c r="B218" s="23">
        <v>44112</v>
      </c>
      <c r="C218" s="22" t="s">
        <v>6</v>
      </c>
      <c r="D218" s="22"/>
      <c r="E218" s="14">
        <f t="shared" si="100"/>
        <v>0</v>
      </c>
      <c r="F218" s="8"/>
      <c r="G218" s="15">
        <f t="shared" si="109"/>
        <v>0</v>
      </c>
      <c r="H218" s="8">
        <f t="shared" si="110"/>
        <v>-9.9848132944944577E-9</v>
      </c>
      <c r="I218" s="15">
        <f t="shared" si="111"/>
        <v>-3.9939253177977831E-8</v>
      </c>
      <c r="J218" s="10">
        <f t="shared" si="112"/>
        <v>-2.72525072542132E-9</v>
      </c>
      <c r="K218" s="21">
        <f t="shared" si="108"/>
        <v>262</v>
      </c>
      <c r="L218" s="10">
        <f t="shared" si="113"/>
        <v>-1.3304246534126524E-9</v>
      </c>
      <c r="M218" s="15"/>
      <c r="N218" s="8">
        <f t="shared" si="114"/>
        <v>-1.9969626588988915E-10</v>
      </c>
      <c r="O218" s="15"/>
      <c r="P218" s="1">
        <f t="shared" si="106"/>
        <v>21.15290975537307</v>
      </c>
      <c r="Q218" s="7">
        <f t="shared" si="101"/>
        <v>6.8234894460269993E-2</v>
      </c>
      <c r="R218" s="7"/>
      <c r="S218" s="7">
        <f t="shared" si="107"/>
        <v>3.3311205081477023E-2</v>
      </c>
      <c r="T218" s="50">
        <f t="shared" si="105"/>
        <v>262</v>
      </c>
      <c r="U218" s="8"/>
    </row>
    <row r="219" spans="1:21" x14ac:dyDescent="0.3">
      <c r="A219" s="21">
        <v>263</v>
      </c>
      <c r="B219" s="23">
        <v>44113</v>
      </c>
      <c r="C219" s="22" t="s">
        <v>6</v>
      </c>
      <c r="D219" s="22"/>
      <c r="E219" s="14">
        <f t="shared" si="100"/>
        <v>0</v>
      </c>
      <c r="F219" s="8"/>
      <c r="G219" s="15">
        <f t="shared" si="109"/>
        <v>0</v>
      </c>
      <c r="H219" s="8">
        <f t="shared" si="110"/>
        <v>-7.7712920677515327E-9</v>
      </c>
      <c r="I219" s="15">
        <f t="shared" si="111"/>
        <v>-3.1085168271006131E-8</v>
      </c>
      <c r="J219" s="10">
        <f t="shared" si="112"/>
        <v>-2.1210931762518369E-9</v>
      </c>
      <c r="K219" s="21">
        <f t="shared" si="108"/>
        <v>263</v>
      </c>
      <c r="L219" s="10">
        <f t="shared" si="113"/>
        <v>-1.0354844152677079E-9</v>
      </c>
      <c r="M219" s="15"/>
      <c r="N219" s="8">
        <f t="shared" si="114"/>
        <v>-1.5542584135503065E-10</v>
      </c>
      <c r="O219" s="15"/>
      <c r="P219" s="1">
        <f t="shared" si="106"/>
        <v>21.15290975537307</v>
      </c>
      <c r="Q219" s="7">
        <f t="shared" si="101"/>
        <v>6.8234894460269993E-2</v>
      </c>
      <c r="R219" s="7"/>
      <c r="S219" s="7">
        <f t="shared" si="107"/>
        <v>3.3311205081477023E-2</v>
      </c>
      <c r="T219" s="50">
        <f t="shared" si="105"/>
        <v>263</v>
      </c>
      <c r="U219" s="8"/>
    </row>
    <row r="220" spans="1:21" x14ac:dyDescent="0.3">
      <c r="A220" s="21">
        <v>264</v>
      </c>
      <c r="B220" s="23">
        <v>44114</v>
      </c>
      <c r="C220" s="22" t="s">
        <v>6</v>
      </c>
      <c r="D220" s="22"/>
      <c r="E220" s="14">
        <f t="shared" si="100"/>
        <v>0</v>
      </c>
      <c r="F220" s="8"/>
      <c r="G220" s="15">
        <f t="shared" si="109"/>
        <v>0</v>
      </c>
      <c r="H220" s="8">
        <f t="shared" si="110"/>
        <v>-6.0484836942918186E-9</v>
      </c>
      <c r="I220" s="15">
        <f t="shared" si="111"/>
        <v>-2.4193934777167275E-8</v>
      </c>
      <c r="J220" s="10">
        <f t="shared" si="112"/>
        <v>-1.6508705860986647E-9</v>
      </c>
      <c r="K220" s="21">
        <f t="shared" si="108"/>
        <v>264</v>
      </c>
      <c r="L220" s="10">
        <f t="shared" si="113"/>
        <v>-8.0592912309009813E-10</v>
      </c>
      <c r="M220" s="15"/>
      <c r="N220" s="8">
        <f t="shared" si="114"/>
        <v>-1.2096967388583639E-10</v>
      </c>
      <c r="O220" s="15"/>
      <c r="P220" s="1">
        <f t="shared" si="106"/>
        <v>21.15290975537307</v>
      </c>
      <c r="Q220" s="7">
        <f t="shared" si="101"/>
        <v>6.8234894460269993E-2</v>
      </c>
      <c r="R220" s="7"/>
      <c r="S220" s="7">
        <f t="shared" si="107"/>
        <v>3.3311205081477023E-2</v>
      </c>
      <c r="T220" s="50">
        <f t="shared" si="105"/>
        <v>264</v>
      </c>
      <c r="U220" s="8"/>
    </row>
    <row r="221" spans="1:21" x14ac:dyDescent="0.3">
      <c r="A221" s="21">
        <v>265</v>
      </c>
      <c r="B221" s="23">
        <v>44115</v>
      </c>
      <c r="C221" s="22" t="s">
        <v>6</v>
      </c>
      <c r="D221" s="22"/>
      <c r="E221" s="14">
        <f t="shared" si="100"/>
        <v>0</v>
      </c>
      <c r="F221" s="8"/>
      <c r="G221" s="15">
        <f t="shared" si="109"/>
        <v>0</v>
      </c>
      <c r="H221" s="8">
        <f t="shared" si="110"/>
        <v>-4.7076026330199298E-9</v>
      </c>
      <c r="I221" s="15">
        <f t="shared" si="111"/>
        <v>-1.8830410532079719E-8</v>
      </c>
      <c r="J221" s="10">
        <f t="shared" si="112"/>
        <v>-1.2848910753000162E-9</v>
      </c>
      <c r="K221" s="21">
        <f t="shared" si="108"/>
        <v>265</v>
      </c>
      <c r="L221" s="10">
        <f t="shared" si="113"/>
        <v>-6.272636670025124E-10</v>
      </c>
      <c r="M221" s="15"/>
      <c r="N221" s="8">
        <f t="shared" si="114"/>
        <v>-9.4152052660398604E-11</v>
      </c>
      <c r="O221" s="15"/>
      <c r="P221" s="1">
        <f t="shared" si="106"/>
        <v>21.15290975537307</v>
      </c>
      <c r="Q221" s="7">
        <f t="shared" si="101"/>
        <v>6.8234894460269993E-2</v>
      </c>
      <c r="R221" s="7"/>
      <c r="S221" s="7">
        <f t="shared" si="107"/>
        <v>3.3311205081477023E-2</v>
      </c>
      <c r="T221" s="50">
        <f t="shared" si="105"/>
        <v>265</v>
      </c>
      <c r="U221" s="8"/>
    </row>
    <row r="222" spans="1:21" x14ac:dyDescent="0.3">
      <c r="A222" s="21">
        <v>266</v>
      </c>
      <c r="B222" s="23">
        <v>44116</v>
      </c>
      <c r="C222" s="22" t="s">
        <v>6</v>
      </c>
      <c r="D222" s="22"/>
      <c r="E222" s="14">
        <f t="shared" si="100"/>
        <v>0</v>
      </c>
      <c r="F222" s="8"/>
      <c r="G222" s="15">
        <f t="shared" si="109"/>
        <v>0</v>
      </c>
      <c r="H222" s="8">
        <f t="shared" si="110"/>
        <v>-3.663979878350476E-9</v>
      </c>
      <c r="I222" s="15">
        <f t="shared" si="111"/>
        <v>-1.4655919513401904E-8</v>
      </c>
      <c r="J222" s="10">
        <f t="shared" si="112"/>
        <v>-1.0000451212151904E-9</v>
      </c>
      <c r="K222" s="21">
        <f t="shared" si="108"/>
        <v>266</v>
      </c>
      <c r="L222" s="10">
        <f t="shared" si="113"/>
        <v>-4.8820634056855178E-10</v>
      </c>
      <c r="M222" s="15"/>
      <c r="N222" s="8">
        <f t="shared" si="114"/>
        <v>-7.3279597567009522E-11</v>
      </c>
      <c r="O222" s="15"/>
      <c r="P222" s="1">
        <f t="shared" si="106"/>
        <v>21.15290975537307</v>
      </c>
      <c r="Q222" s="7">
        <f t="shared" si="101"/>
        <v>6.8234894460269993E-2</v>
      </c>
      <c r="R222" s="7"/>
      <c r="S222" s="7">
        <f t="shared" si="107"/>
        <v>3.3311205081477023E-2</v>
      </c>
      <c r="T222" s="50">
        <f t="shared" si="105"/>
        <v>266</v>
      </c>
      <c r="U222" s="8"/>
    </row>
    <row r="223" spans="1:21" x14ac:dyDescent="0.3">
      <c r="A223" s="21">
        <v>267</v>
      </c>
      <c r="B223" s="23">
        <v>44117</v>
      </c>
      <c r="C223" s="22" t="s">
        <v>6</v>
      </c>
      <c r="D223" s="22"/>
      <c r="E223" s="14">
        <f t="shared" si="100"/>
        <v>0</v>
      </c>
      <c r="F223" s="8"/>
      <c r="G223" s="15">
        <f t="shared" si="109"/>
        <v>0</v>
      </c>
      <c r="H223" s="8">
        <f t="shared" si="110"/>
        <v>-2.8517165945132427E-9</v>
      </c>
      <c r="I223" s="15">
        <f t="shared" si="111"/>
        <v>-1.1406866378052971E-8</v>
      </c>
      <c r="J223" s="10">
        <f t="shared" si="112"/>
        <v>-7.7834632342884671E-10</v>
      </c>
      <c r="K223" s="21">
        <f t="shared" si="108"/>
        <v>267</v>
      </c>
      <c r="L223" s="10">
        <f t="shared" si="113"/>
        <v>-3.7997646525632754E-10</v>
      </c>
      <c r="M223" s="15"/>
      <c r="N223" s="8">
        <f t="shared" si="114"/>
        <v>-5.7034331890264852E-11</v>
      </c>
      <c r="O223" s="15"/>
      <c r="P223" s="1">
        <f t="shared" si="106"/>
        <v>21.15290975537307</v>
      </c>
      <c r="Q223" s="7">
        <f t="shared" si="101"/>
        <v>6.8234894460269993E-2</v>
      </c>
      <c r="R223" s="7"/>
      <c r="S223" s="7">
        <f t="shared" si="107"/>
        <v>3.3311205081477023E-2</v>
      </c>
      <c r="T223" s="50">
        <f t="shared" si="105"/>
        <v>267</v>
      </c>
      <c r="U223" s="8"/>
    </row>
    <row r="224" spans="1:21" x14ac:dyDescent="0.3">
      <c r="A224" s="21">
        <v>268</v>
      </c>
      <c r="B224" s="23">
        <v>44118</v>
      </c>
      <c r="C224" s="22" t="s">
        <v>6</v>
      </c>
      <c r="D224" s="22"/>
      <c r="E224" s="14">
        <f t="shared" si="100"/>
        <v>0</v>
      </c>
      <c r="F224" s="8"/>
      <c r="G224" s="15">
        <f t="shared" si="109"/>
        <v>0</v>
      </c>
      <c r="H224" s="8">
        <f t="shared" si="110"/>
        <v>-2.2195229792264478E-9</v>
      </c>
      <c r="I224" s="15">
        <f t="shared" si="111"/>
        <v>-8.8780919169057913E-9</v>
      </c>
      <c r="J224" s="10">
        <f t="shared" si="112"/>
        <v>-6.0579566495864277E-10</v>
      </c>
      <c r="K224" s="21">
        <f t="shared" si="108"/>
        <v>268</v>
      </c>
      <c r="L224" s="10">
        <f t="shared" si="113"/>
        <v>-2.9573994057625227E-10</v>
      </c>
      <c r="M224" s="15"/>
      <c r="N224" s="8">
        <f t="shared" si="114"/>
        <v>-4.4390459584528958E-11</v>
      </c>
      <c r="O224" s="15"/>
      <c r="P224" s="1">
        <f t="shared" si="106"/>
        <v>21.15290975537307</v>
      </c>
      <c r="Q224" s="7">
        <f t="shared" si="101"/>
        <v>6.8234894460269993E-2</v>
      </c>
      <c r="R224" s="7"/>
      <c r="S224" s="7">
        <f t="shared" si="107"/>
        <v>3.3311205081477023E-2</v>
      </c>
      <c r="T224" s="50">
        <f t="shared" si="105"/>
        <v>268</v>
      </c>
      <c r="U224" s="8"/>
    </row>
    <row r="225" spans="1:21" x14ac:dyDescent="0.3">
      <c r="A225" s="21">
        <v>269</v>
      </c>
      <c r="B225" s="23">
        <v>44119</v>
      </c>
      <c r="C225" s="22" t="s">
        <v>6</v>
      </c>
      <c r="D225" s="22"/>
      <c r="E225" s="14">
        <f t="shared" si="100"/>
        <v>0</v>
      </c>
      <c r="F225" s="8"/>
      <c r="G225" s="15">
        <f t="shared" si="109"/>
        <v>0</v>
      </c>
      <c r="H225" s="8">
        <f t="shared" si="110"/>
        <v>-1.7274796046677667E-9</v>
      </c>
      <c r="I225" s="15">
        <f t="shared" si="111"/>
        <v>-6.909918418671067E-9</v>
      </c>
      <c r="J225" s="10">
        <f t="shared" si="112"/>
        <v>-4.7149755402709595E-10</v>
      </c>
      <c r="K225" s="21">
        <f t="shared" si="108"/>
        <v>269</v>
      </c>
      <c r="L225" s="10">
        <f t="shared" si="113"/>
        <v>-2.3017770954062732E-10</v>
      </c>
      <c r="M225" s="15"/>
      <c r="N225" s="8">
        <f t="shared" si="114"/>
        <v>-3.4549592093355336E-11</v>
      </c>
      <c r="O225" s="15"/>
      <c r="P225" s="1">
        <f t="shared" si="106"/>
        <v>21.15290975537307</v>
      </c>
      <c r="Q225" s="7">
        <f t="shared" si="101"/>
        <v>6.8234894460269993E-2</v>
      </c>
      <c r="R225" s="7"/>
      <c r="S225" s="7">
        <f t="shared" si="107"/>
        <v>3.3311205081477023E-2</v>
      </c>
      <c r="T225" s="50">
        <f t="shared" si="105"/>
        <v>269</v>
      </c>
      <c r="U225" s="8"/>
    </row>
    <row r="226" spans="1:21" x14ac:dyDescent="0.3">
      <c r="A226" s="21">
        <v>270</v>
      </c>
      <c r="B226" s="23">
        <v>44120</v>
      </c>
      <c r="C226" s="22" t="s">
        <v>6</v>
      </c>
      <c r="D226" s="22"/>
      <c r="E226" s="14">
        <f t="shared" si="100"/>
        <v>0</v>
      </c>
      <c r="F226" s="8"/>
      <c r="G226" s="15">
        <f t="shared" si="109"/>
        <v>0</v>
      </c>
      <c r="H226" s="8">
        <f t="shared" si="110"/>
        <v>-1.3445167328626429E-9</v>
      </c>
      <c r="I226" s="15">
        <f t="shared" si="111"/>
        <v>-5.3780669314505716E-9</v>
      </c>
      <c r="J226" s="10">
        <f t="shared" si="112"/>
        <v>-3.6697182946779785E-10</v>
      </c>
      <c r="K226" s="21">
        <f t="shared" si="108"/>
        <v>270</v>
      </c>
      <c r="L226" s="10">
        <f t="shared" si="113"/>
        <v>-1.7914989049545983E-10</v>
      </c>
      <c r="M226" s="15"/>
      <c r="N226" s="8">
        <f t="shared" si="114"/>
        <v>-2.689033465725286E-11</v>
      </c>
      <c r="O226" s="15"/>
      <c r="P226" s="1">
        <f t="shared" si="106"/>
        <v>21.15290975537307</v>
      </c>
      <c r="Q226" s="7">
        <f t="shared" si="101"/>
        <v>6.8234894460269993E-2</v>
      </c>
      <c r="R226" s="7"/>
      <c r="S226" s="7">
        <f t="shared" si="107"/>
        <v>3.3311205081477023E-2</v>
      </c>
      <c r="T226" s="50">
        <f t="shared" si="105"/>
        <v>270</v>
      </c>
      <c r="U226" s="8"/>
    </row>
    <row r="227" spans="1:21" x14ac:dyDescent="0.3">
      <c r="A227" s="21">
        <v>271</v>
      </c>
      <c r="B227" s="23">
        <v>44121</v>
      </c>
      <c r="C227" s="22" t="s">
        <v>6</v>
      </c>
      <c r="D227" s="22"/>
      <c r="E227" s="14">
        <f t="shared" si="100"/>
        <v>0</v>
      </c>
      <c r="F227" s="8"/>
      <c r="G227" s="15">
        <f t="shared" si="109"/>
        <v>0</v>
      </c>
      <c r="H227" s="8">
        <f t="shared" si="110"/>
        <v>-1.046452438606534E-9</v>
      </c>
      <c r="I227" s="15">
        <f t="shared" si="111"/>
        <v>-4.1858097544261359E-9</v>
      </c>
      <c r="J227" s="10">
        <f t="shared" si="112"/>
        <v>-2.8561828682403603E-10</v>
      </c>
      <c r="K227" s="21">
        <f t="shared" si="108"/>
        <v>271</v>
      </c>
      <c r="L227" s="10">
        <f t="shared" si="113"/>
        <v>-1.3943436716173599E-10</v>
      </c>
      <c r="M227" s="15"/>
      <c r="N227" s="8">
        <f t="shared" si="114"/>
        <v>-2.0929048772130679E-11</v>
      </c>
      <c r="O227" s="15"/>
      <c r="P227" s="1">
        <f t="shared" si="106"/>
        <v>21.15290975537307</v>
      </c>
      <c r="Q227" s="7">
        <f t="shared" si="101"/>
        <v>6.8234894460269993E-2</v>
      </c>
      <c r="R227" s="7"/>
      <c r="S227" s="7">
        <f t="shared" si="107"/>
        <v>3.3311205081477023E-2</v>
      </c>
      <c r="T227" s="50">
        <f t="shared" si="105"/>
        <v>271</v>
      </c>
      <c r="U227" s="8"/>
    </row>
    <row r="228" spans="1:21" x14ac:dyDescent="0.3">
      <c r="A228" s="21">
        <v>272</v>
      </c>
      <c r="B228" s="23">
        <v>44122</v>
      </c>
      <c r="C228" s="22" t="s">
        <v>6</v>
      </c>
      <c r="D228" s="22"/>
      <c r="E228" s="14">
        <f t="shared" si="100"/>
        <v>0</v>
      </c>
      <c r="F228" s="8"/>
      <c r="G228" s="15">
        <f t="shared" si="109"/>
        <v>0</v>
      </c>
      <c r="H228" s="8">
        <f t="shared" si="110"/>
        <v>-8.1446565855230187E-10</v>
      </c>
      <c r="I228" s="15">
        <f t="shared" si="111"/>
        <v>-3.2578626342092075E-9</v>
      </c>
      <c r="J228" s="10">
        <f t="shared" si="112"/>
        <v>-2.2229991301132247E-10</v>
      </c>
      <c r="K228" s="21">
        <f t="shared" si="108"/>
        <v>272</v>
      </c>
      <c r="L228" s="10">
        <f t="shared" si="113"/>
        <v>-1.0852333033542387E-10</v>
      </c>
      <c r="M228" s="15"/>
      <c r="N228" s="8">
        <f t="shared" si="114"/>
        <v>-1.6289313171046039E-11</v>
      </c>
      <c r="O228" s="15"/>
      <c r="P228" s="1">
        <f t="shared" si="106"/>
        <v>21.15290975537307</v>
      </c>
      <c r="Q228" s="7">
        <f t="shared" si="101"/>
        <v>6.8234894460269993E-2</v>
      </c>
      <c r="R228" s="7"/>
      <c r="S228" s="7">
        <f t="shared" si="107"/>
        <v>3.3311205081477023E-2</v>
      </c>
      <c r="T228" s="50">
        <f t="shared" si="105"/>
        <v>272</v>
      </c>
      <c r="U228" s="8"/>
    </row>
    <row r="229" spans="1:21" x14ac:dyDescent="0.3">
      <c r="A229" s="21">
        <v>273</v>
      </c>
      <c r="B229" s="23">
        <v>44123</v>
      </c>
      <c r="C229" s="22" t="s">
        <v>6</v>
      </c>
      <c r="D229" s="22"/>
      <c r="E229" s="14">
        <f t="shared" si="100"/>
        <v>0</v>
      </c>
      <c r="F229" s="8"/>
      <c r="G229" s="15">
        <f t="shared" si="109"/>
        <v>0</v>
      </c>
      <c r="H229" s="8">
        <f t="shared" si="110"/>
        <v>-6.3390774820532097E-10</v>
      </c>
      <c r="I229" s="15">
        <f t="shared" si="111"/>
        <v>-2.5356309928212839E-9</v>
      </c>
      <c r="J229" s="10">
        <f t="shared" si="112"/>
        <v>-1.7301851318534993E-10</v>
      </c>
      <c r="K229" s="21">
        <f t="shared" si="108"/>
        <v>273</v>
      </c>
      <c r="L229" s="10">
        <f t="shared" si="113"/>
        <v>-8.4464924012818983E-11</v>
      </c>
      <c r="M229" s="15"/>
      <c r="N229" s="8">
        <f t="shared" si="114"/>
        <v>-1.267815496410642E-11</v>
      </c>
      <c r="O229" s="15"/>
      <c r="P229" s="1">
        <f t="shared" si="106"/>
        <v>21.15290975537307</v>
      </c>
      <c r="Q229" s="7">
        <f t="shared" si="101"/>
        <v>6.8234894460269993E-2</v>
      </c>
      <c r="R229" s="7"/>
      <c r="S229" s="7">
        <f t="shared" si="107"/>
        <v>3.3311205081477023E-2</v>
      </c>
      <c r="T229" s="50">
        <f t="shared" si="105"/>
        <v>273</v>
      </c>
      <c r="U229" s="8"/>
    </row>
    <row r="230" spans="1:21" x14ac:dyDescent="0.3">
      <c r="A230" s="21">
        <v>274</v>
      </c>
      <c r="B230" s="23">
        <v>44124</v>
      </c>
      <c r="C230" s="22" t="s">
        <v>6</v>
      </c>
      <c r="D230" s="22"/>
      <c r="E230" s="14">
        <f t="shared" si="100"/>
        <v>0</v>
      </c>
      <c r="F230" s="8"/>
      <c r="G230" s="15">
        <f t="shared" si="109"/>
        <v>0</v>
      </c>
      <c r="H230" s="8">
        <f t="shared" si="110"/>
        <v>-4.9337750341616891E-10</v>
      </c>
      <c r="I230" s="15">
        <f t="shared" si="111"/>
        <v>-1.9735100136646756E-9</v>
      </c>
      <c r="J230" s="10">
        <f t="shared" si="112"/>
        <v>-1.3466224749869513E-10</v>
      </c>
      <c r="K230" s="21">
        <f t="shared" si="108"/>
        <v>274</v>
      </c>
      <c r="L230" s="10">
        <f t="shared" si="113"/>
        <v>-6.5739996795532535E-11</v>
      </c>
      <c r="M230" s="15"/>
      <c r="N230" s="8">
        <f t="shared" si="114"/>
        <v>-9.8675500683233785E-12</v>
      </c>
      <c r="O230" s="15"/>
      <c r="P230" s="1">
        <f t="shared" si="106"/>
        <v>21.15290975537307</v>
      </c>
      <c r="Q230" s="7">
        <f t="shared" si="101"/>
        <v>6.8234894460269993E-2</v>
      </c>
      <c r="R230" s="7"/>
      <c r="S230" s="7">
        <f t="shared" si="107"/>
        <v>3.3311205081477023E-2</v>
      </c>
      <c r="T230" s="50">
        <f t="shared" si="105"/>
        <v>274</v>
      </c>
      <c r="U230" s="8"/>
    </row>
    <row r="231" spans="1:21" x14ac:dyDescent="0.3">
      <c r="A231" s="21">
        <v>275</v>
      </c>
      <c r="B231" s="23">
        <v>44125</v>
      </c>
      <c r="C231" s="22" t="s">
        <v>6</v>
      </c>
      <c r="D231" s="22"/>
      <c r="E231" s="14">
        <f t="shared" si="100"/>
        <v>0</v>
      </c>
      <c r="F231" s="8"/>
      <c r="G231" s="15">
        <f t="shared" si="109"/>
        <v>0</v>
      </c>
      <c r="H231" s="8">
        <f t="shared" si="110"/>
        <v>-3.8400123924392896E-10</v>
      </c>
      <c r="I231" s="15">
        <f t="shared" si="111"/>
        <v>-1.5360049569757158E-9</v>
      </c>
      <c r="J231" s="10">
        <f t="shared" si="112"/>
        <v>-1.0480913612968953E-10</v>
      </c>
      <c r="K231" s="21">
        <f t="shared" si="108"/>
        <v>275</v>
      </c>
      <c r="L231" s="10">
        <f t="shared" si="113"/>
        <v>-5.1166176127983361E-11</v>
      </c>
      <c r="M231" s="15"/>
      <c r="N231" s="8">
        <f t="shared" si="114"/>
        <v>-7.6800247848785788E-12</v>
      </c>
      <c r="O231" s="15"/>
      <c r="P231" s="1">
        <f t="shared" si="106"/>
        <v>21.15290975537307</v>
      </c>
      <c r="Q231" s="7">
        <f t="shared" si="101"/>
        <v>6.8234894460269993E-2</v>
      </c>
      <c r="R231" s="7"/>
      <c r="S231" s="7">
        <f t="shared" si="107"/>
        <v>3.3311205081477023E-2</v>
      </c>
      <c r="T231" s="50">
        <f t="shared" si="105"/>
        <v>275</v>
      </c>
      <c r="U231" s="8"/>
    </row>
    <row r="232" spans="1:21" x14ac:dyDescent="0.3">
      <c r="A232" s="21">
        <v>276</v>
      </c>
      <c r="B232" s="23">
        <v>44126</v>
      </c>
      <c r="C232" s="22" t="s">
        <v>6</v>
      </c>
      <c r="D232" s="22"/>
      <c r="E232" s="14">
        <f t="shared" si="100"/>
        <v>0</v>
      </c>
      <c r="F232" s="8"/>
      <c r="G232" s="15">
        <f t="shared" si="109"/>
        <v>0</v>
      </c>
      <c r="H232" s="8">
        <f t="shared" si="110"/>
        <v>-2.9887246726872294E-10</v>
      </c>
      <c r="I232" s="15">
        <f t="shared" si="111"/>
        <v>-1.1954898690748918E-9</v>
      </c>
      <c r="J232" s="10">
        <f t="shared" si="112"/>
        <v>-8.1574125044647234E-11</v>
      </c>
      <c r="K232" s="21">
        <f t="shared" si="108"/>
        <v>276</v>
      </c>
      <c r="L232" s="10">
        <f t="shared" si="113"/>
        <v>-3.9823208201581836E-11</v>
      </c>
      <c r="M232" s="15"/>
      <c r="N232" s="8">
        <f t="shared" si="114"/>
        <v>-5.9774493453744587E-12</v>
      </c>
      <c r="O232" s="15"/>
      <c r="P232" s="1">
        <f t="shared" si="106"/>
        <v>21.15290975537307</v>
      </c>
      <c r="Q232" s="7">
        <f t="shared" si="101"/>
        <v>6.8234894460269993E-2</v>
      </c>
      <c r="R232" s="7"/>
      <c r="S232" s="7">
        <f t="shared" si="107"/>
        <v>3.3311205081477023E-2</v>
      </c>
      <c r="T232" s="50">
        <f t="shared" si="105"/>
        <v>276</v>
      </c>
      <c r="U232" s="8"/>
    </row>
    <row r="233" spans="1:21" x14ac:dyDescent="0.3">
      <c r="A233" s="21">
        <v>277</v>
      </c>
      <c r="B233" s="23">
        <v>44127</v>
      </c>
      <c r="C233" s="22" t="s">
        <v>6</v>
      </c>
      <c r="D233" s="22"/>
      <c r="E233" s="14">
        <f t="shared" si="100"/>
        <v>0</v>
      </c>
      <c r="F233" s="8"/>
      <c r="G233" s="15">
        <f t="shared" si="109"/>
        <v>0</v>
      </c>
      <c r="H233" s="8">
        <f t="shared" si="110"/>
        <v>-2.3261579016559407E-10</v>
      </c>
      <c r="I233" s="15">
        <f t="shared" si="111"/>
        <v>-9.3046316066237627E-10</v>
      </c>
      <c r="J233" s="10">
        <f t="shared" si="112"/>
        <v>-6.3490055566966489E-11</v>
      </c>
      <c r="K233" s="21">
        <f t="shared" si="108"/>
        <v>277</v>
      </c>
      <c r="L233" s="10">
        <f t="shared" si="113"/>
        <v>-3.0994849165583718E-11</v>
      </c>
      <c r="M233" s="15"/>
      <c r="N233" s="8">
        <f t="shared" si="114"/>
        <v>-4.6523158033118814E-12</v>
      </c>
      <c r="O233" s="15"/>
      <c r="P233" s="1">
        <f t="shared" si="106"/>
        <v>21.15290975537307</v>
      </c>
      <c r="Q233" s="7">
        <f t="shared" si="101"/>
        <v>6.8234894460269993E-2</v>
      </c>
      <c r="R233" s="7"/>
      <c r="S233" s="7">
        <f t="shared" si="107"/>
        <v>3.3311205081477023E-2</v>
      </c>
      <c r="T233" s="50">
        <f t="shared" si="105"/>
        <v>277</v>
      </c>
      <c r="U233" s="8"/>
    </row>
    <row r="234" spans="1:21" x14ac:dyDescent="0.3">
      <c r="A234" s="21">
        <v>278</v>
      </c>
      <c r="B234" s="23">
        <v>44128</v>
      </c>
      <c r="C234" s="22" t="s">
        <v>6</v>
      </c>
      <c r="D234" s="22"/>
      <c r="E234" s="14">
        <f t="shared" si="100"/>
        <v>0</v>
      </c>
      <c r="F234" s="8"/>
      <c r="G234" s="15">
        <f t="shared" si="109"/>
        <v>0</v>
      </c>
      <c r="H234" s="8">
        <f t="shared" si="110"/>
        <v>-1.8104747596476353E-10</v>
      </c>
      <c r="I234" s="15">
        <f t="shared" si="111"/>
        <v>-7.2418990385905412E-10</v>
      </c>
      <c r="J234" s="10">
        <f t="shared" si="112"/>
        <v>-4.9415021659015631E-11</v>
      </c>
      <c r="K234" s="21">
        <f t="shared" si="108"/>
        <v>278</v>
      </c>
      <c r="L234" s="10">
        <f t="shared" si="113"/>
        <v>-2.412363840538408E-11</v>
      </c>
      <c r="M234" s="15"/>
      <c r="N234" s="8">
        <f t="shared" si="114"/>
        <v>-3.6209495192952705E-12</v>
      </c>
      <c r="O234" s="15"/>
      <c r="P234" s="1">
        <f t="shared" si="106"/>
        <v>21.15290975537307</v>
      </c>
      <c r="Q234" s="7">
        <f t="shared" si="101"/>
        <v>6.8234894460269993E-2</v>
      </c>
      <c r="R234" s="7"/>
      <c r="S234" s="7">
        <f t="shared" si="107"/>
        <v>3.3311205081477023E-2</v>
      </c>
      <c r="T234" s="50">
        <f t="shared" si="105"/>
        <v>278</v>
      </c>
      <c r="U234" s="8"/>
    </row>
    <row r="235" spans="1:21" x14ac:dyDescent="0.3">
      <c r="A235" s="21">
        <v>279</v>
      </c>
      <c r="B235" s="23">
        <v>44129</v>
      </c>
      <c r="C235" s="22" t="s">
        <v>6</v>
      </c>
      <c r="D235" s="22"/>
      <c r="E235" s="14">
        <f t="shared" si="100"/>
        <v>0</v>
      </c>
      <c r="F235" s="8"/>
      <c r="G235" s="15">
        <f t="shared" si="109"/>
        <v>0</v>
      </c>
      <c r="H235" s="8">
        <f t="shared" si="110"/>
        <v>-1.4091127919509484E-10</v>
      </c>
      <c r="I235" s="15">
        <f t="shared" si="111"/>
        <v>-5.6364511678037937E-10</v>
      </c>
      <c r="J235" s="10">
        <f t="shared" si="112"/>
        <v>-3.8460265056555741E-11</v>
      </c>
      <c r="K235" s="21">
        <f t="shared" si="108"/>
        <v>279</v>
      </c>
      <c r="L235" s="10">
        <f t="shared" si="113"/>
        <v>-1.8775698078244284E-11</v>
      </c>
      <c r="M235" s="15"/>
      <c r="N235" s="8">
        <f t="shared" si="114"/>
        <v>-2.8182255839018969E-12</v>
      </c>
      <c r="O235" s="15"/>
      <c r="P235" s="1">
        <f t="shared" si="106"/>
        <v>21.15290975537307</v>
      </c>
      <c r="Q235" s="7">
        <f t="shared" si="101"/>
        <v>6.8234894460269993E-2</v>
      </c>
      <c r="R235" s="7"/>
      <c r="S235" s="7">
        <f t="shared" si="107"/>
        <v>3.3311205081477023E-2</v>
      </c>
      <c r="T235" s="50">
        <f t="shared" si="105"/>
        <v>279</v>
      </c>
      <c r="U235" s="8"/>
    </row>
    <row r="236" spans="1:21" x14ac:dyDescent="0.3">
      <c r="A236" s="21">
        <v>280</v>
      </c>
      <c r="B236" s="23">
        <v>44130</v>
      </c>
      <c r="C236" s="22" t="s">
        <v>6</v>
      </c>
      <c r="D236" s="22"/>
      <c r="E236" s="14">
        <f t="shared" si="100"/>
        <v>0</v>
      </c>
      <c r="F236" s="8"/>
      <c r="G236" s="15">
        <f t="shared" si="109"/>
        <v>0</v>
      </c>
      <c r="H236" s="8">
        <f t="shared" si="110"/>
        <v>-1.0967282751990674E-10</v>
      </c>
      <c r="I236" s="15">
        <f t="shared" si="111"/>
        <v>-4.3869131007962694E-10</v>
      </c>
      <c r="J236" s="10">
        <f t="shared" si="112"/>
        <v>-2.9934055243920921E-11</v>
      </c>
      <c r="K236" s="21">
        <f t="shared" si="108"/>
        <v>280</v>
      </c>
      <c r="L236" s="10">
        <f t="shared" si="113"/>
        <v>-1.4613336197524283E-11</v>
      </c>
      <c r="M236" s="15"/>
      <c r="N236" s="8">
        <f t="shared" si="114"/>
        <v>-2.1934565503981346E-12</v>
      </c>
      <c r="O236" s="15"/>
      <c r="P236" s="1">
        <f t="shared" si="106"/>
        <v>21.15290975537307</v>
      </c>
      <c r="Q236" s="7">
        <f t="shared" si="101"/>
        <v>6.8234894460269993E-2</v>
      </c>
      <c r="R236" s="7"/>
      <c r="S236" s="7">
        <f t="shared" si="107"/>
        <v>3.3311205081477023E-2</v>
      </c>
      <c r="T236" s="50">
        <f t="shared" si="105"/>
        <v>280</v>
      </c>
      <c r="U236" s="8"/>
    </row>
    <row r="237" spans="1:21" x14ac:dyDescent="0.3">
      <c r="A237" s="21">
        <v>281</v>
      </c>
      <c r="B237" s="23">
        <v>44131</v>
      </c>
      <c r="C237" s="22" t="s">
        <v>6</v>
      </c>
      <c r="D237" s="22"/>
      <c r="E237" s="14">
        <f t="shared" si="100"/>
        <v>0</v>
      </c>
      <c r="F237" s="8"/>
      <c r="G237" s="15">
        <f t="shared" si="109"/>
        <v>0</v>
      </c>
      <c r="H237" s="8">
        <f t="shared" si="110"/>
        <v>-8.5359590551711593E-11</v>
      </c>
      <c r="I237" s="15">
        <f t="shared" si="111"/>
        <v>-3.4143836220684637E-10</v>
      </c>
      <c r="J237" s="10">
        <f t="shared" si="112"/>
        <v>-2.3298010609871601E-11</v>
      </c>
      <c r="K237" s="21">
        <f t="shared" si="108"/>
        <v>281</v>
      </c>
      <c r="L237" s="10">
        <f t="shared" si="113"/>
        <v>-1.1373723306155893E-11</v>
      </c>
      <c r="M237" s="15"/>
      <c r="N237" s="8">
        <f t="shared" si="114"/>
        <v>-1.7071918110342319E-12</v>
      </c>
      <c r="O237" s="15"/>
      <c r="P237" s="1">
        <f t="shared" si="106"/>
        <v>21.15290975537307</v>
      </c>
      <c r="Q237" s="7">
        <f t="shared" si="101"/>
        <v>6.8234894460269993E-2</v>
      </c>
      <c r="R237" s="7"/>
      <c r="S237" s="7">
        <f t="shared" si="107"/>
        <v>3.3311205081477023E-2</v>
      </c>
      <c r="T237" s="50">
        <f t="shared" si="105"/>
        <v>281</v>
      </c>
      <c r="U237" s="8"/>
    </row>
    <row r="238" spans="1:21" x14ac:dyDescent="0.3">
      <c r="A238" s="21">
        <v>282</v>
      </c>
      <c r="B238" s="23">
        <v>44132</v>
      </c>
      <c r="C238" s="22" t="s">
        <v>6</v>
      </c>
      <c r="D238" s="22"/>
      <c r="E238" s="14">
        <f t="shared" si="100"/>
        <v>0</v>
      </c>
      <c r="F238" s="8"/>
      <c r="G238" s="15">
        <f t="shared" si="109"/>
        <v>0</v>
      </c>
      <c r="H238" s="8">
        <f t="shared" si="110"/>
        <v>-6.64363257875641E-11</v>
      </c>
      <c r="I238" s="15">
        <f t="shared" si="111"/>
        <v>-2.657453031502564E-10</v>
      </c>
      <c r="J238" s="10">
        <f t="shared" si="112"/>
        <v>-1.8133102713770199E-11</v>
      </c>
      <c r="K238" s="21">
        <f t="shared" si="108"/>
        <v>282</v>
      </c>
      <c r="L238" s="10">
        <f t="shared" si="113"/>
        <v>-8.8522962926774721E-12</v>
      </c>
      <c r="M238" s="15"/>
      <c r="N238" s="8">
        <f t="shared" si="114"/>
        <v>-1.328726515751282E-12</v>
      </c>
      <c r="O238" s="15"/>
      <c r="P238" s="1">
        <f t="shared" si="106"/>
        <v>21.15290975537307</v>
      </c>
      <c r="Q238" s="7">
        <f t="shared" si="101"/>
        <v>6.8234894460269993E-2</v>
      </c>
      <c r="R238" s="7"/>
      <c r="S238" s="7">
        <f t="shared" si="107"/>
        <v>3.3311205081477023E-2</v>
      </c>
      <c r="T238" s="50">
        <f t="shared" si="105"/>
        <v>282</v>
      </c>
      <c r="U238" s="8"/>
    </row>
    <row r="239" spans="1:21" x14ac:dyDescent="0.3">
      <c r="A239" s="21">
        <v>283</v>
      </c>
      <c r="B239" s="23">
        <v>44133</v>
      </c>
      <c r="C239" s="22" t="s">
        <v>6</v>
      </c>
      <c r="D239" s="22"/>
      <c r="E239" s="14">
        <f t="shared" si="100"/>
        <v>0</v>
      </c>
      <c r="F239" s="8"/>
      <c r="G239" s="15">
        <f t="shared" si="109"/>
        <v>0</v>
      </c>
      <c r="H239" s="8">
        <f t="shared" si="110"/>
        <v>-5.1708136784904625E-11</v>
      </c>
      <c r="I239" s="15">
        <f t="shared" si="111"/>
        <v>-2.068325471396185E-10</v>
      </c>
      <c r="J239" s="10">
        <f t="shared" si="112"/>
        <v>-1.4113197025020686E-11</v>
      </c>
      <c r="K239" s="21">
        <f t="shared" si="108"/>
        <v>283</v>
      </c>
      <c r="L239" s="10">
        <f t="shared" si="113"/>
        <v>-6.8898413952920955E-12</v>
      </c>
      <c r="M239" s="15"/>
      <c r="N239" s="8">
        <f t="shared" si="114"/>
        <v>-1.0341627356980925E-12</v>
      </c>
      <c r="O239" s="15"/>
      <c r="P239" s="1">
        <f t="shared" si="106"/>
        <v>21.15290975537307</v>
      </c>
      <c r="Q239" s="7">
        <f t="shared" si="101"/>
        <v>6.8234894460269993E-2</v>
      </c>
      <c r="R239" s="7"/>
      <c r="S239" s="7">
        <f t="shared" si="107"/>
        <v>3.3311205081477023E-2</v>
      </c>
      <c r="T239" s="50">
        <f t="shared" si="105"/>
        <v>283</v>
      </c>
      <c r="U239" s="8"/>
    </row>
    <row r="240" spans="1:21" x14ac:dyDescent="0.3">
      <c r="A240" s="21">
        <v>284</v>
      </c>
      <c r="B240" s="23">
        <v>44134</v>
      </c>
      <c r="C240" s="22" t="s">
        <v>6</v>
      </c>
      <c r="D240" s="22"/>
      <c r="E240" s="14">
        <f t="shared" si="100"/>
        <v>0</v>
      </c>
      <c r="F240" s="8"/>
      <c r="G240" s="15">
        <f t="shared" si="109"/>
        <v>0</v>
      </c>
      <c r="H240" s="8">
        <f t="shared" si="110"/>
        <v>-4.0245022253576972E-11</v>
      </c>
      <c r="I240" s="15">
        <f t="shared" si="111"/>
        <v>-1.6098008901430789E-10</v>
      </c>
      <c r="J240" s="10">
        <f t="shared" si="112"/>
        <v>-1.0984459384096168E-11</v>
      </c>
      <c r="K240" s="21">
        <f t="shared" si="108"/>
        <v>284</v>
      </c>
      <c r="L240" s="10">
        <f t="shared" si="113"/>
        <v>-5.3624407591900363E-12</v>
      </c>
      <c r="M240" s="15"/>
      <c r="N240" s="8">
        <f t="shared" si="114"/>
        <v>-8.0490044507153946E-13</v>
      </c>
      <c r="O240" s="15"/>
      <c r="P240" s="1">
        <f t="shared" si="106"/>
        <v>21.15290975537307</v>
      </c>
      <c r="Q240" s="7">
        <f t="shared" si="101"/>
        <v>6.8234894460269993E-2</v>
      </c>
      <c r="R240" s="7"/>
      <c r="S240" s="7">
        <f t="shared" si="107"/>
        <v>3.3311205081477023E-2</v>
      </c>
      <c r="T240" s="50">
        <f t="shared" si="105"/>
        <v>284</v>
      </c>
      <c r="U240" s="8"/>
    </row>
    <row r="241" spans="1:21" x14ac:dyDescent="0.3">
      <c r="A241" s="21">
        <v>285</v>
      </c>
      <c r="B241" s="23">
        <v>44135</v>
      </c>
      <c r="C241" s="22" t="s">
        <v>6</v>
      </c>
      <c r="D241" s="22"/>
      <c r="E241" s="14">
        <f t="shared" si="100"/>
        <v>0</v>
      </c>
      <c r="F241" s="8"/>
      <c r="G241" s="15">
        <f t="shared" si="109"/>
        <v>0</v>
      </c>
      <c r="H241" s="8">
        <f t="shared" si="110"/>
        <v>-3.1323151768712357E-11</v>
      </c>
      <c r="I241" s="15">
        <f t="shared" si="111"/>
        <v>-1.2529260707484943E-10</v>
      </c>
      <c r="J241" s="10">
        <f t="shared" si="112"/>
        <v>-8.5493278204044279E-12</v>
      </c>
      <c r="K241" s="21">
        <f t="shared" si="108"/>
        <v>285</v>
      </c>
      <c r="L241" s="10">
        <f t="shared" si="113"/>
        <v>-4.1736477294632283E-12</v>
      </c>
      <c r="M241" s="15"/>
      <c r="N241" s="8">
        <f t="shared" si="114"/>
        <v>-6.2646303537424718E-13</v>
      </c>
      <c r="O241" s="15"/>
      <c r="P241" s="1">
        <f t="shared" si="106"/>
        <v>21.15290975537307</v>
      </c>
      <c r="Q241" s="7">
        <f t="shared" si="101"/>
        <v>6.8234894460269993E-2</v>
      </c>
      <c r="R241" s="7"/>
      <c r="S241" s="7">
        <f t="shared" si="107"/>
        <v>3.3311205081477023E-2</v>
      </c>
      <c r="T241" s="50">
        <f t="shared" si="105"/>
        <v>285</v>
      </c>
      <c r="U241" s="8"/>
    </row>
    <row r="242" spans="1:21" x14ac:dyDescent="0.3">
      <c r="A242" s="21">
        <v>286</v>
      </c>
      <c r="B242" s="23">
        <v>44136</v>
      </c>
      <c r="C242" s="22" t="s">
        <v>6</v>
      </c>
      <c r="D242" s="22"/>
      <c r="E242" s="14">
        <f t="shared" si="100"/>
        <v>0</v>
      </c>
      <c r="F242" s="8"/>
      <c r="G242" s="15">
        <f t="shared" si="109"/>
        <v>0</v>
      </c>
      <c r="H242" s="8">
        <f t="shared" si="110"/>
        <v>-2.4379160000056514E-11</v>
      </c>
      <c r="I242" s="15">
        <f t="shared" si="111"/>
        <v>-9.7516640000226055E-11</v>
      </c>
      <c r="J242" s="10">
        <f t="shared" si="112"/>
        <v>-6.654037638535568E-12</v>
      </c>
      <c r="K242" s="21">
        <f t="shared" si="108"/>
        <v>286</v>
      </c>
      <c r="L242" s="10">
        <f t="shared" si="113"/>
        <v>-3.2483967939040956E-12</v>
      </c>
      <c r="M242" s="15"/>
      <c r="N242" s="8">
        <f t="shared" si="114"/>
        <v>-4.8758320000113026E-13</v>
      </c>
      <c r="O242" s="15"/>
      <c r="P242" s="1">
        <f t="shared" si="106"/>
        <v>21.15290975537307</v>
      </c>
      <c r="Q242" s="7">
        <f t="shared" si="101"/>
        <v>6.8234894460269993E-2</v>
      </c>
      <c r="R242" s="7"/>
      <c r="S242" s="7">
        <f t="shared" si="107"/>
        <v>3.3311205081477023E-2</v>
      </c>
      <c r="T242" s="50">
        <f t="shared" si="105"/>
        <v>286</v>
      </c>
      <c r="U242" s="8"/>
    </row>
    <row r="243" spans="1:21" x14ac:dyDescent="0.3">
      <c r="A243" s="21">
        <v>287</v>
      </c>
      <c r="B243" s="23">
        <v>44137</v>
      </c>
      <c r="C243" s="22" t="s">
        <v>6</v>
      </c>
      <c r="D243" s="22"/>
      <c r="E243" s="14">
        <f t="shared" si="100"/>
        <v>0</v>
      </c>
      <c r="F243" s="8"/>
      <c r="G243" s="15">
        <f t="shared" si="109"/>
        <v>0</v>
      </c>
      <c r="H243" s="8">
        <f t="shared" si="110"/>
        <v>-1.8974573398518129E-11</v>
      </c>
      <c r="I243" s="15">
        <f t="shared" si="111"/>
        <v>-7.5898293594072516E-11</v>
      </c>
      <c r="J243" s="10">
        <f t="shared" si="112"/>
        <v>-5.1789120531061244E-12</v>
      </c>
      <c r="K243" s="21">
        <f t="shared" si="108"/>
        <v>287</v>
      </c>
      <c r="L243" s="10">
        <f t="shared" si="113"/>
        <v>-2.5282636232463032E-12</v>
      </c>
      <c r="M243" s="15"/>
      <c r="N243" s="8">
        <f t="shared" si="114"/>
        <v>-3.794914679703626E-13</v>
      </c>
      <c r="O243" s="15"/>
      <c r="P243" s="1">
        <f t="shared" si="106"/>
        <v>21.15290975537307</v>
      </c>
      <c r="Q243" s="7">
        <f t="shared" si="101"/>
        <v>6.8234894460269993E-2</v>
      </c>
      <c r="R243" s="7"/>
      <c r="S243" s="7">
        <f t="shared" si="107"/>
        <v>3.3311205081477023E-2</v>
      </c>
      <c r="T243" s="50">
        <f t="shared" si="105"/>
        <v>287</v>
      </c>
      <c r="U243" s="8"/>
    </row>
    <row r="244" spans="1:21" x14ac:dyDescent="0.3">
      <c r="A244" s="21">
        <v>288</v>
      </c>
      <c r="B244" s="23">
        <v>44138</v>
      </c>
      <c r="C244" s="22" t="s">
        <v>6</v>
      </c>
      <c r="D244" s="22"/>
      <c r="E244" s="14">
        <f t="shared" si="100"/>
        <v>0</v>
      </c>
      <c r="F244" s="8"/>
      <c r="G244" s="15">
        <f t="shared" si="109"/>
        <v>0</v>
      </c>
      <c r="H244" s="8">
        <f t="shared" si="110"/>
        <v>-1.4768123087707582E-11</v>
      </c>
      <c r="I244" s="15">
        <f t="shared" si="111"/>
        <v>-5.907249235083033E-11</v>
      </c>
      <c r="J244" s="10">
        <f t="shared" si="112"/>
        <v>-4.0308052810640142E-12</v>
      </c>
      <c r="K244" s="21">
        <f t="shared" si="108"/>
        <v>288</v>
      </c>
      <c r="L244" s="10">
        <f t="shared" si="113"/>
        <v>-1.9677759073724919E-12</v>
      </c>
      <c r="M244" s="15"/>
      <c r="N244" s="8">
        <f t="shared" si="114"/>
        <v>-2.9536246175415165E-13</v>
      </c>
      <c r="O244" s="15"/>
      <c r="P244" s="1">
        <f t="shared" si="106"/>
        <v>21.15290975537307</v>
      </c>
      <c r="Q244" s="7">
        <f t="shared" si="101"/>
        <v>6.8234894460269993E-2</v>
      </c>
      <c r="R244" s="7"/>
      <c r="S244" s="7">
        <f t="shared" si="107"/>
        <v>3.3311205081477023E-2</v>
      </c>
      <c r="T244" s="50">
        <f t="shared" si="105"/>
        <v>288</v>
      </c>
      <c r="U244" s="8"/>
    </row>
    <row r="245" spans="1:21" x14ac:dyDescent="0.3">
      <c r="A245" s="21">
        <v>289</v>
      </c>
      <c r="B245" s="23">
        <v>44139</v>
      </c>
      <c r="C245" s="22" t="s">
        <v>6</v>
      </c>
      <c r="D245" s="22"/>
      <c r="E245" s="14">
        <f t="shared" ref="E245:E306" si="115">+O245*(Q245/$E$3)</f>
        <v>0</v>
      </c>
      <c r="F245" s="8"/>
      <c r="G245" s="15">
        <f t="shared" si="109"/>
        <v>0</v>
      </c>
      <c r="H245" s="8">
        <f t="shared" si="110"/>
        <v>-1.1494195677185272E-11</v>
      </c>
      <c r="I245" s="15">
        <f t="shared" si="111"/>
        <v>-4.5976782708741089E-11</v>
      </c>
      <c r="J245" s="10">
        <f t="shared" si="112"/>
        <v>-3.1372209157537145E-12</v>
      </c>
      <c r="K245" s="21">
        <f t="shared" si="108"/>
        <v>289</v>
      </c>
      <c r="L245" s="10">
        <f t="shared" si="113"/>
        <v>-1.531542037797381E-12</v>
      </c>
      <c r="M245" s="15"/>
      <c r="N245" s="8">
        <f t="shared" si="114"/>
        <v>-2.2988391354370545E-13</v>
      </c>
      <c r="O245" s="15"/>
      <c r="P245" s="1">
        <f t="shared" si="106"/>
        <v>21.15290975537307</v>
      </c>
      <c r="Q245" s="7">
        <f t="shared" ref="Q245:Q306" si="116">+J245/I245</f>
        <v>6.8234894460269993E-2</v>
      </c>
      <c r="R245" s="7"/>
      <c r="S245" s="7">
        <f t="shared" si="107"/>
        <v>3.3311205081477023E-2</v>
      </c>
      <c r="T245" s="50">
        <f t="shared" si="105"/>
        <v>289</v>
      </c>
      <c r="U245" s="8"/>
    </row>
    <row r="246" spans="1:21" x14ac:dyDescent="0.3">
      <c r="A246" s="21">
        <v>290</v>
      </c>
      <c r="B246" s="23">
        <v>44140</v>
      </c>
      <c r="C246" s="22" t="s">
        <v>6</v>
      </c>
      <c r="D246" s="22"/>
      <c r="E246" s="14">
        <f t="shared" si="115"/>
        <v>0</v>
      </c>
      <c r="F246" s="8"/>
      <c r="G246" s="15">
        <f t="shared" si="109"/>
        <v>0</v>
      </c>
      <c r="H246" s="8">
        <f t="shared" si="110"/>
        <v>-8.9460612889523743E-12</v>
      </c>
      <c r="I246" s="15">
        <f t="shared" si="111"/>
        <v>-3.5784245155809497E-11</v>
      </c>
      <c r="J246" s="10">
        <f t="shared" si="112"/>
        <v>-2.4417341915470889E-12</v>
      </c>
      <c r="K246" s="21">
        <f t="shared" si="108"/>
        <v>290</v>
      </c>
      <c r="L246" s="10">
        <f t="shared" si="113"/>
        <v>-1.1920163290710208E-12</v>
      </c>
      <c r="M246" s="15"/>
      <c r="N246" s="8">
        <f t="shared" si="114"/>
        <v>-1.7892122577904748E-13</v>
      </c>
      <c r="O246" s="15"/>
      <c r="P246" s="1">
        <f t="shared" si="106"/>
        <v>21.15290975537307</v>
      </c>
      <c r="Q246" s="7">
        <f t="shared" si="116"/>
        <v>6.8234894460269993E-2</v>
      </c>
      <c r="R246" s="7"/>
      <c r="S246" s="7">
        <f t="shared" si="107"/>
        <v>3.3311205081477023E-2</v>
      </c>
      <c r="T246" s="50">
        <f t="shared" si="105"/>
        <v>290</v>
      </c>
      <c r="U246" s="8"/>
    </row>
    <row r="247" spans="1:21" x14ac:dyDescent="0.3">
      <c r="A247" s="21">
        <v>291</v>
      </c>
      <c r="B247" s="23">
        <v>44141</v>
      </c>
      <c r="C247" s="22" t="s">
        <v>6</v>
      </c>
      <c r="D247" s="22"/>
      <c r="E247" s="14">
        <f t="shared" si="115"/>
        <v>0</v>
      </c>
      <c r="F247" s="8"/>
      <c r="G247" s="15">
        <f t="shared" si="109"/>
        <v>0</v>
      </c>
      <c r="H247" s="8">
        <f t="shared" si="110"/>
        <v>-6.9628197425372745E-12</v>
      </c>
      <c r="I247" s="15">
        <f t="shared" si="111"/>
        <v>-2.7851278970149098E-11</v>
      </c>
      <c r="J247" s="10">
        <f t="shared" si="112"/>
        <v>-1.9004290811116608E-12</v>
      </c>
      <c r="K247" s="21">
        <f t="shared" si="108"/>
        <v>291</v>
      </c>
      <c r="L247" s="10">
        <f t="shared" si="113"/>
        <v>-9.277596655560647E-13</v>
      </c>
      <c r="M247" s="15"/>
      <c r="N247" s="8">
        <f t="shared" si="114"/>
        <v>-1.392563948507455E-13</v>
      </c>
      <c r="O247" s="15"/>
      <c r="P247" s="1">
        <f t="shared" si="106"/>
        <v>21.15290975537307</v>
      </c>
      <c r="Q247" s="7">
        <f t="shared" si="116"/>
        <v>6.8234894460269993E-2</v>
      </c>
      <c r="R247" s="7"/>
      <c r="S247" s="7">
        <f t="shared" si="107"/>
        <v>3.3311205081477023E-2</v>
      </c>
      <c r="T247" s="50">
        <f t="shared" si="105"/>
        <v>291</v>
      </c>
      <c r="U247" s="8"/>
    </row>
    <row r="248" spans="1:21" x14ac:dyDescent="0.3">
      <c r="A248" s="21">
        <v>292</v>
      </c>
      <c r="B248" s="23">
        <v>44142</v>
      </c>
      <c r="C248" s="22" t="s">
        <v>6</v>
      </c>
      <c r="D248" s="22"/>
      <c r="E248" s="14">
        <f t="shared" si="115"/>
        <v>0</v>
      </c>
      <c r="F248" s="8"/>
      <c r="G248" s="15">
        <f t="shared" si="109"/>
        <v>0</v>
      </c>
      <c r="H248" s="8">
        <f t="shared" si="110"/>
        <v>-5.419240624579286E-12</v>
      </c>
      <c r="I248" s="15">
        <f t="shared" si="111"/>
        <v>-2.1676962498317144E-11</v>
      </c>
      <c r="J248" s="10">
        <f t="shared" si="112"/>
        <v>-1.4791252482919008E-12</v>
      </c>
      <c r="K248" s="21">
        <f t="shared" si="108"/>
        <v>292</v>
      </c>
      <c r="L248" s="10">
        <f t="shared" si="113"/>
        <v>-7.220857433249289E-13</v>
      </c>
      <c r="M248" s="15"/>
      <c r="N248" s="8">
        <f t="shared" si="114"/>
        <v>-1.0838481249158572E-13</v>
      </c>
      <c r="O248" s="15"/>
      <c r="P248" s="1">
        <f t="shared" si="106"/>
        <v>21.15290975537307</v>
      </c>
      <c r="Q248" s="7">
        <f t="shared" si="116"/>
        <v>6.8234894460269993E-2</v>
      </c>
      <c r="R248" s="7"/>
      <c r="S248" s="7">
        <f t="shared" si="107"/>
        <v>3.3311205081477023E-2</v>
      </c>
      <c r="T248" s="50">
        <f t="shared" si="105"/>
        <v>292</v>
      </c>
      <c r="U248" s="8"/>
    </row>
    <row r="249" spans="1:21" x14ac:dyDescent="0.3">
      <c r="A249" s="21">
        <v>293</v>
      </c>
      <c r="B249" s="23">
        <v>44143</v>
      </c>
      <c r="C249" s="22" t="s">
        <v>6</v>
      </c>
      <c r="D249" s="22"/>
      <c r="E249" s="14">
        <f t="shared" si="115"/>
        <v>0</v>
      </c>
      <c r="F249" s="8"/>
      <c r="G249" s="15">
        <f t="shared" si="109"/>
        <v>0</v>
      </c>
      <c r="H249" s="8">
        <f t="shared" si="110"/>
        <v>-4.2178557011428008E-12</v>
      </c>
      <c r="I249" s="15">
        <f t="shared" si="111"/>
        <v>-1.6871422804571203E-11</v>
      </c>
      <c r="J249" s="10">
        <f t="shared" ref="J249:J280" si="117">+I249*$Q$3</f>
        <v>-1.1512197544645085E-12</v>
      </c>
      <c r="K249" s="21">
        <f t="shared" si="108"/>
        <v>293</v>
      </c>
      <c r="L249" s="10">
        <f t="shared" ref="L249:L280" si="118">+$S$3*I249</f>
        <v>-5.6200742505937957E-13</v>
      </c>
      <c r="M249" s="15"/>
      <c r="N249" s="8">
        <f t="shared" ref="N249:N280" si="119">+I249*$N$3</f>
        <v>-8.4357114022856022E-14</v>
      </c>
      <c r="O249" s="15"/>
      <c r="P249" s="1">
        <f t="shared" si="106"/>
        <v>21.15290975537307</v>
      </c>
      <c r="Q249" s="7">
        <f t="shared" si="116"/>
        <v>6.8234894460269993E-2</v>
      </c>
      <c r="R249" s="7"/>
      <c r="S249" s="7">
        <f t="shared" si="107"/>
        <v>3.3311205081477023E-2</v>
      </c>
      <c r="T249" s="50">
        <f t="shared" si="105"/>
        <v>293</v>
      </c>
      <c r="U249" s="8"/>
    </row>
    <row r="250" spans="1:21" x14ac:dyDescent="0.3">
      <c r="A250" s="21">
        <v>294</v>
      </c>
      <c r="B250" s="23">
        <v>44144</v>
      </c>
      <c r="C250" s="22" t="s">
        <v>6</v>
      </c>
      <c r="D250" s="22"/>
      <c r="E250" s="14">
        <f t="shared" si="115"/>
        <v>0</v>
      </c>
      <c r="F250" s="8"/>
      <c r="G250" s="15">
        <f t="shared" si="109"/>
        <v>0</v>
      </c>
      <c r="H250" s="8">
        <f t="shared" si="110"/>
        <v>-3.2828043536162315E-12</v>
      </c>
      <c r="I250" s="15">
        <f t="shared" si="111"/>
        <v>-1.3131217414464926E-11</v>
      </c>
      <c r="J250" s="10">
        <f t="shared" si="117"/>
        <v>-8.9600723441087366E-13</v>
      </c>
      <c r="K250" s="21">
        <f t="shared" si="108"/>
        <v>294</v>
      </c>
      <c r="L250" s="10">
        <f t="shared" si="118"/>
        <v>-4.3741667626270359E-13</v>
      </c>
      <c r="M250" s="15"/>
      <c r="N250" s="8">
        <f t="shared" si="119"/>
        <v>-6.5656087072324635E-14</v>
      </c>
      <c r="O250" s="15"/>
      <c r="P250" s="1">
        <f t="shared" si="106"/>
        <v>21.15290975537307</v>
      </c>
      <c r="Q250" s="7">
        <f t="shared" si="116"/>
        <v>6.8234894460269993E-2</v>
      </c>
      <c r="R250" s="7"/>
      <c r="S250" s="7">
        <f t="shared" si="107"/>
        <v>3.3311205081477023E-2</v>
      </c>
      <c r="T250" s="50">
        <f t="shared" si="105"/>
        <v>294</v>
      </c>
      <c r="U250" s="8"/>
    </row>
    <row r="251" spans="1:21" x14ac:dyDescent="0.3">
      <c r="A251" s="21">
        <v>295</v>
      </c>
      <c r="B251" s="23">
        <v>44145</v>
      </c>
      <c r="C251" s="22" t="s">
        <v>6</v>
      </c>
      <c r="D251" s="22"/>
      <c r="E251" s="14">
        <f t="shared" si="115"/>
        <v>0</v>
      </c>
      <c r="F251" s="8"/>
      <c r="G251" s="15">
        <f t="shared" si="109"/>
        <v>0</v>
      </c>
      <c r="H251" s="8">
        <f t="shared" si="110"/>
        <v>-2.5550434125097682E-12</v>
      </c>
      <c r="I251" s="15">
        <f t="shared" si="111"/>
        <v>-1.0220173650039073E-11</v>
      </c>
      <c r="J251" s="10">
        <f t="shared" si="117"/>
        <v>-6.9737247037604846E-13</v>
      </c>
      <c r="K251" s="21">
        <f t="shared" si="108"/>
        <v>295</v>
      </c>
      <c r="L251" s="10">
        <f t="shared" si="118"/>
        <v>-3.4044630042475913E-13</v>
      </c>
      <c r="M251" s="15"/>
      <c r="N251" s="8">
        <f t="shared" si="119"/>
        <v>-5.1100868250195364E-14</v>
      </c>
      <c r="O251" s="15"/>
      <c r="P251" s="1">
        <f t="shared" si="106"/>
        <v>21.15290975537307</v>
      </c>
      <c r="Q251" s="7">
        <f t="shared" si="116"/>
        <v>6.8234894460269993E-2</v>
      </c>
      <c r="R251" s="7"/>
      <c r="S251" s="7">
        <f t="shared" si="107"/>
        <v>3.3311205081477023E-2</v>
      </c>
      <c r="T251" s="50">
        <f t="shared" si="105"/>
        <v>295</v>
      </c>
      <c r="U251" s="8"/>
    </row>
    <row r="252" spans="1:21" x14ac:dyDescent="0.3">
      <c r="A252" s="21">
        <v>296</v>
      </c>
      <c r="B252" s="23">
        <v>44146</v>
      </c>
      <c r="C252" s="22" t="s">
        <v>6</v>
      </c>
      <c r="D252" s="22"/>
      <c r="E252" s="14">
        <f t="shared" si="115"/>
        <v>0</v>
      </c>
      <c r="F252" s="8"/>
      <c r="G252" s="15">
        <f t="shared" si="109"/>
        <v>0</v>
      </c>
      <c r="H252" s="8">
        <f t="shared" si="110"/>
        <v>-1.988618917425967E-12</v>
      </c>
      <c r="I252" s="15">
        <f t="shared" si="111"/>
        <v>-7.9544756697038681E-12</v>
      </c>
      <c r="J252" s="10">
        <f t="shared" si="117"/>
        <v>-5.4277280780902888E-13</v>
      </c>
      <c r="K252" s="21">
        <f t="shared" si="108"/>
        <v>296</v>
      </c>
      <c r="L252" s="10">
        <f t="shared" si="118"/>
        <v>-2.6497317034912485E-13</v>
      </c>
      <c r="M252" s="15"/>
      <c r="N252" s="8">
        <f t="shared" si="119"/>
        <v>-3.977237834851934E-14</v>
      </c>
      <c r="O252" s="15"/>
      <c r="P252" s="1">
        <f t="shared" si="106"/>
        <v>21.15290975537307</v>
      </c>
      <c r="Q252" s="7">
        <f t="shared" si="116"/>
        <v>6.8234894460269993E-2</v>
      </c>
      <c r="R252" s="7"/>
      <c r="S252" s="7">
        <f t="shared" si="107"/>
        <v>3.3311205081477023E-2</v>
      </c>
      <c r="T252" s="50">
        <f t="shared" si="105"/>
        <v>296</v>
      </c>
      <c r="U252" s="8"/>
    </row>
    <row r="253" spans="1:21" x14ac:dyDescent="0.3">
      <c r="A253" s="21">
        <v>297</v>
      </c>
      <c r="B253" s="23">
        <v>44147</v>
      </c>
      <c r="C253" s="22" t="s">
        <v>6</v>
      </c>
      <c r="D253" s="22"/>
      <c r="E253" s="14">
        <f t="shared" si="115"/>
        <v>0</v>
      </c>
      <c r="F253" s="8"/>
      <c r="G253" s="15">
        <f t="shared" si="109"/>
        <v>0</v>
      </c>
      <c r="H253" s="8">
        <f t="shared" si="110"/>
        <v>-1.5477643860696266E-12</v>
      </c>
      <c r="I253" s="15">
        <f t="shared" si="111"/>
        <v>-6.1910575442785063E-12</v>
      </c>
      <c r="J253" s="10">
        <f t="shared" si="117"/>
        <v>-4.2244615813130218E-13</v>
      </c>
      <c r="K253" s="21">
        <f t="shared" si="108"/>
        <v>297</v>
      </c>
      <c r="L253" s="10">
        <f t="shared" si="118"/>
        <v>-2.0623158752868685E-13</v>
      </c>
      <c r="M253" s="15"/>
      <c r="N253" s="8">
        <f t="shared" si="119"/>
        <v>-3.0955287721392533E-14</v>
      </c>
      <c r="O253" s="15"/>
      <c r="P253" s="1">
        <f t="shared" si="106"/>
        <v>21.15290975537307</v>
      </c>
      <c r="Q253" s="7">
        <f t="shared" si="116"/>
        <v>6.8234894460269993E-2</v>
      </c>
      <c r="R253" s="7"/>
      <c r="S253" s="7">
        <f t="shared" si="107"/>
        <v>3.3311205081477023E-2</v>
      </c>
      <c r="T253" s="50">
        <f t="shared" si="105"/>
        <v>297</v>
      </c>
      <c r="U253" s="8"/>
    </row>
    <row r="254" spans="1:21" x14ac:dyDescent="0.3">
      <c r="A254" s="21">
        <v>298</v>
      </c>
      <c r="B254" s="23">
        <v>44148</v>
      </c>
      <c r="C254" s="22" t="s">
        <v>6</v>
      </c>
      <c r="D254" s="22"/>
      <c r="E254" s="14">
        <f t="shared" si="115"/>
        <v>0</v>
      </c>
      <c r="F254" s="8"/>
      <c r="G254" s="15">
        <f t="shared" si="109"/>
        <v>0</v>
      </c>
      <c r="H254" s="8">
        <f t="shared" si="110"/>
        <v>-1.2046423645040435E-12</v>
      </c>
      <c r="I254" s="15">
        <f t="shared" si="111"/>
        <v>-4.818569458016174E-12</v>
      </c>
      <c r="J254" s="10">
        <f t="shared" si="117"/>
        <v>-3.2879457841721399E-13</v>
      </c>
      <c r="K254" s="21">
        <f t="shared" si="108"/>
        <v>298</v>
      </c>
      <c r="L254" s="10">
        <f t="shared" si="118"/>
        <v>-1.6051235541531835E-13</v>
      </c>
      <c r="M254" s="15"/>
      <c r="N254" s="8">
        <f t="shared" si="119"/>
        <v>-2.4092847290080869E-14</v>
      </c>
      <c r="O254" s="15"/>
      <c r="P254" s="1">
        <f t="shared" si="106"/>
        <v>21.15290975537307</v>
      </c>
      <c r="Q254" s="7">
        <f t="shared" si="116"/>
        <v>6.8234894460269993E-2</v>
      </c>
      <c r="R254" s="7"/>
      <c r="S254" s="7">
        <f t="shared" si="107"/>
        <v>3.3311205081477023E-2</v>
      </c>
      <c r="T254" s="50">
        <f t="shared" si="105"/>
        <v>298</v>
      </c>
      <c r="U254" s="8"/>
    </row>
    <row r="255" spans="1:21" x14ac:dyDescent="0.3">
      <c r="A255" s="21">
        <v>299</v>
      </c>
      <c r="B255" s="23">
        <v>44149</v>
      </c>
      <c r="C255" s="22" t="s">
        <v>6</v>
      </c>
      <c r="D255" s="22"/>
      <c r="E255" s="14">
        <f t="shared" si="115"/>
        <v>0</v>
      </c>
      <c r="F255" s="8"/>
      <c r="G255" s="15">
        <f t="shared" si="109"/>
        <v>0</v>
      </c>
      <c r="H255" s="8">
        <f t="shared" si="110"/>
        <v>-9.3758665040934205E-13</v>
      </c>
      <c r="I255" s="15">
        <f t="shared" si="111"/>
        <v>-3.7503466016373682E-12</v>
      </c>
      <c r="J255" s="10">
        <f t="shared" si="117"/>
        <v>-2.5590450455215805E-13</v>
      </c>
      <c r="K255" s="21">
        <f t="shared" si="108"/>
        <v>299</v>
      </c>
      <c r="L255" s="10">
        <f t="shared" si="118"/>
        <v>-1.2492856477376277E-13</v>
      </c>
      <c r="M255" s="15"/>
      <c r="N255" s="8">
        <f t="shared" si="119"/>
        <v>-1.8751733008186842E-14</v>
      </c>
      <c r="O255" s="15"/>
      <c r="P255" s="1">
        <f t="shared" si="106"/>
        <v>21.15290975537307</v>
      </c>
      <c r="Q255" s="7">
        <f t="shared" si="116"/>
        <v>6.8234894460269993E-2</v>
      </c>
      <c r="R255" s="7"/>
      <c r="S255" s="7">
        <f t="shared" si="107"/>
        <v>3.3311205081477023E-2</v>
      </c>
      <c r="T255" s="50">
        <f t="shared" si="105"/>
        <v>299</v>
      </c>
      <c r="U255" s="8"/>
    </row>
    <row r="256" spans="1:21" x14ac:dyDescent="0.3">
      <c r="A256" s="21">
        <v>300</v>
      </c>
      <c r="B256" s="23">
        <v>44150</v>
      </c>
      <c r="C256" s="22" t="s">
        <v>6</v>
      </c>
      <c r="D256" s="22"/>
      <c r="E256" s="14">
        <f t="shared" si="115"/>
        <v>0</v>
      </c>
      <c r="F256" s="8"/>
      <c r="G256" s="15">
        <f t="shared" si="109"/>
        <v>0</v>
      </c>
      <c r="H256" s="8">
        <f t="shared" si="110"/>
        <v>-7.2973419574840046E-13</v>
      </c>
      <c r="I256" s="15">
        <f t="shared" si="111"/>
        <v>-2.9189367829936019E-12</v>
      </c>
      <c r="J256" s="10">
        <f t="shared" si="117"/>
        <v>-1.9917334332376844E-13</v>
      </c>
      <c r="K256" s="21">
        <f t="shared" si="108"/>
        <v>300</v>
      </c>
      <c r="L256" s="10">
        <f t="shared" si="118"/>
        <v>-9.723330179816666E-14</v>
      </c>
      <c r="M256" s="15"/>
      <c r="N256" s="8">
        <f t="shared" si="119"/>
        <v>-1.4594683914968011E-14</v>
      </c>
      <c r="O256" s="15"/>
      <c r="P256" s="1">
        <f t="shared" si="106"/>
        <v>21.15290975537307</v>
      </c>
      <c r="Q256" s="7">
        <f t="shared" si="116"/>
        <v>6.8234894460269993E-2</v>
      </c>
      <c r="R256" s="7"/>
      <c r="S256" s="7">
        <f t="shared" si="107"/>
        <v>3.3311205081477023E-2</v>
      </c>
      <c r="T256" s="50">
        <f t="shared" si="105"/>
        <v>300</v>
      </c>
      <c r="U256" s="8"/>
    </row>
    <row r="257" spans="1:21" x14ac:dyDescent="0.3">
      <c r="A257" s="21">
        <v>301</v>
      </c>
      <c r="B257" s="23">
        <v>44151</v>
      </c>
      <c r="C257" s="22" t="s">
        <v>6</v>
      </c>
      <c r="D257" s="22"/>
      <c r="E257" s="14">
        <f t="shared" si="115"/>
        <v>0</v>
      </c>
      <c r="F257" s="8"/>
      <c r="G257" s="15">
        <f t="shared" si="109"/>
        <v>0</v>
      </c>
      <c r="H257" s="8">
        <f t="shared" si="110"/>
        <v>-5.6796030128210007E-13</v>
      </c>
      <c r="I257" s="15">
        <f t="shared" si="111"/>
        <v>-2.2718412051284003E-12</v>
      </c>
      <c r="J257" s="10">
        <f t="shared" si="117"/>
        <v>-1.5501884486242897E-13</v>
      </c>
      <c r="K257" s="21">
        <f t="shared" si="108"/>
        <v>301</v>
      </c>
      <c r="L257" s="10">
        <f t="shared" si="118"/>
        <v>-7.5677768296582049E-14</v>
      </c>
      <c r="M257" s="15"/>
      <c r="N257" s="8">
        <f t="shared" si="119"/>
        <v>-1.1359206025642002E-14</v>
      </c>
      <c r="O257" s="15"/>
      <c r="P257" s="1">
        <f t="shared" si="106"/>
        <v>21.15290975537307</v>
      </c>
      <c r="Q257" s="7">
        <f t="shared" si="116"/>
        <v>6.8234894460269993E-2</v>
      </c>
      <c r="R257" s="7"/>
      <c r="S257" s="7">
        <f t="shared" si="107"/>
        <v>3.3311205081477023E-2</v>
      </c>
      <c r="T257" s="50">
        <f t="shared" si="105"/>
        <v>301</v>
      </c>
      <c r="U257" s="8"/>
    </row>
    <row r="258" spans="1:21" x14ac:dyDescent="0.3">
      <c r="A258" s="21">
        <v>302</v>
      </c>
      <c r="B258" s="23">
        <v>44152</v>
      </c>
      <c r="C258" s="22" t="s">
        <v>6</v>
      </c>
      <c r="D258" s="22"/>
      <c r="E258" s="14">
        <f t="shared" si="115"/>
        <v>0</v>
      </c>
      <c r="F258" s="8"/>
      <c r="G258" s="15">
        <f t="shared" si="109"/>
        <v>0</v>
      </c>
      <c r="H258" s="8">
        <f t="shared" si="110"/>
        <v>-4.4204986652931005E-13</v>
      </c>
      <c r="I258" s="15">
        <f t="shared" si="111"/>
        <v>-1.7681994661172402E-12</v>
      </c>
      <c r="J258" s="10">
        <f t="shared" si="117"/>
        <v>-1.2065290395521562E-13</v>
      </c>
      <c r="K258" s="21">
        <f t="shared" si="108"/>
        <v>302</v>
      </c>
      <c r="L258" s="10">
        <f t="shared" si="118"/>
        <v>-5.8900855040789572E-14</v>
      </c>
      <c r="M258" s="15"/>
      <c r="N258" s="8">
        <f t="shared" si="119"/>
        <v>-8.8409973305862013E-15</v>
      </c>
      <c r="O258" s="15"/>
      <c r="P258" s="1">
        <f t="shared" si="106"/>
        <v>21.15290975537307</v>
      </c>
      <c r="Q258" s="7">
        <f t="shared" si="116"/>
        <v>6.8234894460269993E-2</v>
      </c>
      <c r="R258" s="7"/>
      <c r="S258" s="7">
        <f t="shared" si="107"/>
        <v>3.3311205081477023E-2</v>
      </c>
      <c r="T258" s="50">
        <f t="shared" si="105"/>
        <v>302</v>
      </c>
      <c r="U258" s="8"/>
    </row>
    <row r="259" spans="1:21" x14ac:dyDescent="0.3">
      <c r="A259" s="21">
        <v>303</v>
      </c>
      <c r="B259" s="23">
        <v>44153</v>
      </c>
      <c r="C259" s="22" t="s">
        <v>6</v>
      </c>
      <c r="D259" s="22"/>
      <c r="E259" s="14">
        <f t="shared" si="115"/>
        <v>0</v>
      </c>
      <c r="F259" s="8"/>
      <c r="G259" s="15">
        <f t="shared" si="109"/>
        <v>0</v>
      </c>
      <c r="H259" s="8">
        <f t="shared" si="110"/>
        <v>-3.4405236432453337E-13</v>
      </c>
      <c r="I259" s="15">
        <f t="shared" si="111"/>
        <v>-1.3762094572981335E-12</v>
      </c>
      <c r="J259" s="10">
        <f t="shared" si="117"/>
        <v>-9.3905507073963581E-14</v>
      </c>
      <c r="K259" s="21">
        <f t="shared" si="108"/>
        <v>303</v>
      </c>
      <c r="L259" s="10">
        <f t="shared" si="118"/>
        <v>-4.5843195467126322E-14</v>
      </c>
      <c r="M259" s="15"/>
      <c r="N259" s="8">
        <f t="shared" si="119"/>
        <v>-6.8810472864906676E-15</v>
      </c>
      <c r="O259" s="15"/>
      <c r="P259" s="1">
        <f t="shared" si="106"/>
        <v>21.15290975537307</v>
      </c>
      <c r="Q259" s="7">
        <f t="shared" si="116"/>
        <v>6.8234894460269993E-2</v>
      </c>
      <c r="R259" s="7"/>
      <c r="S259" s="7">
        <f t="shared" si="107"/>
        <v>3.3311205081477023E-2</v>
      </c>
      <c r="T259" s="50">
        <f t="shared" si="105"/>
        <v>303</v>
      </c>
      <c r="U259" s="8"/>
    </row>
    <row r="260" spans="1:21" x14ac:dyDescent="0.3">
      <c r="A260" s="21">
        <v>304</v>
      </c>
      <c r="B260" s="23">
        <v>44154</v>
      </c>
      <c r="C260" s="22" t="s">
        <v>6</v>
      </c>
      <c r="D260" s="22"/>
      <c r="E260" s="14">
        <f t="shared" si="115"/>
        <v>0</v>
      </c>
      <c r="F260" s="8"/>
      <c r="G260" s="15">
        <f t="shared" si="109"/>
        <v>0</v>
      </c>
      <c r="H260" s="8">
        <f t="shared" si="110"/>
        <v>-2.6777981028855898E-13</v>
      </c>
      <c r="I260" s="15">
        <f t="shared" si="111"/>
        <v>-1.0711192411542359E-12</v>
      </c>
      <c r="J260" s="10">
        <f t="shared" si="117"/>
        <v>-7.3087708374523772E-14</v>
      </c>
      <c r="K260" s="21">
        <f t="shared" si="108"/>
        <v>304</v>
      </c>
      <c r="L260" s="10">
        <f t="shared" si="118"/>
        <v>-3.5680272708804796E-14</v>
      </c>
      <c r="M260" s="15"/>
      <c r="N260" s="8">
        <f t="shared" si="119"/>
        <v>-5.3555962057711798E-15</v>
      </c>
      <c r="O260" s="15"/>
      <c r="P260" s="1">
        <f t="shared" si="106"/>
        <v>21.15290975537307</v>
      </c>
      <c r="Q260" s="7">
        <f t="shared" si="116"/>
        <v>6.8234894460269993E-2</v>
      </c>
      <c r="R260" s="7"/>
      <c r="S260" s="7">
        <f t="shared" si="107"/>
        <v>3.3311205081477023E-2</v>
      </c>
      <c r="T260" s="50">
        <f t="shared" si="105"/>
        <v>304</v>
      </c>
      <c r="U260" s="8"/>
    </row>
    <row r="261" spans="1:21" x14ac:dyDescent="0.3">
      <c r="A261" s="21">
        <v>305</v>
      </c>
      <c r="B261" s="23">
        <v>44155</v>
      </c>
      <c r="C261" s="22" t="s">
        <v>6</v>
      </c>
      <c r="D261" s="22"/>
      <c r="E261" s="14">
        <f t="shared" si="115"/>
        <v>0</v>
      </c>
      <c r="F261" s="8"/>
      <c r="G261" s="15">
        <f t="shared" si="109"/>
        <v>0</v>
      </c>
      <c r="H261" s="8">
        <f t="shared" si="110"/>
        <v>-2.0841602684217763E-13</v>
      </c>
      <c r="I261" s="15">
        <f t="shared" si="111"/>
        <v>-8.3366410736871054E-13</v>
      </c>
      <c r="J261" s="10">
        <f t="shared" si="117"/>
        <v>-5.6884982381619155E-14</v>
      </c>
      <c r="K261" s="21">
        <f t="shared" si="108"/>
        <v>305</v>
      </c>
      <c r="L261" s="10">
        <f t="shared" si="118"/>
        <v>-2.7770356049625596E-14</v>
      </c>
      <c r="M261" s="15"/>
      <c r="N261" s="8">
        <f t="shared" si="119"/>
        <v>-4.1683205368435527E-15</v>
      </c>
      <c r="O261" s="15"/>
      <c r="P261" s="1">
        <f t="shared" si="106"/>
        <v>21.15290975537307</v>
      </c>
      <c r="Q261" s="7">
        <f t="shared" si="116"/>
        <v>6.8234894460269993E-2</v>
      </c>
      <c r="R261" s="7"/>
      <c r="S261" s="7">
        <f t="shared" si="107"/>
        <v>3.3311205081477023E-2</v>
      </c>
      <c r="T261" s="50">
        <f t="shared" ref="T261:T306" si="120">+A261</f>
        <v>305</v>
      </c>
      <c r="U261" s="8"/>
    </row>
    <row r="262" spans="1:21" x14ac:dyDescent="0.3">
      <c r="A262" s="21">
        <v>306</v>
      </c>
      <c r="B262" s="23">
        <v>44156</v>
      </c>
      <c r="C262" s="22" t="s">
        <v>6</v>
      </c>
      <c r="D262" s="22"/>
      <c r="E262" s="14">
        <f t="shared" si="115"/>
        <v>0</v>
      </c>
      <c r="F262" s="8"/>
      <c r="G262" s="15">
        <f t="shared" si="109"/>
        <v>0</v>
      </c>
      <c r="H262" s="8">
        <f t="shared" si="110"/>
        <v>-1.6221252900982874E-13</v>
      </c>
      <c r="I262" s="15">
        <f t="shared" si="111"/>
        <v>-6.4885011603931497E-13</v>
      </c>
      <c r="J262" s="10">
        <f t="shared" si="117"/>
        <v>-4.4274219188476592E-14</v>
      </c>
      <c r="K262" s="21">
        <f t="shared" si="108"/>
        <v>306</v>
      </c>
      <c r="L262" s="10">
        <f t="shared" si="118"/>
        <v>-2.1613979282525786E-14</v>
      </c>
      <c r="M262" s="15"/>
      <c r="N262" s="8">
        <f t="shared" si="119"/>
        <v>-3.2442505801965748E-15</v>
      </c>
      <c r="O262" s="15"/>
      <c r="P262" s="1">
        <f t="shared" ref="P262:P306" si="121">LOG(2)/LOG(1+S262)</f>
        <v>21.15290975537307</v>
      </c>
      <c r="Q262" s="7">
        <f t="shared" si="116"/>
        <v>6.8234894460269993E-2</v>
      </c>
      <c r="R262" s="7"/>
      <c r="S262" s="7">
        <f t="shared" ref="S262:S306" si="122">+L262/I262</f>
        <v>3.3311205081477023E-2</v>
      </c>
      <c r="T262" s="50">
        <f t="shared" si="120"/>
        <v>306</v>
      </c>
      <c r="U262" s="8"/>
    </row>
    <row r="263" spans="1:21" x14ac:dyDescent="0.3">
      <c r="A263" s="21">
        <v>307</v>
      </c>
      <c r="B263" s="23">
        <v>44157</v>
      </c>
      <c r="C263" s="22" t="s">
        <v>6</v>
      </c>
      <c r="D263" s="22"/>
      <c r="E263" s="14">
        <f t="shared" si="115"/>
        <v>0</v>
      </c>
      <c r="F263" s="8"/>
      <c r="G263" s="15">
        <f t="shared" si="109"/>
        <v>0</v>
      </c>
      <c r="H263" s="8">
        <f t="shared" si="110"/>
        <v>-1.2625182893295388E-13</v>
      </c>
      <c r="I263" s="15">
        <f t="shared" si="111"/>
        <v>-5.050073157318155E-13</v>
      </c>
      <c r="J263" s="10">
        <f t="shared" si="117"/>
        <v>-3.4459120890624675E-14</v>
      </c>
      <c r="K263" s="21">
        <f t="shared" si="108"/>
        <v>307</v>
      </c>
      <c r="L263" s="10">
        <f t="shared" si="118"/>
        <v>-1.6822402261988722E-14</v>
      </c>
      <c r="M263" s="15"/>
      <c r="N263" s="8">
        <f t="shared" si="119"/>
        <v>-2.5250365786590776E-15</v>
      </c>
      <c r="O263" s="15"/>
      <c r="P263" s="1">
        <f t="shared" si="121"/>
        <v>21.15290975537307</v>
      </c>
      <c r="Q263" s="7">
        <f t="shared" si="116"/>
        <v>6.8234894460269993E-2</v>
      </c>
      <c r="R263" s="7"/>
      <c r="S263" s="7">
        <f t="shared" si="122"/>
        <v>3.3311205081477023E-2</v>
      </c>
      <c r="T263" s="50">
        <f t="shared" si="120"/>
        <v>307</v>
      </c>
      <c r="U263" s="8"/>
    </row>
    <row r="264" spans="1:21" x14ac:dyDescent="0.3">
      <c r="A264" s="21">
        <v>308</v>
      </c>
      <c r="B264" s="23">
        <v>44158</v>
      </c>
      <c r="C264" s="22" t="s">
        <v>6</v>
      </c>
      <c r="D264" s="22"/>
      <c r="E264" s="14">
        <f t="shared" si="115"/>
        <v>0</v>
      </c>
      <c r="F264" s="8"/>
      <c r="G264" s="15">
        <f t="shared" si="109"/>
        <v>0</v>
      </c>
      <c r="H264" s="8">
        <f t="shared" si="110"/>
        <v>-9.8263213120547827E-14</v>
      </c>
      <c r="I264" s="15">
        <f t="shared" si="111"/>
        <v>-3.9305285248219131E-13</v>
      </c>
      <c r="J264" s="10">
        <f t="shared" si="117"/>
        <v>-2.6819919906430395E-14</v>
      </c>
      <c r="K264" s="21">
        <f t="shared" ref="K264:K306" si="123">+K263+1</f>
        <v>308</v>
      </c>
      <c r="L264" s="10">
        <f t="shared" si="118"/>
        <v>-1.309306417689381E-14</v>
      </c>
      <c r="M264" s="15"/>
      <c r="N264" s="8">
        <f t="shared" si="119"/>
        <v>-1.9652642624109565E-15</v>
      </c>
      <c r="O264" s="15"/>
      <c r="P264" s="1">
        <f t="shared" si="121"/>
        <v>21.15290975537307</v>
      </c>
      <c r="Q264" s="7">
        <f t="shared" si="116"/>
        <v>6.8234894460269993E-2</v>
      </c>
      <c r="R264" s="7"/>
      <c r="S264" s="7">
        <f t="shared" si="122"/>
        <v>3.3311205081477023E-2</v>
      </c>
      <c r="T264" s="50">
        <f t="shared" si="120"/>
        <v>308</v>
      </c>
      <c r="U264" s="8"/>
    </row>
    <row r="265" spans="1:21" x14ac:dyDescent="0.3">
      <c r="A265" s="21">
        <v>309</v>
      </c>
      <c r="B265" s="23">
        <v>44159</v>
      </c>
      <c r="C265" s="22" t="s">
        <v>6</v>
      </c>
      <c r="D265" s="22"/>
      <c r="E265" s="14">
        <f t="shared" si="115"/>
        <v>0</v>
      </c>
      <c r="F265" s="8"/>
      <c r="G265" s="15">
        <f t="shared" si="109"/>
        <v>0</v>
      </c>
      <c r="H265" s="8">
        <f t="shared" si="110"/>
        <v>-7.647935981903158E-14</v>
      </c>
      <c r="I265" s="15">
        <f t="shared" si="111"/>
        <v>-3.0591743927612632E-13</v>
      </c>
      <c r="J265" s="10">
        <f t="shared" si="117"/>
        <v>-2.0874244182562532E-14</v>
      </c>
      <c r="K265" s="21">
        <f t="shared" si="123"/>
        <v>309</v>
      </c>
      <c r="L265" s="10">
        <f t="shared" si="118"/>
        <v>-1.0190478557727338E-14</v>
      </c>
      <c r="M265" s="15"/>
      <c r="N265" s="8">
        <f t="shared" si="119"/>
        <v>-1.5295871963806316E-15</v>
      </c>
      <c r="O265" s="15"/>
      <c r="P265" s="1">
        <f t="shared" si="121"/>
        <v>21.15290975537307</v>
      </c>
      <c r="Q265" s="7">
        <f t="shared" si="116"/>
        <v>6.8234894460269993E-2</v>
      </c>
      <c r="R265" s="7"/>
      <c r="S265" s="7">
        <f t="shared" si="122"/>
        <v>3.3311205081477023E-2</v>
      </c>
      <c r="T265" s="50">
        <f t="shared" si="120"/>
        <v>309</v>
      </c>
      <c r="U265" s="8"/>
    </row>
    <row r="266" spans="1:21" x14ac:dyDescent="0.3">
      <c r="A266" s="21">
        <v>310</v>
      </c>
      <c r="B266" s="23">
        <v>44160</v>
      </c>
      <c r="C266" s="22" t="s">
        <v>6</v>
      </c>
      <c r="D266" s="22"/>
      <c r="E266" s="14">
        <f t="shared" si="115"/>
        <v>0</v>
      </c>
      <c r="F266" s="8"/>
      <c r="G266" s="15">
        <f t="shared" si="109"/>
        <v>0</v>
      </c>
      <c r="H266" s="8">
        <f t="shared" si="110"/>
        <v>-5.9524742704610358E-14</v>
      </c>
      <c r="I266" s="15">
        <f t="shared" si="111"/>
        <v>-2.3809897081844143E-13</v>
      </c>
      <c r="J266" s="10">
        <f t="shared" si="117"/>
        <v>-1.6246658144895257E-14</v>
      </c>
      <c r="K266" s="21">
        <f t="shared" si="123"/>
        <v>310</v>
      </c>
      <c r="L266" s="10">
        <f t="shared" si="118"/>
        <v>-7.9313636466217155E-15</v>
      </c>
      <c r="M266" s="15"/>
      <c r="N266" s="8">
        <f t="shared" si="119"/>
        <v>-1.1904948540922071E-15</v>
      </c>
      <c r="O266" s="15"/>
      <c r="P266" s="1">
        <f t="shared" si="121"/>
        <v>21.15290975537307</v>
      </c>
      <c r="Q266" s="7">
        <f t="shared" si="116"/>
        <v>6.8234894460269993E-2</v>
      </c>
      <c r="R266" s="7"/>
      <c r="S266" s="7">
        <f t="shared" si="122"/>
        <v>3.3311205081477023E-2</v>
      </c>
      <c r="T266" s="50">
        <f t="shared" si="120"/>
        <v>310</v>
      </c>
      <c r="U266" s="8"/>
    </row>
    <row r="267" spans="1:21" x14ac:dyDescent="0.3">
      <c r="A267" s="21">
        <v>311</v>
      </c>
      <c r="B267" s="23">
        <v>44161</v>
      </c>
      <c r="C267" s="22" t="s">
        <v>6</v>
      </c>
      <c r="D267" s="22"/>
      <c r="E267" s="14">
        <f t="shared" si="115"/>
        <v>0</v>
      </c>
      <c r="F267" s="8"/>
      <c r="G267" s="15">
        <f t="shared" si="109"/>
        <v>0</v>
      </c>
      <c r="H267" s="8">
        <f t="shared" si="110"/>
        <v>-4.632877422659015E-14</v>
      </c>
      <c r="I267" s="15">
        <f t="shared" si="111"/>
        <v>-1.853150969063606E-13</v>
      </c>
      <c r="J267" s="10">
        <f t="shared" si="117"/>
        <v>-1.2644956079300221E-14</v>
      </c>
      <c r="K267" s="21">
        <f t="shared" si="123"/>
        <v>311</v>
      </c>
      <c r="L267" s="10">
        <f t="shared" si="118"/>
        <v>-6.1730691977415663E-15</v>
      </c>
      <c r="M267" s="15"/>
      <c r="N267" s="8">
        <f t="shared" si="119"/>
        <v>-9.2657548453180295E-16</v>
      </c>
      <c r="O267" s="15"/>
      <c r="P267" s="1">
        <f t="shared" si="121"/>
        <v>21.15290975537307</v>
      </c>
      <c r="Q267" s="7">
        <f t="shared" si="116"/>
        <v>6.8234894460269993E-2</v>
      </c>
      <c r="R267" s="7"/>
      <c r="S267" s="7">
        <f t="shared" si="122"/>
        <v>3.3311205081477023E-2</v>
      </c>
      <c r="T267" s="50">
        <f t="shared" si="120"/>
        <v>311</v>
      </c>
      <c r="U267" s="8"/>
    </row>
    <row r="268" spans="1:21" x14ac:dyDescent="0.3">
      <c r="A268" s="21">
        <v>312</v>
      </c>
      <c r="B268" s="23">
        <v>44162</v>
      </c>
      <c r="C268" s="22" t="s">
        <v>6</v>
      </c>
      <c r="D268" s="22"/>
      <c r="E268" s="14">
        <f t="shared" si="115"/>
        <v>0</v>
      </c>
      <c r="F268" s="8"/>
      <c r="G268" s="15">
        <f t="shared" si="109"/>
        <v>0</v>
      </c>
      <c r="H268" s="8">
        <f t="shared" si="110"/>
        <v>-3.6058204098245054E-14</v>
      </c>
      <c r="I268" s="15">
        <f t="shared" si="111"/>
        <v>-1.4423281639298022E-13</v>
      </c>
      <c r="J268" s="10">
        <f t="shared" si="117"/>
        <v>-9.8417110042825051E-15</v>
      </c>
      <c r="K268" s="21">
        <f t="shared" si="123"/>
        <v>312</v>
      </c>
      <c r="L268" s="10">
        <f t="shared" si="118"/>
        <v>-4.8045689263455854E-15</v>
      </c>
      <c r="M268" s="15"/>
      <c r="N268" s="8">
        <f t="shared" si="119"/>
        <v>-7.2116408196490108E-16</v>
      </c>
      <c r="O268" s="15"/>
      <c r="P268" s="1">
        <f t="shared" si="121"/>
        <v>21.15290975537307</v>
      </c>
      <c r="Q268" s="7">
        <f t="shared" si="116"/>
        <v>6.8234894460269993E-2</v>
      </c>
      <c r="R268" s="7"/>
      <c r="S268" s="7">
        <f t="shared" si="122"/>
        <v>3.3311205081477023E-2</v>
      </c>
      <c r="T268" s="50">
        <f t="shared" si="120"/>
        <v>312</v>
      </c>
      <c r="U268" s="8"/>
    </row>
    <row r="269" spans="1:21" x14ac:dyDescent="0.3">
      <c r="A269" s="21">
        <v>313</v>
      </c>
      <c r="B269" s="23">
        <v>44163</v>
      </c>
      <c r="C269" s="22" t="s">
        <v>6</v>
      </c>
      <c r="D269" s="22"/>
      <c r="E269" s="14">
        <f t="shared" si="115"/>
        <v>0</v>
      </c>
      <c r="F269" s="8"/>
      <c r="G269" s="15">
        <f t="shared" si="109"/>
        <v>0</v>
      </c>
      <c r="H269" s="8">
        <f t="shared" si="110"/>
        <v>-2.8064504284778963E-14</v>
      </c>
      <c r="I269" s="15">
        <f t="shared" si="111"/>
        <v>-1.1225801713911585E-13</v>
      </c>
      <c r="J269" s="10">
        <f t="shared" si="117"/>
        <v>-7.6599139518067506E-15</v>
      </c>
      <c r="K269" s="21">
        <f t="shared" si="123"/>
        <v>313</v>
      </c>
      <c r="L269" s="10">
        <f t="shared" si="118"/>
        <v>-3.7394498309610508E-15</v>
      </c>
      <c r="M269" s="15"/>
      <c r="N269" s="8">
        <f t="shared" si="119"/>
        <v>-5.6129008569557927E-16</v>
      </c>
      <c r="O269" s="15"/>
      <c r="P269" s="1">
        <f t="shared" si="121"/>
        <v>21.15290975537307</v>
      </c>
      <c r="Q269" s="7">
        <f t="shared" si="116"/>
        <v>6.8234894460269993E-2</v>
      </c>
      <c r="R269" s="7"/>
      <c r="S269" s="7">
        <f t="shared" si="122"/>
        <v>3.3311205081477023E-2</v>
      </c>
      <c r="T269" s="50">
        <f t="shared" si="120"/>
        <v>313</v>
      </c>
      <c r="U269" s="8"/>
    </row>
    <row r="270" spans="1:21" x14ac:dyDescent="0.3">
      <c r="A270" s="21">
        <v>314</v>
      </c>
      <c r="B270" s="23">
        <v>44164</v>
      </c>
      <c r="C270" s="22" t="s">
        <v>6</v>
      </c>
      <c r="D270" s="22"/>
      <c r="E270" s="14">
        <f t="shared" si="115"/>
        <v>0</v>
      </c>
      <c r="F270" s="8"/>
      <c r="G270" s="15">
        <f t="shared" si="109"/>
        <v>0</v>
      </c>
      <c r="H270" s="8">
        <f t="shared" si="110"/>
        <v>-2.1842918149900586E-14</v>
      </c>
      <c r="I270" s="15">
        <f t="shared" si="111"/>
        <v>-8.7371672599602344E-14</v>
      </c>
      <c r="J270" s="10">
        <f t="shared" si="117"/>
        <v>-5.9617968586511296E-15</v>
      </c>
      <c r="K270" s="21">
        <f t="shared" si="123"/>
        <v>314</v>
      </c>
      <c r="L270" s="10">
        <f t="shared" si="118"/>
        <v>-2.9104557042770204E-15</v>
      </c>
      <c r="M270" s="15"/>
      <c r="N270" s="8">
        <f t="shared" si="119"/>
        <v>-4.3685836299801175E-16</v>
      </c>
      <c r="O270" s="15"/>
      <c r="P270" s="1">
        <f t="shared" si="121"/>
        <v>21.15290975537307</v>
      </c>
      <c r="Q270" s="7">
        <f t="shared" si="116"/>
        <v>6.8234894460269993E-2</v>
      </c>
      <c r="R270" s="7"/>
      <c r="S270" s="7">
        <f t="shared" si="122"/>
        <v>3.3311205081477023E-2</v>
      </c>
      <c r="T270" s="50">
        <f t="shared" si="120"/>
        <v>314</v>
      </c>
      <c r="U270" s="8"/>
    </row>
    <row r="271" spans="1:21" x14ac:dyDescent="0.3">
      <c r="A271" s="21">
        <v>315</v>
      </c>
      <c r="B271" s="23">
        <v>44165</v>
      </c>
      <c r="C271" s="22" t="s">
        <v>6</v>
      </c>
      <c r="D271" s="22"/>
      <c r="E271" s="14">
        <f t="shared" si="115"/>
        <v>0</v>
      </c>
      <c r="F271" s="8"/>
      <c r="G271" s="15">
        <f t="shared" si="109"/>
        <v>0</v>
      </c>
      <c r="H271" s="8">
        <f t="shared" si="110"/>
        <v>-1.7000587947745189E-14</v>
      </c>
      <c r="I271" s="15">
        <f t="shared" si="111"/>
        <v>-6.8002351790980758E-14</v>
      </c>
      <c r="J271" s="10">
        <f t="shared" si="117"/>
        <v>-4.6401332975077243E-15</v>
      </c>
      <c r="K271" s="21">
        <f t="shared" si="123"/>
        <v>315</v>
      </c>
      <c r="L271" s="10">
        <f t="shared" si="118"/>
        <v>-2.2652402865321064E-15</v>
      </c>
      <c r="M271" s="15"/>
      <c r="N271" s="8">
        <f t="shared" si="119"/>
        <v>-3.4001175895490382E-16</v>
      </c>
      <c r="O271" s="15"/>
      <c r="P271" s="1">
        <f t="shared" si="121"/>
        <v>21.15290975537307</v>
      </c>
      <c r="Q271" s="7">
        <f t="shared" si="116"/>
        <v>6.8234894460269993E-2</v>
      </c>
      <c r="R271" s="7"/>
      <c r="S271" s="7">
        <f t="shared" si="122"/>
        <v>3.3311205081477023E-2</v>
      </c>
      <c r="T271" s="50">
        <f t="shared" si="120"/>
        <v>315</v>
      </c>
      <c r="U271" s="8"/>
    </row>
    <row r="272" spans="1:21" x14ac:dyDescent="0.3">
      <c r="A272" s="21">
        <v>316</v>
      </c>
      <c r="B272" s="23">
        <v>44166</v>
      </c>
      <c r="C272" s="22" t="s">
        <v>6</v>
      </c>
      <c r="D272" s="22"/>
      <c r="E272" s="14">
        <f t="shared" si="115"/>
        <v>0</v>
      </c>
      <c r="F272" s="8"/>
      <c r="G272" s="15">
        <f t="shared" si="109"/>
        <v>0</v>
      </c>
      <c r="H272" s="8">
        <f t="shared" si="110"/>
        <v>-1.3231748092703193E-14</v>
      </c>
      <c r="I272" s="15">
        <f t="shared" si="111"/>
        <v>-5.2926992370812771E-14</v>
      </c>
      <c r="J272" s="10">
        <f t="shared" si="117"/>
        <v>-3.6114677385219246E-15</v>
      </c>
      <c r="K272" s="21">
        <f t="shared" si="123"/>
        <v>316</v>
      </c>
      <c r="L272" s="10">
        <f t="shared" si="118"/>
        <v>-1.7630618972099141E-15</v>
      </c>
      <c r="M272" s="15"/>
      <c r="N272" s="8">
        <f t="shared" si="119"/>
        <v>-2.6463496185406385E-16</v>
      </c>
      <c r="O272" s="15"/>
      <c r="P272" s="1">
        <f t="shared" si="121"/>
        <v>21.15290975537307</v>
      </c>
      <c r="Q272" s="7">
        <f t="shared" si="116"/>
        <v>6.8234894460269993E-2</v>
      </c>
      <c r="R272" s="7"/>
      <c r="S272" s="7">
        <f t="shared" si="122"/>
        <v>3.3311205081477023E-2</v>
      </c>
      <c r="T272" s="50">
        <f t="shared" si="120"/>
        <v>316</v>
      </c>
      <c r="U272" s="8"/>
    </row>
    <row r="273" spans="1:21" x14ac:dyDescent="0.3">
      <c r="A273" s="21">
        <v>317</v>
      </c>
      <c r="B273" s="23">
        <v>44167</v>
      </c>
      <c r="C273" s="22" t="s">
        <v>6</v>
      </c>
      <c r="D273" s="22"/>
      <c r="E273" s="14">
        <f t="shared" si="115"/>
        <v>0</v>
      </c>
      <c r="F273" s="8"/>
      <c r="G273" s="15">
        <f t="shared" si="109"/>
        <v>0</v>
      </c>
      <c r="H273" s="8">
        <f t="shared" si="110"/>
        <v>-1.0298417803366357E-14</v>
      </c>
      <c r="I273" s="15">
        <f t="shared" si="111"/>
        <v>-4.1193671213465427E-14</v>
      </c>
      <c r="J273" s="10">
        <f t="shared" si="117"/>
        <v>-2.8108458076818757E-15</v>
      </c>
      <c r="K273" s="21">
        <f t="shared" si="123"/>
        <v>317</v>
      </c>
      <c r="L273" s="10">
        <f t="shared" si="118"/>
        <v>-1.3722108298506833E-15</v>
      </c>
      <c r="M273" s="15"/>
      <c r="N273" s="8">
        <f t="shared" si="119"/>
        <v>-2.0596835606732715E-16</v>
      </c>
      <c r="O273" s="15"/>
      <c r="P273" s="1">
        <f t="shared" si="121"/>
        <v>21.15290975537307</v>
      </c>
      <c r="Q273" s="7">
        <f t="shared" si="116"/>
        <v>6.8234894460269993E-2</v>
      </c>
      <c r="R273" s="7"/>
      <c r="S273" s="7">
        <f t="shared" si="122"/>
        <v>3.3311205081477023E-2</v>
      </c>
      <c r="T273" s="50">
        <f t="shared" si="120"/>
        <v>317</v>
      </c>
      <c r="U273" s="8"/>
    </row>
    <row r="274" spans="1:21" x14ac:dyDescent="0.3">
      <c r="A274" s="21">
        <v>318</v>
      </c>
      <c r="B274" s="23">
        <v>44168</v>
      </c>
      <c r="C274" s="22" t="s">
        <v>6</v>
      </c>
      <c r="D274" s="22"/>
      <c r="E274" s="14">
        <f t="shared" si="115"/>
        <v>0</v>
      </c>
      <c r="F274" s="8"/>
      <c r="G274" s="15">
        <f t="shared" si="109"/>
        <v>0</v>
      </c>
      <c r="H274" s="8">
        <f t="shared" si="110"/>
        <v>-8.0153739709706066E-15</v>
      </c>
      <c r="I274" s="15">
        <f t="shared" si="111"/>
        <v>-3.2061495883882426E-14</v>
      </c>
      <c r="J274" s="10">
        <f t="shared" si="117"/>
        <v>-2.1877127878750983E-15</v>
      </c>
      <c r="K274" s="21">
        <f t="shared" si="123"/>
        <v>318</v>
      </c>
      <c r="L274" s="10">
        <f t="shared" si="118"/>
        <v>-1.0680070646069389E-15</v>
      </c>
      <c r="M274" s="15"/>
      <c r="N274" s="8">
        <f t="shared" si="119"/>
        <v>-1.6030747941941213E-16</v>
      </c>
      <c r="O274" s="15"/>
      <c r="P274" s="1">
        <f t="shared" si="121"/>
        <v>21.15290975537307</v>
      </c>
      <c r="Q274" s="7">
        <f t="shared" si="116"/>
        <v>6.8234894460269993E-2</v>
      </c>
      <c r="R274" s="7"/>
      <c r="S274" s="7">
        <f t="shared" si="122"/>
        <v>3.3311205081477023E-2</v>
      </c>
      <c r="T274" s="50">
        <f t="shared" si="120"/>
        <v>318</v>
      </c>
      <c r="U274" s="8"/>
    </row>
    <row r="275" spans="1:21" x14ac:dyDescent="0.3">
      <c r="A275" s="21">
        <v>319</v>
      </c>
      <c r="B275" s="23">
        <v>44169</v>
      </c>
      <c r="C275" s="22" t="s">
        <v>6</v>
      </c>
      <c r="D275" s="22"/>
      <c r="E275" s="14">
        <f t="shared" si="115"/>
        <v>0</v>
      </c>
      <c r="F275" s="8"/>
      <c r="G275" s="15">
        <f t="shared" si="109"/>
        <v>0</v>
      </c>
      <c r="H275" s="8">
        <f t="shared" si="110"/>
        <v>-6.2384553745248368E-15</v>
      </c>
      <c r="I275" s="15">
        <f t="shared" si="111"/>
        <v>-2.4953821498099347E-14</v>
      </c>
      <c r="J275" s="10">
        <f t="shared" si="117"/>
        <v>-1.7027213763032254E-15</v>
      </c>
      <c r="K275" s="21">
        <f t="shared" si="123"/>
        <v>319</v>
      </c>
      <c r="L275" s="10">
        <f t="shared" si="118"/>
        <v>-8.3124186548975752E-16</v>
      </c>
      <c r="M275" s="15"/>
      <c r="N275" s="8">
        <f t="shared" si="119"/>
        <v>-1.2476910749049673E-16</v>
      </c>
      <c r="O275" s="15"/>
      <c r="P275" s="1">
        <f t="shared" si="121"/>
        <v>21.15290975537307</v>
      </c>
      <c r="Q275" s="7">
        <f t="shared" si="116"/>
        <v>6.8234894460269993E-2</v>
      </c>
      <c r="R275" s="7"/>
      <c r="S275" s="7">
        <f t="shared" si="122"/>
        <v>3.3311205081477023E-2</v>
      </c>
      <c r="T275" s="50">
        <f t="shared" si="120"/>
        <v>319</v>
      </c>
      <c r="U275" s="8"/>
    </row>
    <row r="276" spans="1:21" x14ac:dyDescent="0.3">
      <c r="A276" s="21">
        <v>320</v>
      </c>
      <c r="B276" s="23">
        <v>44170</v>
      </c>
      <c r="C276" s="22" t="s">
        <v>6</v>
      </c>
      <c r="D276" s="22"/>
      <c r="E276" s="14">
        <f t="shared" si="115"/>
        <v>0</v>
      </c>
      <c r="F276" s="8"/>
      <c r="G276" s="15">
        <f t="shared" si="109"/>
        <v>0</v>
      </c>
      <c r="H276" s="8">
        <f t="shared" si="110"/>
        <v>-4.8554597203934431E-15</v>
      </c>
      <c r="I276" s="15">
        <f t="shared" si="111"/>
        <v>-1.9421838881573772E-14</v>
      </c>
      <c r="J276" s="10">
        <f t="shared" si="117"/>
        <v>-1.3252471263085545E-15</v>
      </c>
      <c r="K276" s="21">
        <f t="shared" si="123"/>
        <v>320</v>
      </c>
      <c r="L276" s="10">
        <f t="shared" si="118"/>
        <v>-6.4696485804350828E-16</v>
      </c>
      <c r="M276" s="15"/>
      <c r="N276" s="8">
        <f t="shared" si="119"/>
        <v>-9.7109194407868862E-17</v>
      </c>
      <c r="O276" s="15"/>
      <c r="P276" s="1">
        <f t="shared" si="121"/>
        <v>21.15290975537307</v>
      </c>
      <c r="Q276" s="7">
        <f t="shared" si="116"/>
        <v>6.8234894460269993E-2</v>
      </c>
      <c r="R276" s="7"/>
      <c r="S276" s="7">
        <f t="shared" si="122"/>
        <v>3.3311205081477023E-2</v>
      </c>
      <c r="T276" s="50">
        <f t="shared" si="120"/>
        <v>320</v>
      </c>
      <c r="U276" s="8"/>
    </row>
    <row r="277" spans="1:21" x14ac:dyDescent="0.3">
      <c r="A277" s="21">
        <v>321</v>
      </c>
      <c r="B277" s="23">
        <v>44171</v>
      </c>
      <c r="C277" s="22" t="s">
        <v>6</v>
      </c>
      <c r="D277" s="22"/>
      <c r="E277" s="14">
        <f t="shared" si="115"/>
        <v>0</v>
      </c>
      <c r="F277" s="8"/>
      <c r="G277" s="15">
        <f t="shared" si="109"/>
        <v>0</v>
      </c>
      <c r="H277" s="8">
        <f t="shared" si="110"/>
        <v>-3.7790587062039916E-15</v>
      </c>
      <c r="I277" s="15">
        <f t="shared" si="111"/>
        <v>-1.5116234824815966E-14</v>
      </c>
      <c r="J277" s="10">
        <f t="shared" si="117"/>
        <v>-1.0314546879079754E-15</v>
      </c>
      <c r="K277" s="21">
        <f t="shared" si="123"/>
        <v>321</v>
      </c>
      <c r="L277" s="10">
        <f t="shared" si="118"/>
        <v>-5.0353999830920957E-16</v>
      </c>
      <c r="M277" s="15"/>
      <c r="N277" s="8">
        <f t="shared" si="119"/>
        <v>-7.5581174124079836E-17</v>
      </c>
      <c r="O277" s="15"/>
      <c r="P277" s="1">
        <f t="shared" si="121"/>
        <v>21.15290975537307</v>
      </c>
      <c r="Q277" s="7">
        <f t="shared" si="116"/>
        <v>6.8234894460269993E-2</v>
      </c>
      <c r="R277" s="7"/>
      <c r="S277" s="7">
        <f t="shared" si="122"/>
        <v>3.3311205081477023E-2</v>
      </c>
      <c r="T277" s="50">
        <f t="shared" si="120"/>
        <v>321</v>
      </c>
      <c r="U277" s="8"/>
    </row>
    <row r="278" spans="1:21" x14ac:dyDescent="0.3">
      <c r="A278" s="21">
        <v>322</v>
      </c>
      <c r="B278" s="23">
        <v>44172</v>
      </c>
      <c r="C278" s="22" t="s">
        <v>6</v>
      </c>
      <c r="D278" s="22"/>
      <c r="E278" s="14">
        <f t="shared" si="115"/>
        <v>0</v>
      </c>
      <c r="F278" s="8"/>
      <c r="G278" s="15">
        <f t="shared" si="109"/>
        <v>0</v>
      </c>
      <c r="H278" s="8">
        <f t="shared" si="110"/>
        <v>-2.9412837356992763E-15</v>
      </c>
      <c r="I278" s="15">
        <f t="shared" si="111"/>
        <v>-1.1765134942797105E-14</v>
      </c>
      <c r="J278" s="10">
        <f t="shared" si="117"/>
        <v>-8.0279274113259509E-16</v>
      </c>
      <c r="K278" s="21">
        <f t="shared" si="123"/>
        <v>322</v>
      </c>
      <c r="L278" s="10">
        <f t="shared" si="118"/>
        <v>-3.9191082289076584E-16</v>
      </c>
      <c r="M278" s="15"/>
      <c r="N278" s="8">
        <f t="shared" si="119"/>
        <v>-5.8825674713985525E-17</v>
      </c>
      <c r="O278" s="15"/>
      <c r="P278" s="1">
        <f t="shared" si="121"/>
        <v>21.15290975537307</v>
      </c>
      <c r="Q278" s="7">
        <f t="shared" si="116"/>
        <v>6.8234894460269993E-2</v>
      </c>
      <c r="R278" s="7"/>
      <c r="S278" s="7">
        <f t="shared" si="122"/>
        <v>3.3311205081477023E-2</v>
      </c>
      <c r="T278" s="50">
        <f t="shared" si="120"/>
        <v>322</v>
      </c>
      <c r="U278" s="8"/>
    </row>
    <row r="279" spans="1:21" x14ac:dyDescent="0.3">
      <c r="A279" s="21">
        <v>323</v>
      </c>
      <c r="B279" s="23">
        <v>44173</v>
      </c>
      <c r="C279" s="22" t="s">
        <v>6</v>
      </c>
      <c r="D279" s="22"/>
      <c r="E279" s="14">
        <f t="shared" si="115"/>
        <v>0</v>
      </c>
      <c r="F279" s="8"/>
      <c r="G279" s="15">
        <f t="shared" si="109"/>
        <v>0</v>
      </c>
      <c r="H279" s="8">
        <f t="shared" si="110"/>
        <v>-2.2892340888186524E-15</v>
      </c>
      <c r="I279" s="15">
        <f t="shared" si="111"/>
        <v>-9.1569363552746095E-15</v>
      </c>
      <c r="J279" s="10">
        <f t="shared" si="117"/>
        <v>-6.2482258578157232E-16</v>
      </c>
      <c r="K279" s="21">
        <f t="shared" si="123"/>
        <v>323</v>
      </c>
      <c r="L279" s="10">
        <f t="shared" si="118"/>
        <v>-3.0502858484858526E-16</v>
      </c>
      <c r="M279" s="15"/>
      <c r="N279" s="8">
        <f t="shared" si="119"/>
        <v>-4.578468177637305E-17</v>
      </c>
      <c r="O279" s="15"/>
      <c r="P279" s="1">
        <f t="shared" si="121"/>
        <v>21.15290975537307</v>
      </c>
      <c r="Q279" s="7">
        <f t="shared" si="116"/>
        <v>6.8234894460269993E-2</v>
      </c>
      <c r="R279" s="7"/>
      <c r="S279" s="7">
        <f t="shared" si="122"/>
        <v>3.3311205081477023E-2</v>
      </c>
      <c r="T279" s="50">
        <f t="shared" si="120"/>
        <v>323</v>
      </c>
      <c r="U279" s="8"/>
    </row>
    <row r="280" spans="1:21" x14ac:dyDescent="0.3">
      <c r="A280" s="21">
        <v>324</v>
      </c>
      <c r="B280" s="23">
        <v>44174</v>
      </c>
      <c r="C280" s="22" t="s">
        <v>6</v>
      </c>
      <c r="D280" s="22"/>
      <c r="E280" s="14">
        <f t="shared" si="115"/>
        <v>0</v>
      </c>
      <c r="F280" s="8"/>
      <c r="G280" s="15">
        <f t="shared" ref="G280:G306" si="124">+E280-F280</f>
        <v>0</v>
      </c>
      <c r="H280" s="8">
        <f t="shared" si="110"/>
        <v>-1.7817365423820423E-15</v>
      </c>
      <c r="I280" s="15">
        <f t="shared" si="111"/>
        <v>-7.1269461695281692E-15</v>
      </c>
      <c r="J280" s="10">
        <f t="shared" si="117"/>
        <v>-4.8630641970178007E-16</v>
      </c>
      <c r="K280" s="21">
        <f t="shared" si="123"/>
        <v>324</v>
      </c>
      <c r="L280" s="10">
        <f t="shared" si="118"/>
        <v>-2.3740716545779996E-16</v>
      </c>
      <c r="M280" s="15"/>
      <c r="N280" s="8">
        <f t="shared" si="119"/>
        <v>-3.5634730847640846E-17</v>
      </c>
      <c r="O280" s="15"/>
      <c r="P280" s="1">
        <f t="shared" si="121"/>
        <v>21.15290975537307</v>
      </c>
      <c r="Q280" s="7">
        <f t="shared" si="116"/>
        <v>6.8234894460269993E-2</v>
      </c>
      <c r="R280" s="7"/>
      <c r="S280" s="7">
        <f t="shared" si="122"/>
        <v>3.3311205081477023E-2</v>
      </c>
      <c r="T280" s="50">
        <f t="shared" si="120"/>
        <v>324</v>
      </c>
      <c r="U280" s="8"/>
    </row>
    <row r="281" spans="1:21" x14ac:dyDescent="0.3">
      <c r="A281" s="21">
        <v>325</v>
      </c>
      <c r="B281" s="23">
        <v>44175</v>
      </c>
      <c r="C281" s="22" t="s">
        <v>6</v>
      </c>
      <c r="D281" s="22"/>
      <c r="E281" s="14">
        <f t="shared" si="115"/>
        <v>0</v>
      </c>
      <c r="F281" s="8"/>
      <c r="G281" s="15">
        <f t="shared" si="124"/>
        <v>0</v>
      </c>
      <c r="H281" s="8">
        <f t="shared" ref="H281:H306" si="125">+I281*$H$3</f>
        <v>-1.3867455154390716E-15</v>
      </c>
      <c r="I281" s="15">
        <f t="shared" ref="I281:I306" si="126">+I280-H280-N280+L280</f>
        <v>-5.5469820617562865E-15</v>
      </c>
      <c r="J281" s="10">
        <f t="shared" ref="J281:J306" si="127">+I281*$Q$3</f>
        <v>-3.7849773555695103E-16</v>
      </c>
      <c r="K281" s="21">
        <f t="shared" si="123"/>
        <v>325</v>
      </c>
      <c r="L281" s="10">
        <f t="shared" ref="L281:L306" si="128">+$S$3*I281</f>
        <v>-1.847766570424379E-16</v>
      </c>
      <c r="M281" s="15"/>
      <c r="N281" s="8">
        <f t="shared" ref="N281:N306" si="129">+I281*$N$3</f>
        <v>-2.7734910308781433E-17</v>
      </c>
      <c r="O281" s="15"/>
      <c r="P281" s="1">
        <f t="shared" si="121"/>
        <v>21.15290975537307</v>
      </c>
      <c r="Q281" s="7">
        <f t="shared" si="116"/>
        <v>6.8234894460269993E-2</v>
      </c>
      <c r="R281" s="7"/>
      <c r="S281" s="7">
        <f t="shared" si="122"/>
        <v>3.3311205081477023E-2</v>
      </c>
      <c r="T281" s="50">
        <f t="shared" si="120"/>
        <v>325</v>
      </c>
      <c r="U281" s="8"/>
    </row>
    <row r="282" spans="1:21" x14ac:dyDescent="0.3">
      <c r="A282" s="21">
        <v>326</v>
      </c>
      <c r="B282" s="23">
        <v>44176</v>
      </c>
      <c r="C282" s="22" t="s">
        <v>6</v>
      </c>
      <c r="D282" s="22"/>
      <c r="E282" s="14">
        <f t="shared" si="115"/>
        <v>0</v>
      </c>
      <c r="F282" s="8"/>
      <c r="G282" s="15">
        <f t="shared" si="124"/>
        <v>0</v>
      </c>
      <c r="H282" s="8">
        <f t="shared" si="125"/>
        <v>-1.0793195732627179E-15</v>
      </c>
      <c r="I282" s="15">
        <f t="shared" si="126"/>
        <v>-4.3172782930508716E-15</v>
      </c>
      <c r="J282" s="10">
        <f t="shared" si="127"/>
        <v>-2.9458902868194083E-16</v>
      </c>
      <c r="K282" s="21">
        <f t="shared" si="123"/>
        <v>326</v>
      </c>
      <c r="L282" s="10">
        <f t="shared" si="128"/>
        <v>-1.4381374261362664E-16</v>
      </c>
      <c r="M282" s="15"/>
      <c r="N282" s="8">
        <f t="shared" si="129"/>
        <v>-2.1586391465254358E-17</v>
      </c>
      <c r="O282" s="15"/>
      <c r="P282" s="1">
        <f t="shared" si="121"/>
        <v>21.15290975537307</v>
      </c>
      <c r="Q282" s="7">
        <f t="shared" si="116"/>
        <v>6.8234894460269993E-2</v>
      </c>
      <c r="R282" s="7"/>
      <c r="S282" s="7">
        <f t="shared" si="122"/>
        <v>3.3311205081477023E-2</v>
      </c>
      <c r="T282" s="50">
        <f t="shared" si="120"/>
        <v>326</v>
      </c>
      <c r="U282" s="8"/>
    </row>
    <row r="283" spans="1:21" x14ac:dyDescent="0.3">
      <c r="A283" s="21">
        <v>327</v>
      </c>
      <c r="B283" s="23">
        <v>44177</v>
      </c>
      <c r="C283" s="22" t="s">
        <v>6</v>
      </c>
      <c r="D283" s="22"/>
      <c r="E283" s="14">
        <f t="shared" si="115"/>
        <v>0</v>
      </c>
      <c r="F283" s="8"/>
      <c r="G283" s="15">
        <f t="shared" si="124"/>
        <v>0</v>
      </c>
      <c r="H283" s="8">
        <f t="shared" si="125"/>
        <v>-8.400465177341315E-16</v>
      </c>
      <c r="I283" s="15">
        <f t="shared" si="126"/>
        <v>-3.360186070936526E-15</v>
      </c>
      <c r="J283" s="10">
        <f t="shared" si="127"/>
        <v>-2.2928194191722313E-16</v>
      </c>
      <c r="K283" s="21">
        <f t="shared" si="123"/>
        <v>327</v>
      </c>
      <c r="L283" s="10">
        <f t="shared" si="128"/>
        <v>-1.1193184732088912E-16</v>
      </c>
      <c r="M283" s="15"/>
      <c r="N283" s="8">
        <f t="shared" si="129"/>
        <v>-1.6800930354682632E-17</v>
      </c>
      <c r="O283" s="15"/>
      <c r="P283" s="1">
        <f t="shared" si="121"/>
        <v>21.15290975537307</v>
      </c>
      <c r="Q283" s="7">
        <f t="shared" si="116"/>
        <v>6.8234894460269993E-2</v>
      </c>
      <c r="R283" s="7"/>
      <c r="S283" s="7">
        <f t="shared" si="122"/>
        <v>3.3311205081477023E-2</v>
      </c>
      <c r="T283" s="50">
        <f t="shared" si="120"/>
        <v>327</v>
      </c>
      <c r="U283" s="8"/>
    </row>
    <row r="284" spans="1:21" x14ac:dyDescent="0.3">
      <c r="A284" s="21">
        <v>328</v>
      </c>
      <c r="B284" s="23">
        <v>44178</v>
      </c>
      <c r="C284" s="22" t="s">
        <v>6</v>
      </c>
      <c r="D284" s="22"/>
      <c r="E284" s="14">
        <f t="shared" si="115"/>
        <v>0</v>
      </c>
      <c r="F284" s="8"/>
      <c r="G284" s="15">
        <f t="shared" si="124"/>
        <v>0</v>
      </c>
      <c r="H284" s="8">
        <f t="shared" si="125"/>
        <v>-6.538176175421502E-16</v>
      </c>
      <c r="I284" s="15">
        <f t="shared" si="126"/>
        <v>-2.6152704701686008E-15</v>
      </c>
      <c r="J284" s="10">
        <f t="shared" si="127"/>
        <v>-1.7845270451701515E-16</v>
      </c>
      <c r="K284" s="21">
        <f t="shared" si="123"/>
        <v>328</v>
      </c>
      <c r="L284" s="10">
        <f t="shared" si="128"/>
        <v>-8.7117810975317103E-17</v>
      </c>
      <c r="M284" s="15"/>
      <c r="N284" s="8">
        <f t="shared" si="129"/>
        <v>-1.3076352350843004E-17</v>
      </c>
      <c r="O284" s="15"/>
      <c r="P284" s="1">
        <f t="shared" si="121"/>
        <v>21.15290975537307</v>
      </c>
      <c r="Q284" s="7">
        <f t="shared" si="116"/>
        <v>6.8234894460269993E-2</v>
      </c>
      <c r="R284" s="7"/>
      <c r="S284" s="7">
        <f t="shared" si="122"/>
        <v>3.3311205081477023E-2</v>
      </c>
      <c r="T284" s="50">
        <f t="shared" si="120"/>
        <v>328</v>
      </c>
      <c r="U284" s="8"/>
    </row>
    <row r="285" spans="1:21" x14ac:dyDescent="0.3">
      <c r="A285" s="21">
        <v>329</v>
      </c>
      <c r="B285" s="23">
        <v>44179</v>
      </c>
      <c r="C285" s="22" t="s">
        <v>6</v>
      </c>
      <c r="D285" s="22"/>
      <c r="E285" s="14">
        <f t="shared" si="115"/>
        <v>0</v>
      </c>
      <c r="F285" s="8"/>
      <c r="G285" s="15">
        <f t="shared" si="124"/>
        <v>0</v>
      </c>
      <c r="H285" s="8">
        <f t="shared" si="125"/>
        <v>-5.0887357781273116E-16</v>
      </c>
      <c r="I285" s="15">
        <f t="shared" si="126"/>
        <v>-2.0354943112509246E-15</v>
      </c>
      <c r="J285" s="10">
        <f t="shared" si="127"/>
        <v>-1.3889173950268681E-16</v>
      </c>
      <c r="K285" s="21">
        <f t="shared" si="123"/>
        <v>329</v>
      </c>
      <c r="L285" s="10">
        <f t="shared" si="128"/>
        <v>-6.7804768444259371E-17</v>
      </c>
      <c r="M285" s="15"/>
      <c r="N285" s="8">
        <f t="shared" si="129"/>
        <v>-1.0177471556254623E-17</v>
      </c>
      <c r="O285" s="15"/>
      <c r="P285" s="1">
        <f t="shared" si="121"/>
        <v>21.15290975537307</v>
      </c>
      <c r="Q285" s="7">
        <f t="shared" si="116"/>
        <v>6.8234894460269993E-2</v>
      </c>
      <c r="R285" s="7"/>
      <c r="S285" s="7">
        <f t="shared" si="122"/>
        <v>3.3311205081477023E-2</v>
      </c>
      <c r="T285" s="50">
        <f t="shared" si="120"/>
        <v>329</v>
      </c>
      <c r="U285" s="8"/>
    </row>
    <row r="286" spans="1:21" x14ac:dyDescent="0.3">
      <c r="A286" s="21">
        <v>330</v>
      </c>
      <c r="B286" s="23">
        <v>44180</v>
      </c>
      <c r="C286" s="22" t="s">
        <v>6</v>
      </c>
      <c r="D286" s="22"/>
      <c r="E286" s="14">
        <f t="shared" si="115"/>
        <v>0</v>
      </c>
      <c r="F286" s="8"/>
      <c r="G286" s="15">
        <f t="shared" si="124"/>
        <v>0</v>
      </c>
      <c r="H286" s="8">
        <f t="shared" si="125"/>
        <v>-3.9606200758154954E-16</v>
      </c>
      <c r="I286" s="15">
        <f t="shared" si="126"/>
        <v>-1.5842480303261981E-15</v>
      </c>
      <c r="J286" s="10">
        <f t="shared" si="127"/>
        <v>-1.0810099714819874E-16</v>
      </c>
      <c r="K286" s="21">
        <f t="shared" si="123"/>
        <v>330</v>
      </c>
      <c r="L286" s="10">
        <f t="shared" si="128"/>
        <v>-5.2773211038122019E-17</v>
      </c>
      <c r="M286" s="15"/>
      <c r="N286" s="8">
        <f t="shared" si="129"/>
        <v>-7.921240151630991E-18</v>
      </c>
      <c r="O286" s="15"/>
      <c r="P286" s="1">
        <f t="shared" si="121"/>
        <v>21.15290975537307</v>
      </c>
      <c r="Q286" s="7">
        <f t="shared" si="116"/>
        <v>6.8234894460269993E-2</v>
      </c>
      <c r="R286" s="7"/>
      <c r="S286" s="7">
        <f t="shared" si="122"/>
        <v>3.3311205081477023E-2</v>
      </c>
      <c r="T286" s="50">
        <f t="shared" si="120"/>
        <v>330</v>
      </c>
      <c r="U286" s="8"/>
    </row>
    <row r="287" spans="1:21" x14ac:dyDescent="0.3">
      <c r="A287" s="21">
        <v>331</v>
      </c>
      <c r="B287" s="23">
        <v>44181</v>
      </c>
      <c r="C287" s="22" t="s">
        <v>6</v>
      </c>
      <c r="D287" s="22"/>
      <c r="E287" s="14">
        <f t="shared" si="115"/>
        <v>0</v>
      </c>
      <c r="F287" s="8"/>
      <c r="G287" s="15">
        <f t="shared" si="124"/>
        <v>0</v>
      </c>
      <c r="H287" s="8">
        <f t="shared" si="125"/>
        <v>-3.0825949840778494E-16</v>
      </c>
      <c r="I287" s="15">
        <f t="shared" si="126"/>
        <v>-1.2330379936311397E-15</v>
      </c>
      <c r="J287" s="10">
        <f t="shared" si="127"/>
        <v>-8.4136217360923885E-17</v>
      </c>
      <c r="K287" s="21">
        <f t="shared" si="123"/>
        <v>331</v>
      </c>
      <c r="L287" s="10">
        <f t="shared" si="128"/>
        <v>-4.1073981479099855E-17</v>
      </c>
      <c r="M287" s="15"/>
      <c r="N287" s="8">
        <f t="shared" si="129"/>
        <v>-6.1651899681556986E-18</v>
      </c>
      <c r="O287" s="15"/>
      <c r="P287" s="1">
        <f t="shared" si="121"/>
        <v>21.15290975537307</v>
      </c>
      <c r="Q287" s="7">
        <f t="shared" si="116"/>
        <v>6.8234894460269993E-2</v>
      </c>
      <c r="R287" s="7"/>
      <c r="S287" s="7">
        <f t="shared" si="122"/>
        <v>3.3311205081477023E-2</v>
      </c>
      <c r="T287" s="50">
        <f t="shared" si="120"/>
        <v>331</v>
      </c>
      <c r="U287" s="8"/>
    </row>
    <row r="288" spans="1:21" x14ac:dyDescent="0.3">
      <c r="A288" s="21">
        <v>332</v>
      </c>
      <c r="B288" s="23">
        <v>44182</v>
      </c>
      <c r="C288" s="22" t="s">
        <v>6</v>
      </c>
      <c r="D288" s="22"/>
      <c r="E288" s="14">
        <f t="shared" si="115"/>
        <v>0</v>
      </c>
      <c r="F288" s="8"/>
      <c r="G288" s="15">
        <f t="shared" si="124"/>
        <v>0</v>
      </c>
      <c r="H288" s="8">
        <f t="shared" si="125"/>
        <v>-2.399218216835747E-16</v>
      </c>
      <c r="I288" s="15">
        <f t="shared" si="126"/>
        <v>-9.5968728673429878E-16</v>
      </c>
      <c r="J288" s="10">
        <f t="shared" si="127"/>
        <v>-6.5484160725177739E-17</v>
      </c>
      <c r="K288" s="21">
        <f t="shared" si="123"/>
        <v>332</v>
      </c>
      <c r="L288" s="10">
        <f t="shared" si="128"/>
        <v>-3.1968340022492472E-17</v>
      </c>
      <c r="M288" s="15"/>
      <c r="N288" s="8">
        <f t="shared" si="129"/>
        <v>-4.798436433671494E-18</v>
      </c>
      <c r="O288" s="15"/>
      <c r="P288" s="1">
        <f t="shared" si="121"/>
        <v>21.15290975537307</v>
      </c>
      <c r="Q288" s="7">
        <f t="shared" si="116"/>
        <v>6.8234894460269993E-2</v>
      </c>
      <c r="R288" s="7"/>
      <c r="S288" s="7">
        <f t="shared" si="122"/>
        <v>3.3311205081477023E-2</v>
      </c>
      <c r="T288" s="50">
        <f t="shared" si="120"/>
        <v>332</v>
      </c>
      <c r="U288" s="8"/>
    </row>
    <row r="289" spans="1:21" x14ac:dyDescent="0.3">
      <c r="A289" s="21">
        <v>333</v>
      </c>
      <c r="B289" s="23">
        <v>44183</v>
      </c>
      <c r="C289" s="22" t="s">
        <v>6</v>
      </c>
      <c r="D289" s="22"/>
      <c r="E289" s="14">
        <f t="shared" si="115"/>
        <v>0</v>
      </c>
      <c r="F289" s="8"/>
      <c r="G289" s="15">
        <f t="shared" si="124"/>
        <v>0</v>
      </c>
      <c r="H289" s="8">
        <f t="shared" si="125"/>
        <v>-1.8673384215988627E-16</v>
      </c>
      <c r="I289" s="15">
        <f t="shared" si="126"/>
        <v>-7.4693536863954509E-16</v>
      </c>
      <c r="J289" s="10">
        <f t="shared" si="127"/>
        <v>-5.0967056047762219E-17</v>
      </c>
      <c r="K289" s="21">
        <f t="shared" si="123"/>
        <v>333</v>
      </c>
      <c r="L289" s="10">
        <f t="shared" si="128"/>
        <v>-2.4881317247360528E-17</v>
      </c>
      <c r="M289" s="15"/>
      <c r="N289" s="8">
        <f t="shared" si="129"/>
        <v>-3.7346768431977253E-18</v>
      </c>
      <c r="O289" s="15"/>
      <c r="P289" s="1">
        <f t="shared" si="121"/>
        <v>21.15290975537307</v>
      </c>
      <c r="Q289" s="7">
        <f t="shared" si="116"/>
        <v>6.8234894460269993E-2</v>
      </c>
      <c r="R289" s="7"/>
      <c r="S289" s="7">
        <f t="shared" si="122"/>
        <v>3.3311205081477023E-2</v>
      </c>
      <c r="T289" s="50">
        <f t="shared" si="120"/>
        <v>333</v>
      </c>
      <c r="U289" s="8"/>
    </row>
    <row r="290" spans="1:21" x14ac:dyDescent="0.3">
      <c r="A290" s="21">
        <v>334</v>
      </c>
      <c r="B290" s="23">
        <v>44184</v>
      </c>
      <c r="C290" s="22" t="s">
        <v>6</v>
      </c>
      <c r="D290" s="22"/>
      <c r="E290" s="14">
        <f t="shared" si="115"/>
        <v>0</v>
      </c>
      <c r="F290" s="8"/>
      <c r="G290" s="15">
        <f t="shared" si="124"/>
        <v>0</v>
      </c>
      <c r="H290" s="8">
        <f t="shared" si="125"/>
        <v>-1.4533704172095541E-16</v>
      </c>
      <c r="I290" s="15">
        <f t="shared" si="126"/>
        <v>-5.8134816688382164E-16</v>
      </c>
      <c r="J290" s="10">
        <f t="shared" si="127"/>
        <v>-3.9668230811988998E-17</v>
      </c>
      <c r="K290" s="21">
        <f t="shared" si="123"/>
        <v>334</v>
      </c>
      <c r="L290" s="10">
        <f t="shared" si="128"/>
        <v>-1.9365408010807711E-17</v>
      </c>
      <c r="M290" s="15"/>
      <c r="N290" s="8">
        <f t="shared" si="129"/>
        <v>-2.9067408344191084E-18</v>
      </c>
      <c r="O290" s="15"/>
      <c r="P290" s="1">
        <f t="shared" si="121"/>
        <v>21.15290975537307</v>
      </c>
      <c r="Q290" s="7">
        <f t="shared" si="116"/>
        <v>6.8234894460269993E-2</v>
      </c>
      <c r="R290" s="7"/>
      <c r="S290" s="7">
        <f t="shared" si="122"/>
        <v>3.3311205081477023E-2</v>
      </c>
      <c r="T290" s="50">
        <f t="shared" si="120"/>
        <v>334</v>
      </c>
      <c r="U290" s="8"/>
    </row>
    <row r="291" spans="1:21" x14ac:dyDescent="0.3">
      <c r="A291" s="21">
        <v>335</v>
      </c>
      <c r="B291" s="23">
        <v>44185</v>
      </c>
      <c r="C291" s="22" t="s">
        <v>6</v>
      </c>
      <c r="D291" s="22"/>
      <c r="E291" s="14">
        <f t="shared" si="115"/>
        <v>0</v>
      </c>
      <c r="F291" s="8"/>
      <c r="G291" s="15">
        <f t="shared" si="124"/>
        <v>0</v>
      </c>
      <c r="H291" s="8">
        <f t="shared" si="125"/>
        <v>-1.1311744808481369E-16</v>
      </c>
      <c r="I291" s="15">
        <f t="shared" si="126"/>
        <v>-4.5246979233925477E-16</v>
      </c>
      <c r="J291" s="10">
        <f t="shared" si="127"/>
        <v>-3.0874228526729332E-17</v>
      </c>
      <c r="K291" s="21">
        <f t="shared" si="123"/>
        <v>335</v>
      </c>
      <c r="L291" s="10">
        <f t="shared" si="128"/>
        <v>-1.5072314045786238E-17</v>
      </c>
      <c r="M291" s="15"/>
      <c r="N291" s="8">
        <f t="shared" si="129"/>
        <v>-2.2623489616962739E-18</v>
      </c>
      <c r="O291" s="15"/>
      <c r="P291" s="1">
        <f t="shared" si="121"/>
        <v>21.15290975537307</v>
      </c>
      <c r="Q291" s="7">
        <f t="shared" si="116"/>
        <v>6.8234894460269993E-2</v>
      </c>
      <c r="R291" s="7"/>
      <c r="S291" s="7">
        <f t="shared" si="122"/>
        <v>3.3311205081477023E-2</v>
      </c>
      <c r="T291" s="50">
        <f t="shared" si="120"/>
        <v>335</v>
      </c>
      <c r="U291" s="8"/>
    </row>
    <row r="292" spans="1:21" x14ac:dyDescent="0.3">
      <c r="A292" s="21">
        <v>336</v>
      </c>
      <c r="B292" s="23">
        <v>44186</v>
      </c>
      <c r="C292" s="22" t="s">
        <v>6</v>
      </c>
      <c r="D292" s="22"/>
      <c r="E292" s="14">
        <f t="shared" si="115"/>
        <v>0</v>
      </c>
      <c r="F292" s="8"/>
      <c r="G292" s="15">
        <f t="shared" si="124"/>
        <v>0</v>
      </c>
      <c r="H292" s="8">
        <f t="shared" si="125"/>
        <v>-8.8040577334632769E-17</v>
      </c>
      <c r="I292" s="15">
        <f t="shared" si="126"/>
        <v>-3.5216230933853107E-16</v>
      </c>
      <c r="J292" s="10">
        <f t="shared" si="127"/>
        <v>-2.4029758010599622E-17</v>
      </c>
      <c r="K292" s="21">
        <f t="shared" si="123"/>
        <v>336</v>
      </c>
      <c r="L292" s="10">
        <f t="shared" si="128"/>
        <v>-1.173095090834236E-17</v>
      </c>
      <c r="M292" s="15"/>
      <c r="N292" s="8">
        <f t="shared" si="129"/>
        <v>-1.7608115466926555E-18</v>
      </c>
      <c r="O292" s="15"/>
      <c r="P292" s="1">
        <f t="shared" si="121"/>
        <v>21.15290975537307</v>
      </c>
      <c r="Q292" s="7">
        <f t="shared" si="116"/>
        <v>6.8234894460269993E-2</v>
      </c>
      <c r="R292" s="7"/>
      <c r="S292" s="7">
        <f t="shared" si="122"/>
        <v>3.3311205081477023E-2</v>
      </c>
      <c r="T292" s="50">
        <f t="shared" si="120"/>
        <v>336</v>
      </c>
      <c r="U292" s="8"/>
    </row>
    <row r="293" spans="1:21" x14ac:dyDescent="0.3">
      <c r="A293" s="21">
        <v>337</v>
      </c>
      <c r="B293" s="23">
        <v>44187</v>
      </c>
      <c r="C293" s="22" t="s">
        <v>6</v>
      </c>
      <c r="D293" s="22"/>
      <c r="E293" s="14">
        <f t="shared" si="115"/>
        <v>0</v>
      </c>
      <c r="F293" s="8"/>
      <c r="G293" s="15">
        <f t="shared" si="124"/>
        <v>0</v>
      </c>
      <c r="H293" s="8">
        <f t="shared" si="125"/>
        <v>-6.8522967841386999E-17</v>
      </c>
      <c r="I293" s="15">
        <f t="shared" si="126"/>
        <v>-2.74091871365548E-16</v>
      </c>
      <c r="J293" s="10">
        <f t="shared" si="127"/>
        <v>-1.8702629915046067E-17</v>
      </c>
      <c r="K293" s="21">
        <f t="shared" si="123"/>
        <v>337</v>
      </c>
      <c r="L293" s="10">
        <f t="shared" si="128"/>
        <v>-9.1303305382235892E-18</v>
      </c>
      <c r="M293" s="15"/>
      <c r="N293" s="8">
        <f t="shared" si="129"/>
        <v>-1.37045935682774E-18</v>
      </c>
      <c r="O293" s="15"/>
      <c r="P293" s="1">
        <f t="shared" si="121"/>
        <v>21.15290975537307</v>
      </c>
      <c r="Q293" s="7">
        <f t="shared" si="116"/>
        <v>6.8234894460269993E-2</v>
      </c>
      <c r="R293" s="7"/>
      <c r="S293" s="7">
        <f t="shared" si="122"/>
        <v>3.3311205081477023E-2</v>
      </c>
      <c r="T293" s="50">
        <f t="shared" si="120"/>
        <v>337</v>
      </c>
      <c r="U293" s="8"/>
    </row>
    <row r="294" spans="1:21" x14ac:dyDescent="0.3">
      <c r="A294" s="21">
        <v>338</v>
      </c>
      <c r="B294" s="23">
        <v>44188</v>
      </c>
      <c r="C294" s="22" t="s">
        <v>6</v>
      </c>
      <c r="D294" s="22"/>
      <c r="E294" s="14">
        <f t="shared" si="115"/>
        <v>0</v>
      </c>
      <c r="F294" s="8"/>
      <c r="G294" s="15">
        <f t="shared" si="124"/>
        <v>0</v>
      </c>
      <c r="H294" s="8">
        <f t="shared" si="125"/>
        <v>-5.3332193676389215E-17</v>
      </c>
      <c r="I294" s="15">
        <f t="shared" si="126"/>
        <v>-2.1332877470555686E-16</v>
      </c>
      <c r="J294" s="10">
        <f t="shared" si="127"/>
        <v>-1.4556466427372386E-17</v>
      </c>
      <c r="K294" s="21">
        <f t="shared" si="123"/>
        <v>338</v>
      </c>
      <c r="L294" s="10">
        <f t="shared" si="128"/>
        <v>-7.1062385639970131E-18</v>
      </c>
      <c r="M294" s="15"/>
      <c r="N294" s="8">
        <f t="shared" si="129"/>
        <v>-1.0666438735277844E-18</v>
      </c>
      <c r="O294" s="15"/>
      <c r="P294" s="1">
        <f t="shared" si="121"/>
        <v>21.15290975537307</v>
      </c>
      <c r="Q294" s="7">
        <f t="shared" si="116"/>
        <v>6.8234894460269993E-2</v>
      </c>
      <c r="R294" s="7"/>
      <c r="S294" s="7">
        <f t="shared" si="122"/>
        <v>3.3311205081477023E-2</v>
      </c>
      <c r="T294" s="50">
        <f t="shared" si="120"/>
        <v>338</v>
      </c>
      <c r="U294" s="8"/>
    </row>
    <row r="295" spans="1:21" x14ac:dyDescent="0.3">
      <c r="A295" s="21">
        <v>339</v>
      </c>
      <c r="B295" s="23">
        <v>44189</v>
      </c>
      <c r="C295" s="22" t="s">
        <v>6</v>
      </c>
      <c r="D295" s="22"/>
      <c r="E295" s="14">
        <f t="shared" si="115"/>
        <v>0</v>
      </c>
      <c r="F295" s="8"/>
      <c r="G295" s="15">
        <f t="shared" si="124"/>
        <v>0</v>
      </c>
      <c r="H295" s="8">
        <f t="shared" si="125"/>
        <v>-4.1509043929909222E-17</v>
      </c>
      <c r="I295" s="15">
        <f t="shared" si="126"/>
        <v>-1.6603617571963689E-16</v>
      </c>
      <c r="J295" s="10">
        <f t="shared" si="127"/>
        <v>-1.1329460926816266E-17</v>
      </c>
      <c r="K295" s="21">
        <f t="shared" si="123"/>
        <v>339</v>
      </c>
      <c r="L295" s="10">
        <f t="shared" si="128"/>
        <v>-5.5308651003409799E-18</v>
      </c>
      <c r="M295" s="15"/>
      <c r="N295" s="8">
        <f t="shared" si="129"/>
        <v>-8.301808785981844E-19</v>
      </c>
      <c r="O295" s="15"/>
      <c r="P295" s="1">
        <f t="shared" si="121"/>
        <v>21.15290975537307</v>
      </c>
      <c r="Q295" s="7">
        <f t="shared" si="116"/>
        <v>6.8234894460269993E-2</v>
      </c>
      <c r="R295" s="7"/>
      <c r="S295" s="7">
        <f t="shared" si="122"/>
        <v>3.3311205081477023E-2</v>
      </c>
      <c r="T295" s="50">
        <f t="shared" si="120"/>
        <v>339</v>
      </c>
      <c r="U295" s="8"/>
    </row>
    <row r="296" spans="1:21" x14ac:dyDescent="0.3">
      <c r="A296" s="21">
        <v>340</v>
      </c>
      <c r="B296" s="23">
        <v>44190</v>
      </c>
      <c r="C296" s="22" t="s">
        <v>6</v>
      </c>
      <c r="D296" s="22"/>
      <c r="E296" s="14">
        <f t="shared" si="115"/>
        <v>0</v>
      </c>
      <c r="F296" s="8"/>
      <c r="G296" s="15">
        <f t="shared" si="124"/>
        <v>0</v>
      </c>
      <c r="H296" s="8">
        <f t="shared" si="125"/>
        <v>-3.2306954002867608E-17</v>
      </c>
      <c r="I296" s="15">
        <f t="shared" si="126"/>
        <v>-1.2922781601147043E-16</v>
      </c>
      <c r="J296" s="10">
        <f t="shared" si="127"/>
        <v>-8.8178463868738739E-18</v>
      </c>
      <c r="K296" s="21">
        <f t="shared" si="123"/>
        <v>340</v>
      </c>
      <c r="L296" s="10">
        <f t="shared" si="128"/>
        <v>-4.3047342813894716E-18</v>
      </c>
      <c r="M296" s="15"/>
      <c r="N296" s="8">
        <f t="shared" si="129"/>
        <v>-6.4613908005735214E-19</v>
      </c>
      <c r="O296" s="15"/>
      <c r="P296" s="1">
        <f t="shared" si="121"/>
        <v>21.15290975537307</v>
      </c>
      <c r="Q296" s="7">
        <f t="shared" si="116"/>
        <v>6.8234894460269993E-2</v>
      </c>
      <c r="R296" s="7"/>
      <c r="S296" s="7">
        <f t="shared" si="122"/>
        <v>3.3311205081477023E-2</v>
      </c>
      <c r="T296" s="50">
        <f t="shared" si="120"/>
        <v>340</v>
      </c>
      <c r="U296" s="8"/>
    </row>
    <row r="297" spans="1:21" x14ac:dyDescent="0.3">
      <c r="A297" s="21">
        <v>341</v>
      </c>
      <c r="B297" s="23">
        <v>44191</v>
      </c>
      <c r="C297" s="22" t="s">
        <v>6</v>
      </c>
      <c r="D297" s="22"/>
      <c r="E297" s="14">
        <f t="shared" si="115"/>
        <v>0</v>
      </c>
      <c r="F297" s="8"/>
      <c r="G297" s="15">
        <f t="shared" si="124"/>
        <v>0</v>
      </c>
      <c r="H297" s="8">
        <f t="shared" si="125"/>
        <v>-2.5144864302483736E-17</v>
      </c>
      <c r="I297" s="15">
        <f t="shared" si="126"/>
        <v>-1.0057945720993494E-16</v>
      </c>
      <c r="J297" s="10">
        <f t="shared" si="127"/>
        <v>-6.8630286475911526E-18</v>
      </c>
      <c r="K297" s="21">
        <f t="shared" si="123"/>
        <v>341</v>
      </c>
      <c r="L297" s="10">
        <f t="shared" si="128"/>
        <v>-3.3504229261037858E-18</v>
      </c>
      <c r="M297" s="15"/>
      <c r="N297" s="8">
        <f t="shared" si="129"/>
        <v>-5.0289728604967469E-19</v>
      </c>
      <c r="O297" s="15"/>
      <c r="P297" s="1">
        <f t="shared" si="121"/>
        <v>21.15290975537307</v>
      </c>
      <c r="Q297" s="7">
        <f t="shared" si="116"/>
        <v>6.8234894460269993E-2</v>
      </c>
      <c r="R297" s="7"/>
      <c r="S297" s="7">
        <f t="shared" si="122"/>
        <v>3.3311205081477023E-2</v>
      </c>
      <c r="T297" s="50">
        <f t="shared" si="120"/>
        <v>341</v>
      </c>
      <c r="U297" s="8"/>
    </row>
    <row r="298" spans="1:21" x14ac:dyDescent="0.3">
      <c r="A298" s="21">
        <v>342</v>
      </c>
      <c r="B298" s="23">
        <v>44192</v>
      </c>
      <c r="C298" s="22" t="s">
        <v>6</v>
      </c>
      <c r="D298" s="22"/>
      <c r="E298" s="14">
        <f t="shared" si="115"/>
        <v>0</v>
      </c>
      <c r="F298" s="8"/>
      <c r="G298" s="15">
        <f t="shared" si="124"/>
        <v>0</v>
      </c>
      <c r="H298" s="8">
        <f t="shared" si="125"/>
        <v>-1.9570529636876331E-17</v>
      </c>
      <c r="I298" s="15">
        <f t="shared" si="126"/>
        <v>-7.8282118547505322E-17</v>
      </c>
      <c r="J298" s="10">
        <f t="shared" si="127"/>
        <v>-5.3415720972153699E-18</v>
      </c>
      <c r="K298" s="21">
        <f t="shared" si="123"/>
        <v>342</v>
      </c>
      <c r="L298" s="10">
        <f t="shared" si="128"/>
        <v>-2.6076717051484461E-18</v>
      </c>
      <c r="M298" s="15"/>
      <c r="N298" s="8">
        <f t="shared" si="129"/>
        <v>-3.9141059273752661E-19</v>
      </c>
      <c r="O298" s="15"/>
      <c r="P298" s="1">
        <f t="shared" si="121"/>
        <v>21.15290975537307</v>
      </c>
      <c r="Q298" s="7">
        <f t="shared" si="116"/>
        <v>6.8234894460269993E-2</v>
      </c>
      <c r="R298" s="7"/>
      <c r="S298" s="7">
        <f t="shared" si="122"/>
        <v>3.3311205081477023E-2</v>
      </c>
      <c r="T298" s="50">
        <f t="shared" si="120"/>
        <v>342</v>
      </c>
      <c r="U298" s="8"/>
    </row>
    <row r="299" spans="1:21" x14ac:dyDescent="0.3">
      <c r="A299" s="21">
        <v>343</v>
      </c>
      <c r="B299" s="23">
        <v>44193</v>
      </c>
      <c r="C299" s="22" t="s">
        <v>6</v>
      </c>
      <c r="D299" s="22"/>
      <c r="E299" s="14">
        <f t="shared" si="115"/>
        <v>0</v>
      </c>
      <c r="F299" s="8"/>
      <c r="G299" s="15">
        <f t="shared" si="124"/>
        <v>0</v>
      </c>
      <c r="H299" s="8">
        <f t="shared" si="125"/>
        <v>-1.523196250575998E-17</v>
      </c>
      <c r="I299" s="15">
        <f t="shared" si="126"/>
        <v>-6.0927850023039919E-17</v>
      </c>
      <c r="J299" s="10">
        <f t="shared" si="127"/>
        <v>-4.1574054160132877E-18</v>
      </c>
      <c r="K299" s="21">
        <f t="shared" si="123"/>
        <v>343</v>
      </c>
      <c r="L299" s="10">
        <f t="shared" si="128"/>
        <v>-2.0295801072909573E-18</v>
      </c>
      <c r="M299" s="15"/>
      <c r="N299" s="8">
        <f t="shared" si="129"/>
        <v>-3.046392501151996E-19</v>
      </c>
      <c r="O299" s="15"/>
      <c r="P299" s="1">
        <f t="shared" si="121"/>
        <v>21.15290975537307</v>
      </c>
      <c r="Q299" s="7">
        <f t="shared" si="116"/>
        <v>6.8234894460269993E-2</v>
      </c>
      <c r="R299" s="7"/>
      <c r="S299" s="7">
        <f t="shared" si="122"/>
        <v>3.3311205081477023E-2</v>
      </c>
      <c r="T299" s="50">
        <f t="shared" si="120"/>
        <v>343</v>
      </c>
      <c r="U299" s="8"/>
    </row>
    <row r="300" spans="1:21" x14ac:dyDescent="0.3">
      <c r="A300" s="21">
        <v>344</v>
      </c>
      <c r="B300" s="23">
        <v>44194</v>
      </c>
      <c r="C300" s="22" t="s">
        <v>6</v>
      </c>
      <c r="D300" s="22"/>
      <c r="E300" s="14">
        <f t="shared" si="115"/>
        <v>0</v>
      </c>
      <c r="F300" s="8"/>
      <c r="G300" s="15">
        <f t="shared" si="124"/>
        <v>0</v>
      </c>
      <c r="H300" s="8">
        <f t="shared" si="125"/>
        <v>-1.1855207093613924E-17</v>
      </c>
      <c r="I300" s="15">
        <f t="shared" si="126"/>
        <v>-4.7420828374455698E-17</v>
      </c>
      <c r="J300" s="10">
        <f t="shared" si="127"/>
        <v>-3.2357552193495611E-18</v>
      </c>
      <c r="K300" s="21">
        <f t="shared" si="123"/>
        <v>344</v>
      </c>
      <c r="L300" s="10">
        <f t="shared" si="128"/>
        <v>-1.5796449391150184E-18</v>
      </c>
      <c r="M300" s="15"/>
      <c r="N300" s="8">
        <f t="shared" si="129"/>
        <v>-2.371041418722785E-19</v>
      </c>
      <c r="O300" s="15"/>
      <c r="P300" s="1">
        <f t="shared" si="121"/>
        <v>21.15290975537307</v>
      </c>
      <c r="Q300" s="7">
        <f t="shared" si="116"/>
        <v>6.8234894460269993E-2</v>
      </c>
      <c r="R300" s="7"/>
      <c r="S300" s="7">
        <f t="shared" si="122"/>
        <v>3.3311205081477023E-2</v>
      </c>
      <c r="T300" s="50">
        <f t="shared" si="120"/>
        <v>344</v>
      </c>
      <c r="U300" s="8"/>
    </row>
    <row r="301" spans="1:21" x14ac:dyDescent="0.3">
      <c r="A301" s="21">
        <v>345</v>
      </c>
      <c r="B301" s="23">
        <v>44195</v>
      </c>
      <c r="C301" s="22" t="s">
        <v>6</v>
      </c>
      <c r="D301" s="22"/>
      <c r="E301" s="14">
        <f t="shared" si="115"/>
        <v>0</v>
      </c>
      <c r="F301" s="8"/>
      <c r="G301" s="15">
        <f t="shared" si="124"/>
        <v>0</v>
      </c>
      <c r="H301" s="8">
        <f t="shared" si="125"/>
        <v>-9.2270405195211286E-18</v>
      </c>
      <c r="I301" s="15">
        <f t="shared" si="126"/>
        <v>-3.6908162078084514E-17</v>
      </c>
      <c r="J301" s="10">
        <f t="shared" si="127"/>
        <v>-2.5184245441206361E-18</v>
      </c>
      <c r="K301" s="21">
        <f t="shared" si="123"/>
        <v>345</v>
      </c>
      <c r="L301" s="10">
        <f t="shared" si="128"/>
        <v>-1.2294553561634664E-18</v>
      </c>
      <c r="M301" s="15"/>
      <c r="N301" s="8">
        <f t="shared" si="129"/>
        <v>-1.8454081039042257E-19</v>
      </c>
      <c r="O301" s="15"/>
      <c r="P301" s="1">
        <f t="shared" si="121"/>
        <v>21.15290975537307</v>
      </c>
      <c r="Q301" s="7">
        <f t="shared" si="116"/>
        <v>6.8234894460269993E-2</v>
      </c>
      <c r="R301" s="7"/>
      <c r="S301" s="7">
        <f t="shared" si="122"/>
        <v>3.3311205081477023E-2</v>
      </c>
      <c r="T301" s="50">
        <f t="shared" si="120"/>
        <v>345</v>
      </c>
      <c r="U301" s="8"/>
    </row>
    <row r="302" spans="1:21" x14ac:dyDescent="0.3">
      <c r="A302" s="21">
        <v>346</v>
      </c>
      <c r="B302" s="23">
        <v>44196</v>
      </c>
      <c r="C302" s="22" t="s">
        <v>6</v>
      </c>
      <c r="D302" s="22"/>
      <c r="E302" s="14">
        <f t="shared" si="115"/>
        <v>0</v>
      </c>
      <c r="F302" s="8"/>
      <c r="G302" s="15">
        <f t="shared" si="124"/>
        <v>0</v>
      </c>
      <c r="H302" s="8">
        <f t="shared" si="125"/>
        <v>-7.1815090260841066E-18</v>
      </c>
      <c r="I302" s="15">
        <f t="shared" si="126"/>
        <v>-2.8726036104336426E-17</v>
      </c>
      <c r="J302" s="10">
        <f t="shared" si="127"/>
        <v>-1.9601180418413016E-18</v>
      </c>
      <c r="K302" s="21">
        <f t="shared" si="123"/>
        <v>346</v>
      </c>
      <c r="L302" s="10">
        <f t="shared" si="128"/>
        <v>-9.5689887984946392E-19</v>
      </c>
      <c r="M302" s="15"/>
      <c r="N302" s="8">
        <f t="shared" si="129"/>
        <v>-1.4363018052168214E-19</v>
      </c>
      <c r="O302" s="15"/>
      <c r="P302" s="1">
        <f t="shared" si="121"/>
        <v>21.15290975537307</v>
      </c>
      <c r="Q302" s="7">
        <f t="shared" si="116"/>
        <v>6.8234894460269993E-2</v>
      </c>
      <c r="R302" s="7"/>
      <c r="S302" s="7">
        <f t="shared" si="122"/>
        <v>3.3311205081477023E-2</v>
      </c>
      <c r="T302" s="50">
        <f t="shared" si="120"/>
        <v>346</v>
      </c>
      <c r="U302" s="8"/>
    </row>
    <row r="303" spans="1:21" x14ac:dyDescent="0.3">
      <c r="A303" s="21">
        <v>347</v>
      </c>
      <c r="B303" s="23">
        <v>44197</v>
      </c>
      <c r="C303" s="22" t="s">
        <v>6</v>
      </c>
      <c r="D303" s="22"/>
      <c r="E303" s="14">
        <f t="shared" si="115"/>
        <v>0</v>
      </c>
      <c r="F303" s="8"/>
      <c r="G303" s="15">
        <f t="shared" si="124"/>
        <v>0</v>
      </c>
      <c r="H303" s="8">
        <f t="shared" si="125"/>
        <v>-5.5894489443950256E-18</v>
      </c>
      <c r="I303" s="15">
        <f t="shared" si="126"/>
        <v>-2.2357795777580103E-17</v>
      </c>
      <c r="J303" s="10">
        <f t="shared" si="127"/>
        <v>-1.5255818352474483E-18</v>
      </c>
      <c r="K303" s="21">
        <f t="shared" si="123"/>
        <v>347</v>
      </c>
      <c r="L303" s="10">
        <f t="shared" si="128"/>
        <v>-7.4476512031675184E-19</v>
      </c>
      <c r="M303" s="15"/>
      <c r="N303" s="8">
        <f t="shared" si="129"/>
        <v>-1.1178897888790051E-19</v>
      </c>
      <c r="O303" s="15"/>
      <c r="P303" s="1">
        <f t="shared" si="121"/>
        <v>21.15290975537307</v>
      </c>
      <c r="Q303" s="7">
        <f t="shared" si="116"/>
        <v>6.8234894460269993E-2</v>
      </c>
      <c r="R303" s="7"/>
      <c r="S303" s="7">
        <f t="shared" si="122"/>
        <v>3.3311205081477023E-2</v>
      </c>
      <c r="T303" s="50">
        <f t="shared" si="120"/>
        <v>347</v>
      </c>
      <c r="U303" s="8"/>
    </row>
    <row r="304" spans="1:21" x14ac:dyDescent="0.3">
      <c r="A304" s="21">
        <v>348</v>
      </c>
      <c r="B304" s="23">
        <v>44198</v>
      </c>
      <c r="C304" s="22" t="s">
        <v>6</v>
      </c>
      <c r="D304" s="22"/>
      <c r="E304" s="14">
        <f t="shared" si="115"/>
        <v>0</v>
      </c>
      <c r="F304" s="8"/>
      <c r="G304" s="15">
        <f t="shared" si="124"/>
        <v>0</v>
      </c>
      <c r="H304" s="8">
        <f t="shared" si="125"/>
        <v>-4.3503307436534814E-18</v>
      </c>
      <c r="I304" s="15">
        <f t="shared" si="126"/>
        <v>-1.7401322974613926E-17</v>
      </c>
      <c r="J304" s="10">
        <f t="shared" si="127"/>
        <v>-1.1873774366418527E-18</v>
      </c>
      <c r="K304" s="21">
        <f t="shared" si="123"/>
        <v>348</v>
      </c>
      <c r="L304" s="10">
        <f t="shared" si="128"/>
        <v>-5.7965903829638227E-19</v>
      </c>
      <c r="M304" s="15"/>
      <c r="N304" s="8">
        <f t="shared" si="129"/>
        <v>-8.7006614873069632E-20</v>
      </c>
      <c r="O304" s="15"/>
      <c r="P304" s="1">
        <f t="shared" si="121"/>
        <v>21.15290975537307</v>
      </c>
      <c r="Q304" s="7">
        <f t="shared" si="116"/>
        <v>6.8234894460269993E-2</v>
      </c>
      <c r="R304" s="7"/>
      <c r="S304" s="7">
        <f t="shared" si="122"/>
        <v>3.3311205081477023E-2</v>
      </c>
      <c r="T304" s="50">
        <f t="shared" si="120"/>
        <v>348</v>
      </c>
      <c r="U304" s="8"/>
    </row>
    <row r="305" spans="1:21" x14ac:dyDescent="0.3">
      <c r="A305" s="21">
        <v>349</v>
      </c>
      <c r="B305" s="23">
        <v>44199</v>
      </c>
      <c r="C305" s="22" t="s">
        <v>6</v>
      </c>
      <c r="D305" s="22"/>
      <c r="E305" s="14">
        <f t="shared" si="115"/>
        <v>0</v>
      </c>
      <c r="F305" s="8"/>
      <c r="G305" s="15">
        <f t="shared" si="124"/>
        <v>0</v>
      </c>
      <c r="H305" s="8">
        <f t="shared" si="125"/>
        <v>-3.3859111635959388E-18</v>
      </c>
      <c r="I305" s="15">
        <f t="shared" si="126"/>
        <v>-1.3543644654383755E-17</v>
      </c>
      <c r="J305" s="10">
        <f t="shared" si="127"/>
        <v>-9.2414916359927537E-19</v>
      </c>
      <c r="K305" s="21">
        <f t="shared" si="123"/>
        <v>349</v>
      </c>
      <c r="L305" s="10">
        <f t="shared" si="128"/>
        <v>-4.5115512463282724E-19</v>
      </c>
      <c r="M305" s="15"/>
      <c r="N305" s="8">
        <f t="shared" si="129"/>
        <v>-6.771822327191878E-20</v>
      </c>
      <c r="O305" s="15"/>
      <c r="P305" s="1">
        <f t="shared" si="121"/>
        <v>21.15290975537307</v>
      </c>
      <c r="Q305" s="7">
        <f t="shared" si="116"/>
        <v>6.8234894460269993E-2</v>
      </c>
      <c r="R305" s="7"/>
      <c r="S305" s="7">
        <f t="shared" si="122"/>
        <v>3.3311205081477023E-2</v>
      </c>
      <c r="T305" s="50">
        <f t="shared" si="120"/>
        <v>349</v>
      </c>
      <c r="U305" s="8"/>
    </row>
    <row r="306" spans="1:21" x14ac:dyDescent="0.3">
      <c r="A306" s="21">
        <v>350</v>
      </c>
      <c r="B306" s="23">
        <v>44200</v>
      </c>
      <c r="C306" s="22" t="s">
        <v>6</v>
      </c>
      <c r="D306" s="22"/>
      <c r="E306" s="14">
        <f t="shared" si="115"/>
        <v>0</v>
      </c>
      <c r="F306" s="8"/>
      <c r="G306" s="15">
        <f t="shared" si="124"/>
        <v>0</v>
      </c>
      <c r="H306" s="8">
        <f t="shared" si="125"/>
        <v>-2.6352925980371812E-18</v>
      </c>
      <c r="I306" s="15">
        <f t="shared" si="126"/>
        <v>-1.0541170392148725E-17</v>
      </c>
      <c r="J306" s="10">
        <f t="shared" si="127"/>
        <v>-7.1927564919599104E-19</v>
      </c>
      <c r="K306" s="21">
        <f t="shared" si="123"/>
        <v>350</v>
      </c>
      <c r="L306" s="10">
        <f t="shared" si="128"/>
        <v>-3.5113908873165975E-19</v>
      </c>
      <c r="M306" s="15"/>
      <c r="N306" s="8">
        <f t="shared" si="129"/>
        <v>-5.2705851960743626E-20</v>
      </c>
      <c r="O306" s="15"/>
      <c r="P306" s="1">
        <f t="shared" si="121"/>
        <v>21.15290975537307</v>
      </c>
      <c r="Q306" s="7">
        <f t="shared" si="116"/>
        <v>6.8234894460269993E-2</v>
      </c>
      <c r="R306" s="7"/>
      <c r="S306" s="7">
        <f t="shared" si="122"/>
        <v>3.3311205081477023E-2</v>
      </c>
      <c r="T306" s="50">
        <f t="shared" si="120"/>
        <v>350</v>
      </c>
      <c r="U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82"/>
  <sheetViews>
    <sheetView topLeftCell="A65" zoomScale="160" zoomScaleNormal="160" workbookViewId="0">
      <selection activeCell="B74" sqref="B74"/>
    </sheetView>
  </sheetViews>
  <sheetFormatPr defaultRowHeight="14.4" x14ac:dyDescent="0.3"/>
  <cols>
    <col min="1" max="1" width="26.5546875" bestFit="1" customWidth="1"/>
    <col min="2" max="2" width="16.21875" customWidth="1"/>
  </cols>
  <sheetData>
    <row r="7" spans="1:2" x14ac:dyDescent="0.3">
      <c r="A7" t="s">
        <v>1089</v>
      </c>
      <c r="B7" s="55">
        <v>93</v>
      </c>
    </row>
    <row r="8" spans="1:2" x14ac:dyDescent="0.3">
      <c r="A8" t="s">
        <v>1088</v>
      </c>
      <c r="B8" s="57">
        <v>43943</v>
      </c>
    </row>
    <row r="9" spans="1:2" x14ac:dyDescent="0.3">
      <c r="A9" t="s">
        <v>1087</v>
      </c>
      <c r="B9" s="55" t="s">
        <v>0</v>
      </c>
    </row>
    <row r="10" spans="1:2" x14ac:dyDescent="0.3">
      <c r="A10" t="s">
        <v>1089</v>
      </c>
      <c r="B10" s="56">
        <v>93</v>
      </c>
    </row>
    <row r="11" spans="1:2" x14ac:dyDescent="0.3">
      <c r="A11" t="s">
        <v>1120</v>
      </c>
      <c r="B11" s="56">
        <v>7800000000</v>
      </c>
    </row>
    <row r="12" spans="1:2" x14ac:dyDescent="0.3">
      <c r="A12" t="s">
        <v>1091</v>
      </c>
      <c r="B12" s="56">
        <v>5698600</v>
      </c>
    </row>
    <row r="13" spans="1:2" x14ac:dyDescent="0.3">
      <c r="A13" t="s">
        <v>1099</v>
      </c>
      <c r="B13" s="56">
        <v>16912331.025593668</v>
      </c>
    </row>
    <row r="14" spans="1:2" x14ac:dyDescent="0.3">
      <c r="A14" t="s">
        <v>1092</v>
      </c>
      <c r="B14" s="56">
        <v>11213731.025593668</v>
      </c>
    </row>
    <row r="15" spans="1:2" x14ac:dyDescent="0.3">
      <c r="A15" t="s">
        <v>1090</v>
      </c>
      <c r="B15" s="56">
        <v>1051697</v>
      </c>
    </row>
    <row r="16" spans="1:2" x14ac:dyDescent="0.3">
      <c r="A16" t="s">
        <v>1096</v>
      </c>
      <c r="B16" s="56">
        <v>2471136</v>
      </c>
    </row>
    <row r="17" spans="1:2" x14ac:dyDescent="0.3">
      <c r="A17" t="s">
        <v>1093</v>
      </c>
      <c r="B17" s="56">
        <v>169006</v>
      </c>
    </row>
    <row r="18" spans="1:2" x14ac:dyDescent="0.3">
      <c r="B18" s="56"/>
    </row>
    <row r="19" spans="1:2" x14ac:dyDescent="0.3">
      <c r="A19" t="s">
        <v>1106</v>
      </c>
      <c r="B19" s="56">
        <v>6058</v>
      </c>
    </row>
    <row r="20" spans="1:2" x14ac:dyDescent="0.3">
      <c r="A20" t="s">
        <v>1118</v>
      </c>
      <c r="B20" s="56">
        <v>73920</v>
      </c>
    </row>
    <row r="21" spans="1:2" x14ac:dyDescent="0.3">
      <c r="A21" t="s">
        <v>1116</v>
      </c>
      <c r="B21" s="56">
        <v>2469421.9276100043</v>
      </c>
    </row>
    <row r="22" spans="1:2" x14ac:dyDescent="0.3">
      <c r="A22" t="s">
        <v>1094</v>
      </c>
      <c r="B22" s="55">
        <v>23.516691317093837</v>
      </c>
    </row>
    <row r="23" spans="1:2" x14ac:dyDescent="0.3">
      <c r="A23" t="s">
        <v>1117</v>
      </c>
      <c r="B23" s="56">
        <v>57354.147400000249</v>
      </c>
    </row>
    <row r="24" spans="1:2" x14ac:dyDescent="0.3">
      <c r="A24" t="s">
        <v>1109</v>
      </c>
      <c r="B24" s="55">
        <v>6.8439499184155261E-2</v>
      </c>
    </row>
    <row r="25" spans="1:2" x14ac:dyDescent="0.3">
      <c r="A25" t="s">
        <v>1113</v>
      </c>
      <c r="B25" s="55">
        <v>8.1953463203463209E-2</v>
      </c>
    </row>
    <row r="26" spans="1:2" x14ac:dyDescent="0.3">
      <c r="A26" t="s">
        <v>1108</v>
      </c>
      <c r="B26" s="55">
        <v>2.9913367779029563E-2</v>
      </c>
    </row>
    <row r="27" spans="1:2" x14ac:dyDescent="0.3">
      <c r="A27" t="s">
        <v>1089</v>
      </c>
      <c r="B27" s="55">
        <v>93</v>
      </c>
    </row>
    <row r="28" spans="1:2" x14ac:dyDescent="0.3">
      <c r="A28" t="s">
        <v>1107</v>
      </c>
      <c r="B28" s="55">
        <v>-9086</v>
      </c>
    </row>
    <row r="29" spans="1:2" x14ac:dyDescent="0.3">
      <c r="A29" t="s">
        <v>1098</v>
      </c>
      <c r="B29" s="55">
        <v>2.4515040855703613E-3</v>
      </c>
    </row>
    <row r="30" spans="1:2" x14ac:dyDescent="0.3">
      <c r="A30" t="s">
        <v>1095</v>
      </c>
      <c r="B30" s="55">
        <v>0.42559252101057976</v>
      </c>
    </row>
    <row r="32" spans="1:2" x14ac:dyDescent="0.3">
      <c r="A32" t="s">
        <v>1121</v>
      </c>
      <c r="B32" s="58">
        <v>43944</v>
      </c>
    </row>
    <row r="33" spans="1:2" x14ac:dyDescent="0.3">
      <c r="A33" s="19" t="s">
        <v>1091</v>
      </c>
      <c r="B33" s="15">
        <f>+'Global Status'!F50</f>
        <v>8075857.1637006607</v>
      </c>
    </row>
    <row r="34" spans="1:2" x14ac:dyDescent="0.3">
      <c r="A34" s="19" t="s">
        <v>1092</v>
      </c>
      <c r="B34" s="15">
        <f>+'Global Status'!G50</f>
        <v>14453458.264202638</v>
      </c>
    </row>
    <row r="35" spans="1:2" x14ac:dyDescent="0.3">
      <c r="A35" s="19" t="s">
        <v>1090</v>
      </c>
      <c r="B35" s="15">
        <f>+'Global Status'!H50</f>
        <v>1133758</v>
      </c>
    </row>
    <row r="36" spans="1:2" x14ac:dyDescent="0.3">
      <c r="A36" s="19" t="s">
        <v>1096</v>
      </c>
      <c r="B36" s="15">
        <f>+'Global Status'!I50</f>
        <v>2544792</v>
      </c>
    </row>
    <row r="37" spans="1:2" x14ac:dyDescent="0.3">
      <c r="A37" s="19" t="s">
        <v>1093</v>
      </c>
      <c r="B37" s="15">
        <f>+'Global Status'!J50</f>
        <v>175694</v>
      </c>
    </row>
    <row r="39" spans="1:2" x14ac:dyDescent="0.3">
      <c r="A39" s="19" t="s">
        <v>1099</v>
      </c>
      <c r="B39" s="15">
        <f>+'Global Status'!E50</f>
        <v>22529315.427903298</v>
      </c>
    </row>
    <row r="40" spans="1:2" x14ac:dyDescent="0.3">
      <c r="A40" s="19" t="s">
        <v>1122</v>
      </c>
      <c r="B40" s="60">
        <v>0.12</v>
      </c>
    </row>
    <row r="41" spans="1:2" x14ac:dyDescent="0.3">
      <c r="A41" s="19" t="s">
        <v>1123</v>
      </c>
      <c r="B41" s="59">
        <f>1-B40</f>
        <v>0.88</v>
      </c>
    </row>
    <row r="42" spans="1:2" x14ac:dyDescent="0.3">
      <c r="A42" s="19" t="s">
        <v>1122</v>
      </c>
      <c r="B42" s="8">
        <f>+B37*B40</f>
        <v>21083.279999999999</v>
      </c>
    </row>
    <row r="43" spans="1:2" x14ac:dyDescent="0.3">
      <c r="A43" s="19" t="s">
        <v>1123</v>
      </c>
      <c r="B43" s="61">
        <f>+B41*B37</f>
        <v>154610.72</v>
      </c>
    </row>
    <row r="44" spans="1:2" x14ac:dyDescent="0.3">
      <c r="A44" s="19" t="s">
        <v>1124</v>
      </c>
      <c r="B44" s="8">
        <f>+B36-B42</f>
        <v>2523708.7200000002</v>
      </c>
    </row>
    <row r="45" spans="1:2" x14ac:dyDescent="0.3">
      <c r="A45" s="19" t="s">
        <v>1125</v>
      </c>
      <c r="B45" s="17">
        <f>+B43/B44</f>
        <v>6.1263298246241348E-2</v>
      </c>
    </row>
    <row r="46" spans="1:2" x14ac:dyDescent="0.3">
      <c r="A46" s="19" t="s">
        <v>1127</v>
      </c>
      <c r="B46" s="17">
        <f>+B37/B36</f>
        <v>6.9040613142449359E-2</v>
      </c>
    </row>
    <row r="47" spans="1:2" ht="28.8" x14ac:dyDescent="0.3">
      <c r="A47" s="19" t="s">
        <v>1126</v>
      </c>
      <c r="B47" s="17">
        <f>+B46-B45</f>
        <v>7.777314896208011E-3</v>
      </c>
    </row>
    <row r="50" spans="1:2" x14ac:dyDescent="0.3">
      <c r="A50" t="s">
        <v>1121</v>
      </c>
      <c r="B50" s="58">
        <v>43945</v>
      </c>
    </row>
    <row r="51" spans="1:2" x14ac:dyDescent="0.3">
      <c r="A51" s="19" t="s">
        <v>1091</v>
      </c>
      <c r="B51" s="15">
        <f>+'Global Status'!F51</f>
        <v>8694563.7283891197</v>
      </c>
    </row>
    <row r="52" spans="1:2" x14ac:dyDescent="0.3">
      <c r="A52" s="19" t="s">
        <v>1092</v>
      </c>
      <c r="B52" s="15">
        <f>+'Global Status'!G51</f>
        <v>14750065.905186525</v>
      </c>
    </row>
    <row r="53" spans="1:2" x14ac:dyDescent="0.3">
      <c r="A53" s="19" t="s">
        <v>1090</v>
      </c>
      <c r="B53" s="15">
        <f>+'Global Status'!H51</f>
        <v>1210956</v>
      </c>
    </row>
    <row r="54" spans="1:2" x14ac:dyDescent="0.3">
      <c r="A54" s="19" t="s">
        <v>1096</v>
      </c>
      <c r="B54" s="15">
        <f>+'Global Status'!I51</f>
        <v>2626321</v>
      </c>
    </row>
    <row r="55" spans="1:2" x14ac:dyDescent="0.3">
      <c r="A55" s="19" t="s">
        <v>1093</v>
      </c>
      <c r="B55" s="15">
        <f>+'Global Status'!J51</f>
        <v>181938</v>
      </c>
    </row>
    <row r="57" spans="1:2" x14ac:dyDescent="0.3">
      <c r="A57" s="19" t="s">
        <v>1099</v>
      </c>
      <c r="B57" s="15">
        <f>+'Global Status'!E51</f>
        <v>23444629.633575644</v>
      </c>
    </row>
    <row r="58" spans="1:2" x14ac:dyDescent="0.3">
      <c r="A58" s="19" t="s">
        <v>1122</v>
      </c>
      <c r="B58" s="60">
        <v>0.12</v>
      </c>
    </row>
    <row r="59" spans="1:2" x14ac:dyDescent="0.3">
      <c r="A59" s="19" t="s">
        <v>1123</v>
      </c>
      <c r="B59" s="59">
        <f>1-B58</f>
        <v>0.88</v>
      </c>
    </row>
    <row r="60" spans="1:2" x14ac:dyDescent="0.3">
      <c r="A60" s="19" t="s">
        <v>1122</v>
      </c>
      <c r="B60" s="8">
        <f>+B55*B58</f>
        <v>21832.559999999998</v>
      </c>
    </row>
    <row r="61" spans="1:2" x14ac:dyDescent="0.3">
      <c r="A61" s="19" t="s">
        <v>1123</v>
      </c>
      <c r="B61" s="61">
        <f>+B59*B55</f>
        <v>160105.44</v>
      </c>
    </row>
    <row r="62" spans="1:2" x14ac:dyDescent="0.3">
      <c r="A62" s="19" t="s">
        <v>1124</v>
      </c>
      <c r="B62" s="8">
        <f>+B54-B60</f>
        <v>2604488.44</v>
      </c>
    </row>
    <row r="63" spans="1:2" x14ac:dyDescent="0.3">
      <c r="A63" s="19" t="s">
        <v>1125</v>
      </c>
      <c r="B63" s="17">
        <f>+B61/B62</f>
        <v>6.1472893310288608E-2</v>
      </c>
    </row>
    <row r="64" spans="1:2" x14ac:dyDescent="0.3">
      <c r="A64" s="19" t="s">
        <v>1127</v>
      </c>
      <c r="B64" s="17">
        <f>+B55/B54</f>
        <v>6.9274852540873719E-2</v>
      </c>
    </row>
    <row r="65" spans="1:3" ht="28.8" x14ac:dyDescent="0.3">
      <c r="A65" s="19" t="s">
        <v>1126</v>
      </c>
      <c r="B65" s="17">
        <f>+B64-B63</f>
        <v>7.8019592305851107E-3</v>
      </c>
    </row>
    <row r="67" spans="1:3" x14ac:dyDescent="0.3">
      <c r="A67" t="s">
        <v>1121</v>
      </c>
      <c r="B67" s="58">
        <v>43946</v>
      </c>
    </row>
    <row r="68" spans="1:3" x14ac:dyDescent="0.3">
      <c r="A68" s="19" t="s">
        <v>1091</v>
      </c>
      <c r="B68" s="15">
        <f>+'Global Status'!$F$52</f>
        <v>9340282.4299974479</v>
      </c>
    </row>
    <row r="69" spans="1:3" x14ac:dyDescent="0.3">
      <c r="A69" s="19" t="s">
        <v>1092</v>
      </c>
      <c r="B69" s="15">
        <f>+'Global Status'!$G$52</f>
        <v>15097798.786148783</v>
      </c>
    </row>
    <row r="70" spans="1:3" x14ac:dyDescent="0.3">
      <c r="A70" s="19" t="s">
        <v>1090</v>
      </c>
      <c r="B70" s="15">
        <f>+'Global Status'!$H$52</f>
        <v>1279722</v>
      </c>
    </row>
    <row r="71" spans="1:3" x14ac:dyDescent="0.3">
      <c r="A71" s="19" t="s">
        <v>1096</v>
      </c>
      <c r="B71" s="15">
        <f>+'Global Status'!$I$52</f>
        <v>2719897</v>
      </c>
    </row>
    <row r="72" spans="1:3" x14ac:dyDescent="0.3">
      <c r="A72" s="19" t="s">
        <v>1093</v>
      </c>
      <c r="B72" s="15">
        <f>+'Global Status'!$J$52</f>
        <v>187705</v>
      </c>
    </row>
    <row r="74" spans="1:3" x14ac:dyDescent="0.3">
      <c r="A74" s="19" t="s">
        <v>1099</v>
      </c>
      <c r="B74" s="15">
        <f>+'Global Status'!$E$52</f>
        <v>24438081.216146231</v>
      </c>
    </row>
    <row r="75" spans="1:3" x14ac:dyDescent="0.3">
      <c r="A75" s="19" t="s">
        <v>1122</v>
      </c>
      <c r="B75" s="60">
        <v>0.12</v>
      </c>
    </row>
    <row r="76" spans="1:3" x14ac:dyDescent="0.3">
      <c r="A76" s="19" t="s">
        <v>1123</v>
      </c>
      <c r="B76" s="59">
        <f>1-B75</f>
        <v>0.88</v>
      </c>
    </row>
    <row r="77" spans="1:3" x14ac:dyDescent="0.3">
      <c r="A77" s="19" t="s">
        <v>1122</v>
      </c>
      <c r="B77" s="8">
        <f>+B72*B75</f>
        <v>22524.6</v>
      </c>
    </row>
    <row r="78" spans="1:3" x14ac:dyDescent="0.3">
      <c r="A78" s="19" t="s">
        <v>1123</v>
      </c>
      <c r="B78" s="61">
        <f>+B76*B72</f>
        <v>165180.4</v>
      </c>
    </row>
    <row r="79" spans="1:3" x14ac:dyDescent="0.3">
      <c r="A79" s="19" t="s">
        <v>1124</v>
      </c>
      <c r="B79" s="8">
        <f>+B71-B77</f>
        <v>2697372.4</v>
      </c>
    </row>
    <row r="80" spans="1:3" x14ac:dyDescent="0.3">
      <c r="A80" s="19" t="s">
        <v>1125</v>
      </c>
      <c r="B80" s="17">
        <f>+B78/B79</f>
        <v>6.1237521374505055E-2</v>
      </c>
      <c r="C80">
        <f>B80*10000</f>
        <v>612.37521374505059</v>
      </c>
    </row>
    <row r="81" spans="1:4" x14ac:dyDescent="0.3">
      <c r="A81" s="19" t="s">
        <v>1127</v>
      </c>
      <c r="B81" s="17">
        <f>+B72/B71</f>
        <v>6.9011804491125955E-2</v>
      </c>
      <c r="C81">
        <f>B81*10000</f>
        <v>690.11804491125952</v>
      </c>
    </row>
    <row r="82" spans="1:4" ht="28.8" x14ac:dyDescent="0.3">
      <c r="A82" s="19" t="s">
        <v>1126</v>
      </c>
      <c r="B82" s="17">
        <f>+B81-B80</f>
        <v>7.7742831166209003E-3</v>
      </c>
      <c r="C82">
        <f>B82*10000</f>
        <v>77.742831166209001</v>
      </c>
      <c r="D82" t="s">
        <v>1151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abSelected="1" workbookViewId="0">
      <selection activeCell="I2" sqref="I2"/>
    </sheetView>
  </sheetViews>
  <sheetFormatPr defaultRowHeight="14.4" x14ac:dyDescent="0.3"/>
  <cols>
    <col min="3" max="3" width="12.6640625" customWidth="1"/>
    <col min="4" max="4" width="14.44140625" customWidth="1"/>
    <col min="5" max="5" width="11.6640625" customWidth="1"/>
    <col min="8" max="8" width="10.5546875" bestFit="1" customWidth="1"/>
    <col min="9" max="9" width="15.5546875" bestFit="1" customWidth="1"/>
  </cols>
  <sheetData>
    <row r="1" spans="1:11" x14ac:dyDescent="0.3">
      <c r="B1" t="s">
        <v>1018</v>
      </c>
      <c r="C1" t="s">
        <v>1247</v>
      </c>
      <c r="D1" s="70">
        <v>3293249.6332699596</v>
      </c>
      <c r="I1" s="70">
        <v>242334.6492307923</v>
      </c>
    </row>
    <row r="2" spans="1:11" x14ac:dyDescent="0.3">
      <c r="B2" t="s">
        <v>1255</v>
      </c>
      <c r="C2" t="s">
        <v>1248</v>
      </c>
      <c r="D2" s="70">
        <v>82.518651415704426</v>
      </c>
      <c r="I2" s="70">
        <v>85.428284988783204</v>
      </c>
    </row>
    <row r="3" spans="1:11" x14ac:dyDescent="0.3">
      <c r="B3" t="s">
        <v>1256</v>
      </c>
      <c r="C3" t="s">
        <v>1249</v>
      </c>
      <c r="D3" s="70">
        <v>15.41808132653347</v>
      </c>
      <c r="I3" s="70">
        <v>14.259786750166816</v>
      </c>
    </row>
    <row r="4" spans="1:11" x14ac:dyDescent="0.3">
      <c r="B4" t="s">
        <v>1257</v>
      </c>
      <c r="C4" t="s">
        <v>1250</v>
      </c>
      <c r="D4" s="68">
        <f>SUMXMY2(C9:C55,D9:D55)</f>
        <v>20473065235.177925</v>
      </c>
      <c r="I4" s="68">
        <f>SUMXMY2(H9:H55,I9:I55)</f>
        <v>44333902.397415072</v>
      </c>
    </row>
    <row r="8" spans="1:11" ht="43.2" x14ac:dyDescent="0.3">
      <c r="A8" s="19" t="s">
        <v>1088</v>
      </c>
      <c r="B8" s="19" t="s">
        <v>1089</v>
      </c>
      <c r="C8" s="19" t="s">
        <v>1096</v>
      </c>
      <c r="D8" s="19" t="s">
        <v>1245</v>
      </c>
      <c r="E8" s="19" t="s">
        <v>1246</v>
      </c>
      <c r="F8" s="19" t="s">
        <v>1251</v>
      </c>
      <c r="G8" s="19" t="s">
        <v>1089</v>
      </c>
      <c r="H8" s="19" t="s">
        <v>1093</v>
      </c>
      <c r="I8" s="19" t="s">
        <v>1253</v>
      </c>
      <c r="J8" s="19" t="s">
        <v>1252</v>
      </c>
      <c r="K8" s="19" t="s">
        <v>1254</v>
      </c>
    </row>
    <row r="9" spans="1:11" x14ac:dyDescent="0.3">
      <c r="A9" s="23">
        <v>43900</v>
      </c>
      <c r="B9" s="21">
        <v>50</v>
      </c>
      <c r="C9" s="6">
        <f>+'Global Status'!I6</f>
        <v>32778</v>
      </c>
      <c r="D9" s="69">
        <f>D$1*_xlfn.NORM.DIST($B9,D$2,D$3,TRUE)</f>
        <v>57522.937538671424</v>
      </c>
      <c r="E9" s="69">
        <f>D$1*_xlfn.NORM.DIST($B9,D$2,D$3,FALSE)</f>
        <v>9216.0614218573246</v>
      </c>
      <c r="F9" s="6">
        <f>+'Global Status'!L6</f>
        <v>4105</v>
      </c>
      <c r="G9" s="21">
        <v>50</v>
      </c>
      <c r="H9" s="2">
        <v>872</v>
      </c>
      <c r="I9" s="69">
        <f>I$1*_xlfn.NORM.DIST($G9,I$2,I$3,TRUE)</f>
        <v>1571.9942598450405</v>
      </c>
      <c r="J9" s="2">
        <f>+'Global Status'!N6</f>
        <v>186</v>
      </c>
      <c r="K9" s="69">
        <f>I$1*_xlfn.NORM.DIST($G9,I$2,I$3,FALSE)</f>
        <v>309.62126306452939</v>
      </c>
    </row>
    <row r="10" spans="1:11" x14ac:dyDescent="0.3">
      <c r="A10" s="23">
        <v>43901</v>
      </c>
      <c r="B10" s="21">
        <v>51</v>
      </c>
      <c r="C10" s="6">
        <f>+'Global Status'!I7</f>
        <v>37364</v>
      </c>
      <c r="D10" s="69">
        <f t="shared" ref="D10:D73" si="0">D$1*_xlfn.NORM.DIST($B10,D$2,D$3,TRUE)</f>
        <v>67391.953234635846</v>
      </c>
      <c r="E10" s="69">
        <f t="shared" ref="E10:E73" si="1">D$1*_xlfn.NORM.DIST($B10,D$2,D$3,FALSE)</f>
        <v>10544.874847521189</v>
      </c>
      <c r="F10" s="6">
        <f>+'Global Status'!L7</f>
        <v>4589</v>
      </c>
      <c r="G10" s="21">
        <v>51</v>
      </c>
      <c r="H10" s="2">
        <v>1130</v>
      </c>
      <c r="I10" s="69">
        <f t="shared" ref="I10:I73" si="2">I$1*_xlfn.NORM.DIST($G10,I$2,I$3,TRUE)</f>
        <v>1909.9362701938692</v>
      </c>
      <c r="J10" s="2">
        <f>+'Global Status'!N7</f>
        <v>258</v>
      </c>
      <c r="K10" s="69">
        <f t="shared" ref="K10:K73" si="3">I$1*_xlfn.NORM.DIST($G10,I$2,I$3,FALSE)</f>
        <v>367.64630743990352</v>
      </c>
    </row>
    <row r="11" spans="1:11" x14ac:dyDescent="0.3">
      <c r="A11" s="23">
        <v>43902</v>
      </c>
      <c r="B11" s="21">
        <v>52</v>
      </c>
      <c r="C11" s="6">
        <f>+'Global Status'!I8</f>
        <v>44279</v>
      </c>
      <c r="D11" s="69">
        <f t="shared" si="0"/>
        <v>78659.678854766433</v>
      </c>
      <c r="E11" s="69">
        <f t="shared" si="1"/>
        <v>12014.634442341689</v>
      </c>
      <c r="F11" s="6">
        <f>+'Global Status'!L8</f>
        <v>6915</v>
      </c>
      <c r="G11" s="21">
        <v>52</v>
      </c>
      <c r="H11" s="2">
        <v>1440</v>
      </c>
      <c r="I11" s="69">
        <f t="shared" si="2"/>
        <v>2310.1975725049429</v>
      </c>
      <c r="J11" s="2">
        <f>+'Global Status'!N8</f>
        <v>310</v>
      </c>
      <c r="K11" s="69">
        <f t="shared" si="3"/>
        <v>434.40403466655738</v>
      </c>
    </row>
    <row r="12" spans="1:11" x14ac:dyDescent="0.3">
      <c r="A12" s="23">
        <v>43903</v>
      </c>
      <c r="B12" s="21">
        <v>53</v>
      </c>
      <c r="C12" s="6">
        <f>+'Global Status'!I9</f>
        <v>51767</v>
      </c>
      <c r="D12" s="69">
        <f t="shared" si="0"/>
        <v>91470.364922525521</v>
      </c>
      <c r="E12" s="69">
        <f t="shared" si="1"/>
        <v>13631.785884879166</v>
      </c>
      <c r="F12" s="6">
        <f>+'Global Status'!L9</f>
        <v>7488</v>
      </c>
      <c r="G12" s="21">
        <v>53</v>
      </c>
      <c r="H12" s="2">
        <v>1775</v>
      </c>
      <c r="I12" s="69">
        <f t="shared" si="2"/>
        <v>2781.9456188421932</v>
      </c>
      <c r="J12" s="2">
        <f>+'Global Status'!N9</f>
        <v>335</v>
      </c>
      <c r="K12" s="69">
        <f t="shared" si="3"/>
        <v>510.76567491878546</v>
      </c>
    </row>
    <row r="13" spans="1:11" x14ac:dyDescent="0.3">
      <c r="A13" s="23">
        <v>43904</v>
      </c>
      <c r="B13" s="21">
        <v>54</v>
      </c>
      <c r="C13" s="6">
        <f>+'Global Status'!I10</f>
        <v>61513</v>
      </c>
      <c r="D13" s="69">
        <f t="shared" si="0"/>
        <v>105974.17876788268</v>
      </c>
      <c r="E13" s="69">
        <f t="shared" si="1"/>
        <v>15401.677068936864</v>
      </c>
      <c r="F13" s="6">
        <f>+'Global Status'!L10</f>
        <v>9746</v>
      </c>
      <c r="G13" s="21">
        <v>54</v>
      </c>
      <c r="H13" s="2">
        <v>2198</v>
      </c>
      <c r="I13" s="69">
        <f t="shared" si="2"/>
        <v>3335.2214534267746</v>
      </c>
      <c r="J13" s="2">
        <f>+'Global Status'!N10</f>
        <v>423</v>
      </c>
      <c r="K13" s="69">
        <f t="shared" si="3"/>
        <v>597.60437524218707</v>
      </c>
    </row>
    <row r="14" spans="1:11" x14ac:dyDescent="0.3">
      <c r="A14" s="23">
        <v>43905</v>
      </c>
      <c r="B14" s="21">
        <v>55</v>
      </c>
      <c r="C14" s="6">
        <f>+'Global Status'!I11</f>
        <v>72469</v>
      </c>
      <c r="D14" s="69">
        <f t="shared" si="0"/>
        <v>122325.98559239814</v>
      </c>
      <c r="E14" s="69">
        <f t="shared" si="1"/>
        <v>17328.314958087711</v>
      </c>
      <c r="F14" s="6">
        <f>+'Global Status'!L11</f>
        <v>10955</v>
      </c>
      <c r="G14" s="21">
        <v>55</v>
      </c>
      <c r="H14" s="2">
        <v>2531</v>
      </c>
      <c r="I14" s="69">
        <f t="shared" si="2"/>
        <v>3980.9327422893371</v>
      </c>
      <c r="J14" s="2">
        <f>+'Global Status'!N11</f>
        <v>333</v>
      </c>
      <c r="K14" s="69">
        <f t="shared" si="3"/>
        <v>695.77696210931686</v>
      </c>
    </row>
    <row r="15" spans="1:11" x14ac:dyDescent="0.3">
      <c r="A15" s="23">
        <v>43906</v>
      </c>
      <c r="B15" s="21">
        <v>56</v>
      </c>
      <c r="C15" s="6">
        <f>+'Global Status'!I12</f>
        <v>167515</v>
      </c>
      <c r="D15" s="69">
        <f t="shared" si="0"/>
        <v>140683.88480949562</v>
      </c>
      <c r="E15" s="69">
        <f t="shared" si="1"/>
        <v>19414.120264181754</v>
      </c>
      <c r="F15" s="6">
        <f>+'Global Status'!L12</f>
        <v>13903</v>
      </c>
      <c r="G15" s="21">
        <v>56</v>
      </c>
      <c r="H15" s="2">
        <v>6606</v>
      </c>
      <c r="I15" s="69">
        <f t="shared" si="2"/>
        <v>4730.8271967882683</v>
      </c>
      <c r="J15" s="2">
        <f>+'Global Status'!N12</f>
        <v>4075</v>
      </c>
      <c r="K15" s="69">
        <f t="shared" si="3"/>
        <v>806.10299080601953</v>
      </c>
    </row>
    <row r="16" spans="1:11" x14ac:dyDescent="0.3">
      <c r="A16" s="23">
        <v>43907</v>
      </c>
      <c r="B16" s="21">
        <v>57</v>
      </c>
      <c r="C16" s="6">
        <f>+'Global Status'!I13</f>
        <v>179111</v>
      </c>
      <c r="D16" s="69">
        <f t="shared" si="0"/>
        <v>161207.50255892691</v>
      </c>
      <c r="E16" s="69">
        <f t="shared" si="1"/>
        <v>21659.686222903591</v>
      </c>
      <c r="F16" s="6">
        <f>+'Global Status'!L13</f>
        <v>11525</v>
      </c>
      <c r="G16" s="21">
        <v>57</v>
      </c>
      <c r="H16" s="2">
        <v>7426</v>
      </c>
      <c r="I16" s="69">
        <f t="shared" si="2"/>
        <v>5597.443770452719</v>
      </c>
      <c r="J16" s="2">
        <f>+'Global Status'!N13</f>
        <v>820</v>
      </c>
      <c r="K16" s="69">
        <f t="shared" si="3"/>
        <v>929.34128727256416</v>
      </c>
    </row>
    <row r="17" spans="1:11" x14ac:dyDescent="0.3">
      <c r="A17" s="23">
        <v>43908</v>
      </c>
      <c r="B17" s="21">
        <v>58</v>
      </c>
      <c r="C17" s="6">
        <f>+'Global Status'!I14</f>
        <v>191127</v>
      </c>
      <c r="D17" s="69">
        <f t="shared" si="0"/>
        <v>184056.04791433056</v>
      </c>
      <c r="E17" s="69">
        <f t="shared" si="1"/>
        <v>24063.548409456409</v>
      </c>
      <c r="F17" s="6">
        <f>+'Global Status'!L14</f>
        <v>15123</v>
      </c>
      <c r="G17" s="21">
        <v>58</v>
      </c>
      <c r="H17" s="2">
        <v>7807</v>
      </c>
      <c r="I17" s="69">
        <f t="shared" si="2"/>
        <v>6594.0392769881992</v>
      </c>
      <c r="J17" s="2">
        <f>+'Global Status'!N14</f>
        <v>381</v>
      </c>
      <c r="K17" s="69">
        <f t="shared" si="3"/>
        <v>1066.1643150443119</v>
      </c>
    </row>
    <row r="18" spans="1:11" x14ac:dyDescent="0.3">
      <c r="A18" s="23">
        <v>43909</v>
      </c>
      <c r="B18" s="21">
        <v>59</v>
      </c>
      <c r="C18" s="6">
        <f>+'Global Status'!I15</f>
        <v>209839</v>
      </c>
      <c r="D18" s="69">
        <f t="shared" si="0"/>
        <v>209386.14751471739</v>
      </c>
      <c r="E18" s="69">
        <f t="shared" si="1"/>
        <v>26621.973044547471</v>
      </c>
      <c r="F18" s="6">
        <f>+'Global Status'!L15</f>
        <v>16556</v>
      </c>
      <c r="G18" s="21">
        <v>59</v>
      </c>
      <c r="H18" s="2">
        <v>8778</v>
      </c>
      <c r="I18" s="69">
        <f t="shared" si="2"/>
        <v>7734.488476457911</v>
      </c>
      <c r="J18" s="2">
        <f>+'Global Status'!N15</f>
        <v>971</v>
      </c>
      <c r="K18" s="69">
        <f t="shared" si="3"/>
        <v>1217.1308337169353</v>
      </c>
    </row>
    <row r="19" spans="1:11" x14ac:dyDescent="0.3">
      <c r="A19" s="23">
        <v>43910</v>
      </c>
      <c r="B19" s="21">
        <v>60</v>
      </c>
      <c r="C19" s="6">
        <f>+'Global Status'!I16</f>
        <v>234073</v>
      </c>
      <c r="D19" s="69">
        <f t="shared" si="0"/>
        <v>237349.48097140584</v>
      </c>
      <c r="E19" s="69">
        <f t="shared" si="1"/>
        <v>29328.771544895717</v>
      </c>
      <c r="F19" s="6">
        <f>+'Global Status'!L16</f>
        <v>24247</v>
      </c>
      <c r="G19" s="21">
        <v>60</v>
      </c>
      <c r="H19" s="2">
        <v>9840</v>
      </c>
      <c r="I19" s="69">
        <f t="shared" si="2"/>
        <v>9033.1562108414128</v>
      </c>
      <c r="J19" s="2">
        <f>+'Global Status'!N16</f>
        <v>1062</v>
      </c>
      <c r="K19" s="69">
        <f t="shared" si="3"/>
        <v>1382.6574506519019</v>
      </c>
    </row>
    <row r="20" spans="1:11" x14ac:dyDescent="0.3">
      <c r="A20" s="23">
        <v>43911</v>
      </c>
      <c r="B20" s="21">
        <v>61</v>
      </c>
      <c r="C20" s="6">
        <f>+'Global Status'!I17</f>
        <v>266073</v>
      </c>
      <c r="D20" s="69">
        <f t="shared" si="0"/>
        <v>268090.24720993004</v>
      </c>
      <c r="E20" s="69">
        <f t="shared" si="1"/>
        <v>32175.149137498473</v>
      </c>
      <c r="F20" s="6">
        <f>+'Global Status'!L17</f>
        <v>32000</v>
      </c>
      <c r="G20" s="21">
        <v>61</v>
      </c>
      <c r="H20" s="2">
        <v>11183</v>
      </c>
      <c r="I20" s="69">
        <f t="shared" si="2"/>
        <v>10504.740837874049</v>
      </c>
      <c r="J20" s="2">
        <f>+'Global Status'!N17</f>
        <v>1343</v>
      </c>
      <c r="K20" s="69">
        <f t="shared" si="3"/>
        <v>1562.9897982819652</v>
      </c>
    </row>
    <row r="21" spans="1:11" x14ac:dyDescent="0.3">
      <c r="A21" s="23">
        <v>43912</v>
      </c>
      <c r="B21" s="21">
        <v>62</v>
      </c>
      <c r="C21" s="6">
        <f>+'Global Status'!I18</f>
        <v>292142</v>
      </c>
      <c r="D21" s="69">
        <f t="shared" si="0"/>
        <v>301742.49964728876</v>
      </c>
      <c r="E21" s="69">
        <f t="shared" si="1"/>
        <v>35149.59515330079</v>
      </c>
      <c r="F21" s="6">
        <f>+'Global Status'!L18</f>
        <v>26069</v>
      </c>
      <c r="G21" s="21">
        <v>62</v>
      </c>
      <c r="H21" s="2">
        <v>12783</v>
      </c>
      <c r="I21" s="69">
        <f t="shared" si="2"/>
        <v>12164.089005260215</v>
      </c>
      <c r="J21" s="2">
        <f>+'Global Status'!N18</f>
        <v>1600</v>
      </c>
      <c r="K21" s="69">
        <f t="shared" si="3"/>
        <v>1758.1741885227732</v>
      </c>
    </row>
    <row r="22" spans="1:11" x14ac:dyDescent="0.3">
      <c r="A22" s="23">
        <v>43913</v>
      </c>
      <c r="B22" s="21">
        <v>63</v>
      </c>
      <c r="C22" s="6">
        <f>+'Global Status'!I19</f>
        <v>332930</v>
      </c>
      <c r="D22" s="69">
        <f t="shared" si="0"/>
        <v>338427.39549868257</v>
      </c>
      <c r="E22" s="69">
        <f t="shared" si="1"/>
        <v>38237.822122686754</v>
      </c>
      <c r="F22" s="6">
        <f>+'Global Status'!L19</f>
        <v>40788</v>
      </c>
      <c r="G22" s="21">
        <v>63</v>
      </c>
      <c r="H22" s="2">
        <v>14509</v>
      </c>
      <c r="I22" s="69">
        <f t="shared" si="2"/>
        <v>14025.982710926111</v>
      </c>
      <c r="J22" s="2">
        <f>+'Global Status'!N19</f>
        <v>1726</v>
      </c>
      <c r="K22" s="69">
        <f t="shared" si="3"/>
        <v>1968.0306961910617</v>
      </c>
    </row>
    <row r="23" spans="1:11" x14ac:dyDescent="0.3">
      <c r="A23" s="23">
        <v>43914</v>
      </c>
      <c r="B23" s="21">
        <v>64</v>
      </c>
      <c r="C23" s="6">
        <f>+'Global Status'!I20</f>
        <v>372755</v>
      </c>
      <c r="D23" s="69">
        <f t="shared" si="0"/>
        <v>378250.41125876107</v>
      </c>
      <c r="E23" s="69">
        <f t="shared" si="1"/>
        <v>41422.76000183032</v>
      </c>
      <c r="F23" s="6">
        <f>+'Global Status'!L20</f>
        <v>39825</v>
      </c>
      <c r="G23" s="21">
        <v>64</v>
      </c>
      <c r="H23" s="2">
        <v>16231</v>
      </c>
      <c r="I23" s="69">
        <f t="shared" si="2"/>
        <v>16104.900586517966</v>
      </c>
      <c r="J23" s="2">
        <f>+'Global Status'!N20</f>
        <v>1722</v>
      </c>
      <c r="K23" s="69">
        <f t="shared" si="3"/>
        <v>2192.128697672405</v>
      </c>
    </row>
    <row r="24" spans="1:11" x14ac:dyDescent="0.3">
      <c r="A24" s="23">
        <v>43915</v>
      </c>
      <c r="B24" s="21">
        <v>65</v>
      </c>
      <c r="C24" s="6">
        <f>+'Global Status'!I21</f>
        <v>413467</v>
      </c>
      <c r="D24" s="69">
        <f t="shared" si="0"/>
        <v>421298.58220992173</v>
      </c>
      <c r="E24" s="69">
        <f t="shared" si="1"/>
        <v>44684.610766972357</v>
      </c>
      <c r="F24" s="6">
        <f>+'Global Status'!L21</f>
        <v>40712</v>
      </c>
      <c r="G24" s="21">
        <v>65</v>
      </c>
      <c r="H24" s="2">
        <v>18433</v>
      </c>
      <c r="I24" s="69">
        <f t="shared" si="2"/>
        <v>18414.756391293173</v>
      </c>
      <c r="J24" s="2">
        <f>+'Global Status'!N21</f>
        <v>2202</v>
      </c>
      <c r="K24" s="69">
        <f t="shared" si="3"/>
        <v>2429.7659324383758</v>
      </c>
    </row>
    <row r="25" spans="1:11" x14ac:dyDescent="0.3">
      <c r="A25" s="23">
        <v>43916</v>
      </c>
      <c r="B25" s="21">
        <v>66</v>
      </c>
      <c r="C25" s="6">
        <f>+'Global Status'!I22</f>
        <v>462684</v>
      </c>
      <c r="D25" s="69">
        <f t="shared" si="0"/>
        <v>467637.82838206086</v>
      </c>
      <c r="E25" s="69">
        <f t="shared" si="1"/>
        <v>48000.967237911362</v>
      </c>
      <c r="F25" s="6">
        <f>+'Global Status'!L22</f>
        <v>49219</v>
      </c>
      <c r="G25" s="21">
        <v>66</v>
      </c>
      <c r="H25" s="2">
        <v>20834</v>
      </c>
      <c r="I25" s="69">
        <f t="shared" si="2"/>
        <v>20968.618775759402</v>
      </c>
      <c r="J25" s="2">
        <f>+'Global Status'!N22</f>
        <v>2401</v>
      </c>
      <c r="K25" s="69">
        <f t="shared" si="3"/>
        <v>2679.9521572606368</v>
      </c>
    </row>
    <row r="26" spans="1:11" x14ac:dyDescent="0.3">
      <c r="A26" s="23">
        <v>43917</v>
      </c>
      <c r="B26" s="21">
        <v>67</v>
      </c>
      <c r="C26" s="6">
        <f>+'Global Status'!I23</f>
        <v>509164</v>
      </c>
      <c r="D26" s="69">
        <f t="shared" si="0"/>
        <v>517310.43245365151</v>
      </c>
      <c r="E26" s="69">
        <f t="shared" si="1"/>
        <v>51346.998360940372</v>
      </c>
      <c r="F26" s="6">
        <f>+'Global Status'!L23</f>
        <v>46484</v>
      </c>
      <c r="G26" s="21">
        <v>67</v>
      </c>
      <c r="H26" s="2">
        <v>23335</v>
      </c>
      <c r="I26" s="69">
        <f t="shared" si="2"/>
        <v>23778.417427228582</v>
      </c>
      <c r="J26" s="2">
        <f>+'Global Status'!N23</f>
        <v>2501</v>
      </c>
      <c r="K26" s="69">
        <f t="shared" si="3"/>
        <v>2941.3984212460437</v>
      </c>
    </row>
    <row r="27" spans="1:11" x14ac:dyDescent="0.3">
      <c r="A27" s="23">
        <v>43918</v>
      </c>
      <c r="B27" s="21">
        <v>68</v>
      </c>
      <c r="C27" s="6">
        <f>+'Global Status'!I24</f>
        <v>570968</v>
      </c>
      <c r="D27" s="69">
        <f t="shared" si="0"/>
        <v>570332.73640782211</v>
      </c>
      <c r="E27" s="69">
        <f t="shared" si="1"/>
        <v>54695.701337280727</v>
      </c>
      <c r="F27" s="6">
        <f>+'Global Status'!L24</f>
        <v>62514</v>
      </c>
      <c r="G27" s="21">
        <v>68</v>
      </c>
      <c r="H27" s="2">
        <v>26487</v>
      </c>
      <c r="I27" s="69">
        <f t="shared" si="2"/>
        <v>26854.641697151641</v>
      </c>
      <c r="J27" s="2">
        <f>+'Global Status'!N24</f>
        <v>3152</v>
      </c>
      <c r="K27" s="69">
        <f t="shared" si="3"/>
        <v>3212.512900951589</v>
      </c>
    </row>
    <row r="28" spans="1:11" x14ac:dyDescent="0.3">
      <c r="A28" s="23">
        <v>43919</v>
      </c>
      <c r="B28" s="21">
        <v>69</v>
      </c>
      <c r="C28" s="6">
        <f>+'Global Status'!I25</f>
        <v>634835</v>
      </c>
      <c r="D28" s="69">
        <f t="shared" si="0"/>
        <v>626693.12315255881</v>
      </c>
      <c r="E28" s="69">
        <f t="shared" si="1"/>
        <v>58018.218980668447</v>
      </c>
      <c r="F28" s="6">
        <f>+'Global Status'!L25</f>
        <v>63159</v>
      </c>
      <c r="G28" s="21">
        <v>69</v>
      </c>
      <c r="H28" s="2">
        <v>29957</v>
      </c>
      <c r="I28" s="69">
        <f t="shared" si="2"/>
        <v>30206.038684810574</v>
      </c>
      <c r="J28" s="2">
        <f>+'Global Status'!N25</f>
        <v>3398</v>
      </c>
      <c r="K28" s="69">
        <f t="shared" si="3"/>
        <v>3491.4040977272962</v>
      </c>
    </row>
    <row r="29" spans="1:11" x14ac:dyDescent="0.3">
      <c r="A29" s="23">
        <v>43920</v>
      </c>
      <c r="B29" s="21">
        <v>70</v>
      </c>
      <c r="C29" s="6">
        <f>+'Global Status'!I26</f>
        <v>693282</v>
      </c>
      <c r="D29" s="69">
        <f t="shared" si="0"/>
        <v>686350.34665519733</v>
      </c>
      <c r="E29" s="69">
        <f t="shared" si="1"/>
        <v>61284.218593222336</v>
      </c>
      <c r="F29" s="6">
        <f>+'Global Status'!L26</f>
        <v>58469</v>
      </c>
      <c r="G29" s="21">
        <v>70</v>
      </c>
      <c r="H29" s="2">
        <v>33106</v>
      </c>
      <c r="I29" s="69">
        <f t="shared" si="2"/>
        <v>33839.318465837918</v>
      </c>
      <c r="J29" s="2">
        <f>+'Global Status'!N26</f>
        <v>3149</v>
      </c>
      <c r="K29" s="69">
        <f t="shared" si="3"/>
        <v>3775.8920153332124</v>
      </c>
    </row>
    <row r="30" spans="1:11" x14ac:dyDescent="0.3">
      <c r="A30" s="23">
        <v>43921</v>
      </c>
      <c r="B30" s="21">
        <v>71</v>
      </c>
      <c r="C30" s="6">
        <f>+'Global Status'!I27</f>
        <v>750890</v>
      </c>
      <c r="D30" s="69">
        <f t="shared" si="0"/>
        <v>749232.26937280025</v>
      </c>
      <c r="E30" s="69">
        <f t="shared" si="1"/>
        <v>64462.326537024441</v>
      </c>
      <c r="F30" s="6">
        <f>+'Global Status'!L27</f>
        <v>57610</v>
      </c>
      <c r="G30" s="21">
        <v>71</v>
      </c>
      <c r="H30" s="2">
        <v>36405</v>
      </c>
      <c r="I30" s="69">
        <f t="shared" si="2"/>
        <v>37758.874661802794</v>
      </c>
      <c r="J30" s="2">
        <f>+'Global Status'!N27</f>
        <v>3299</v>
      </c>
      <c r="K30" s="69">
        <f t="shared" si="3"/>
        <v>4063.5277085731891</v>
      </c>
    </row>
    <row r="31" spans="1:11" x14ac:dyDescent="0.3">
      <c r="A31" s="23">
        <v>43922</v>
      </c>
      <c r="B31" s="21">
        <v>72</v>
      </c>
      <c r="C31" s="6">
        <f>+'Global Status'!I28</f>
        <v>823626</v>
      </c>
      <c r="D31" s="69">
        <f t="shared" si="0"/>
        <v>815235.05890466098</v>
      </c>
      <c r="E31" s="69">
        <f t="shared" si="1"/>
        <v>67520.610630877432</v>
      </c>
      <c r="F31" s="6">
        <f>+'Global Status'!L28</f>
        <v>72736</v>
      </c>
      <c r="G31" s="21">
        <v>72</v>
      </c>
      <c r="H31" s="2">
        <v>40598</v>
      </c>
      <c r="I31" s="69">
        <f t="shared" si="2"/>
        <v>41966.528808513096</v>
      </c>
      <c r="J31" s="2">
        <f>+'Global Status'!N28</f>
        <v>4193</v>
      </c>
      <c r="K31" s="69">
        <f t="shared" si="3"/>
        <v>4351.6213295480502</v>
      </c>
    </row>
    <row r="32" spans="1:11" x14ac:dyDescent="0.3">
      <c r="A32" s="23">
        <v>43923</v>
      </c>
      <c r="B32" s="21">
        <v>73</v>
      </c>
      <c r="C32" s="6">
        <f>+'Global Status'!I29</f>
        <v>896450</v>
      </c>
      <c r="D32" s="69">
        <f t="shared" si="0"/>
        <v>884222.88695652515</v>
      </c>
      <c r="E32" s="69">
        <f t="shared" si="1"/>
        <v>70427.100600886712</v>
      </c>
      <c r="F32" s="6">
        <f>+'Global Status'!L29</f>
        <v>72839</v>
      </c>
      <c r="G32" s="21">
        <v>73</v>
      </c>
      <c r="H32" s="2">
        <v>45526</v>
      </c>
      <c r="I32" s="69">
        <f t="shared" si="2"/>
        <v>46461.306963116396</v>
      </c>
      <c r="J32" s="2">
        <f>+'Global Status'!N29</f>
        <v>4928</v>
      </c>
      <c r="K32" s="69">
        <f t="shared" si="3"/>
        <v>4637.2785059804146</v>
      </c>
    </row>
    <row r="33" spans="1:11" x14ac:dyDescent="0.3">
      <c r="A33" s="23">
        <v>43924</v>
      </c>
      <c r="B33" s="21">
        <v>74</v>
      </c>
      <c r="C33" s="6">
        <f>+'Global Status'!I30</f>
        <v>972303</v>
      </c>
      <c r="D33" s="69">
        <f t="shared" si="0"/>
        <v>956028.16307654954</v>
      </c>
      <c r="E33" s="69">
        <f t="shared" si="1"/>
        <v>73150.335141984338</v>
      </c>
      <c r="F33" s="6">
        <f>+'Global Status'!L30</f>
        <v>75853</v>
      </c>
      <c r="G33" s="21">
        <v>74</v>
      </c>
      <c r="H33" s="2">
        <v>50322</v>
      </c>
      <c r="I33" s="69">
        <f t="shared" si="2"/>
        <v>51239.256670868737</v>
      </c>
      <c r="J33" s="2">
        <f>+'Global Status'!N30</f>
        <v>4796</v>
      </c>
      <c r="K33" s="69">
        <f t="shared" si="3"/>
        <v>4917.444576916153</v>
      </c>
    </row>
    <row r="34" spans="1:11" x14ac:dyDescent="0.3">
      <c r="A34" s="23">
        <v>43925</v>
      </c>
      <c r="B34" s="21">
        <v>75</v>
      </c>
      <c r="C34" s="6">
        <f>+'Global Status'!I31</f>
        <v>1051697</v>
      </c>
      <c r="D34" s="69">
        <f t="shared" si="0"/>
        <v>1030452.3234689889</v>
      </c>
      <c r="E34" s="69">
        <f t="shared" si="1"/>
        <v>75659.922782168273</v>
      </c>
      <c r="F34" s="6">
        <f>+'Global Status'!L31</f>
        <v>79394</v>
      </c>
      <c r="G34" s="21">
        <v>75</v>
      </c>
      <c r="H34" s="2">
        <v>56986</v>
      </c>
      <c r="I34" s="69">
        <f t="shared" si="2"/>
        <v>56293.311780840973</v>
      </c>
      <c r="J34" s="2">
        <f>+'Global Status'!N31</f>
        <v>6664</v>
      </c>
      <c r="K34" s="69">
        <f t="shared" si="3"/>
        <v>5188.9558977320194</v>
      </c>
    </row>
    <row r="35" spans="1:11" x14ac:dyDescent="0.3">
      <c r="A35" s="23">
        <v>43926</v>
      </c>
      <c r="B35" s="21">
        <v>76</v>
      </c>
      <c r="C35" s="6">
        <f>+'Global Status'!I32</f>
        <v>1133758</v>
      </c>
      <c r="D35" s="69">
        <f t="shared" si="0"/>
        <v>1107267.1818539773</v>
      </c>
      <c r="E35" s="69">
        <f t="shared" si="1"/>
        <v>77927.10274983877</v>
      </c>
      <c r="F35" s="6">
        <f>+'Global Status'!L32</f>
        <v>82061</v>
      </c>
      <c r="G35" s="21">
        <v>76</v>
      </c>
      <c r="H35" s="2">
        <v>62784</v>
      </c>
      <c r="I35" s="69">
        <f t="shared" si="2"/>
        <v>61613.211658526183</v>
      </c>
      <c r="J35" s="2">
        <f>+'Global Status'!N32</f>
        <v>5798</v>
      </c>
      <c r="K35" s="69">
        <f t="shared" si="3"/>
        <v>5448.5971227266909</v>
      </c>
    </row>
    <row r="36" spans="1:11" x14ac:dyDescent="0.3">
      <c r="A36" s="23">
        <v>43927</v>
      </c>
      <c r="B36" s="21">
        <v>77</v>
      </c>
      <c r="C36" s="6">
        <f>+'Global Status'!I33</f>
        <v>1210956</v>
      </c>
      <c r="D36" s="69">
        <f t="shared" si="0"/>
        <v>1186216.8352233008</v>
      </c>
      <c r="E36" s="69">
        <f t="shared" si="1"/>
        <v>79925.291482154731</v>
      </c>
      <c r="F36" s="6">
        <f>+'Global Status'!L33</f>
        <v>77200</v>
      </c>
      <c r="G36" s="21">
        <v>77</v>
      </c>
      <c r="H36" s="2">
        <v>67594</v>
      </c>
      <c r="I36" s="69">
        <f t="shared" si="2"/>
        <v>67185.480109231925</v>
      </c>
      <c r="J36" s="2">
        <f>+'Global Status'!N33</f>
        <v>4810</v>
      </c>
      <c r="K36" s="69">
        <f t="shared" si="3"/>
        <v>5693.1630940886607</v>
      </c>
    </row>
    <row r="37" spans="1:11" x14ac:dyDescent="0.3">
      <c r="A37" s="23">
        <v>43928</v>
      </c>
      <c r="B37" s="21">
        <v>78</v>
      </c>
      <c r="C37" s="6">
        <f>+'Global Status'!I34</f>
        <v>1279722</v>
      </c>
      <c r="D37" s="69">
        <f t="shared" si="0"/>
        <v>1267020.1028925858</v>
      </c>
      <c r="E37" s="69">
        <f t="shared" si="1"/>
        <v>81630.600317859426</v>
      </c>
      <c r="F37" s="6">
        <f>+'Global Status'!L34</f>
        <v>68766</v>
      </c>
      <c r="G37" s="21">
        <v>78</v>
      </c>
      <c r="H37" s="2">
        <v>72614</v>
      </c>
      <c r="I37" s="69">
        <f t="shared" si="2"/>
        <v>72993.46783059997</v>
      </c>
      <c r="J37" s="2">
        <f>+'Global Status'!N34</f>
        <v>5020</v>
      </c>
      <c r="K37" s="69">
        <f t="shared" si="3"/>
        <v>5919.5237248926232</v>
      </c>
    </row>
    <row r="38" spans="1:11" x14ac:dyDescent="0.3">
      <c r="A38" s="23">
        <v>43929</v>
      </c>
      <c r="B38" s="21">
        <v>79</v>
      </c>
      <c r="C38" s="6">
        <f>+'Global Status'!I35</f>
        <v>1353361</v>
      </c>
      <c r="D38" s="69">
        <f t="shared" si="0"/>
        <v>1349373.4629497943</v>
      </c>
      <c r="E38" s="69">
        <f t="shared" si="1"/>
        <v>83022.310312170375</v>
      </c>
      <c r="F38" s="6">
        <f>+'Global Status'!L35</f>
        <v>73639</v>
      </c>
      <c r="G38" s="21">
        <v>79</v>
      </c>
      <c r="H38" s="2">
        <v>79235</v>
      </c>
      <c r="I38" s="69">
        <f t="shared" si="2"/>
        <v>79017.460500608737</v>
      </c>
      <c r="J38" s="2">
        <f>+'Global Status'!N35</f>
        <v>6695</v>
      </c>
      <c r="K38" s="69">
        <f t="shared" si="3"/>
        <v>6124.6900740768415</v>
      </c>
    </row>
    <row r="39" spans="1:11" x14ac:dyDescent="0.3">
      <c r="A39" s="23">
        <v>43930</v>
      </c>
      <c r="B39" s="21">
        <v>80</v>
      </c>
      <c r="C39" s="6">
        <f>+'Global Status'!I36</f>
        <v>1436198</v>
      </c>
      <c r="D39" s="69">
        <f t="shared" si="0"/>
        <v>1432954.4365389342</v>
      </c>
      <c r="E39" s="69">
        <f t="shared" si="1"/>
        <v>84083.2909946867</v>
      </c>
      <c r="F39" s="6">
        <f>+'Global Status'!L36</f>
        <v>82837</v>
      </c>
      <c r="G39" s="21">
        <v>80</v>
      </c>
      <c r="H39" s="2">
        <v>85522</v>
      </c>
      <c r="I39" s="69">
        <f t="shared" si="2"/>
        <v>85234.852736230925</v>
      </c>
      <c r="J39" s="2">
        <f>+'Global Status'!N36</f>
        <v>6287</v>
      </c>
      <c r="K39" s="69">
        <f t="shared" si="3"/>
        <v>6305.8796843420669</v>
      </c>
    </row>
    <row r="40" spans="1:11" x14ac:dyDescent="0.3">
      <c r="A40" s="23">
        <v>43931</v>
      </c>
      <c r="B40" s="21">
        <v>81</v>
      </c>
      <c r="C40" s="6">
        <f>+'Global Status'!I37</f>
        <v>1521252</v>
      </c>
      <c r="D40" s="69">
        <f t="shared" si="0"/>
        <v>1517425.3578773823</v>
      </c>
      <c r="E40" s="69">
        <f t="shared" si="1"/>
        <v>84800.351243713318</v>
      </c>
      <c r="F40" s="6">
        <f>+'Global Status'!L37</f>
        <v>85054</v>
      </c>
      <c r="G40" s="21">
        <v>81</v>
      </c>
      <c r="H40" s="2">
        <v>92798</v>
      </c>
      <c r="I40" s="69">
        <f t="shared" si="2"/>
        <v>91620.386194804465</v>
      </c>
      <c r="J40" s="2">
        <f>+'Global Status'!N37</f>
        <v>7277</v>
      </c>
      <c r="K40" s="69">
        <f t="shared" si="3"/>
        <v>6460.5791982606415</v>
      </c>
    </row>
    <row r="41" spans="1:11" x14ac:dyDescent="0.3">
      <c r="A41" s="23">
        <v>43932</v>
      </c>
      <c r="B41" s="21">
        <v>82</v>
      </c>
      <c r="C41" s="6">
        <f>+'Global Status'!I38</f>
        <v>1610909</v>
      </c>
      <c r="D41" s="69">
        <f t="shared" si="0"/>
        <v>1602437.4569356067</v>
      </c>
      <c r="E41" s="69">
        <f t="shared" si="1"/>
        <v>85164.512231461806</v>
      </c>
      <c r="F41" s="6">
        <f>+'Global Status'!L38</f>
        <v>89657</v>
      </c>
      <c r="G41" s="21">
        <v>82</v>
      </c>
      <c r="H41" s="2">
        <v>99690</v>
      </c>
      <c r="I41" s="69">
        <f t="shared" si="2"/>
        <v>98146.448109528239</v>
      </c>
      <c r="J41" s="2">
        <f>+'Global Status'!N38</f>
        <v>6892</v>
      </c>
      <c r="K41" s="69">
        <f t="shared" si="3"/>
        <v>6586.6022890964532</v>
      </c>
    </row>
    <row r="42" spans="1:11" x14ac:dyDescent="0.3">
      <c r="A42" s="23">
        <v>43933</v>
      </c>
      <c r="B42" s="21">
        <v>83</v>
      </c>
      <c r="C42" s="6">
        <f>+'Global Status'!I39</f>
        <v>1696588</v>
      </c>
      <c r="D42" s="69">
        <f t="shared" si="0"/>
        <v>1687635.1727098492</v>
      </c>
      <c r="E42" s="69">
        <f t="shared" si="1"/>
        <v>85171.194544836442</v>
      </c>
      <c r="F42" s="6">
        <f>+'Global Status'!L39</f>
        <v>85679</v>
      </c>
      <c r="G42" s="21">
        <v>83</v>
      </c>
      <c r="H42" s="2">
        <v>105952</v>
      </c>
      <c r="I42" s="69">
        <f t="shared" si="2"/>
        <v>104783.42463043996</v>
      </c>
      <c r="J42" s="2">
        <f>+'Global Status'!N39</f>
        <v>6262</v>
      </c>
      <c r="K42" s="69">
        <f t="shared" si="3"/>
        <v>6682.1410428126292</v>
      </c>
    </row>
    <row r="43" spans="1:11" x14ac:dyDescent="0.3">
      <c r="A43" s="23">
        <v>43934</v>
      </c>
      <c r="B43" s="21">
        <v>84</v>
      </c>
      <c r="C43" s="6">
        <f>+'Global Status'!I40</f>
        <v>1773084</v>
      </c>
      <c r="D43" s="69">
        <f t="shared" si="0"/>
        <v>1772660.6083238672</v>
      </c>
      <c r="E43" s="69">
        <f t="shared" si="1"/>
        <v>84820.314029971778</v>
      </c>
      <c r="F43" s="6">
        <f>+'Global Status'!L40</f>
        <v>76498</v>
      </c>
      <c r="G43" s="21">
        <v>84</v>
      </c>
      <c r="H43" s="2">
        <v>111652</v>
      </c>
      <c r="I43" s="69">
        <f t="shared" si="2"/>
        <v>111500.10156089212</v>
      </c>
      <c r="J43" s="2">
        <f>+'Global Status'!N40</f>
        <v>5702</v>
      </c>
      <c r="K43" s="69">
        <f t="shared" si="3"/>
        <v>6745.8091045440742</v>
      </c>
    </row>
    <row r="44" spans="1:11" x14ac:dyDescent="0.3">
      <c r="A44" s="23">
        <v>43935</v>
      </c>
      <c r="B44" s="21">
        <v>85</v>
      </c>
      <c r="C44" s="6">
        <f>+'Global Status'!I41</f>
        <v>1844863</v>
      </c>
      <c r="D44" s="69">
        <f t="shared" si="0"/>
        <v>1857158.0350546988</v>
      </c>
      <c r="E44" s="69">
        <f t="shared" si="1"/>
        <v>84116.283556083858</v>
      </c>
      <c r="F44" s="6">
        <f>+'Global Status'!L41</f>
        <v>71779</v>
      </c>
      <c r="G44" s="21">
        <v>85</v>
      </c>
      <c r="H44" s="2">
        <v>117021</v>
      </c>
      <c r="I44" s="69">
        <f t="shared" si="2"/>
        <v>118264.10351115417</v>
      </c>
      <c r="J44" s="2">
        <f>+'Global Status'!N41</f>
        <v>5369</v>
      </c>
      <c r="K44" s="69">
        <f t="shared" si="3"/>
        <v>6776.6751506379269</v>
      </c>
    </row>
    <row r="45" spans="1:11" x14ac:dyDescent="0.3">
      <c r="A45" s="23">
        <v>43936</v>
      </c>
      <c r="B45" s="21">
        <v>86</v>
      </c>
      <c r="C45" s="6">
        <f>+'Global Status'!I42</f>
        <v>1914916</v>
      </c>
      <c r="D45" s="69">
        <f t="shared" si="0"/>
        <v>1940778.3509448573</v>
      </c>
      <c r="E45" s="69">
        <f t="shared" si="1"/>
        <v>83067.920646949045</v>
      </c>
      <c r="F45" s="6">
        <f>+'Global Status'!L42</f>
        <v>70082</v>
      </c>
      <c r="G45" s="21">
        <v>86</v>
      </c>
      <c r="H45" s="2">
        <v>123010</v>
      </c>
      <c r="I45" s="69">
        <f t="shared" si="2"/>
        <v>125042.3612019257</v>
      </c>
      <c r="J45" s="2">
        <f>+'Global Status'!N42</f>
        <v>5989</v>
      </c>
      <c r="K45" s="69">
        <f t="shared" si="3"/>
        <v>6774.2855567717816</v>
      </c>
    </row>
    <row r="46" spans="1:11" x14ac:dyDescent="0.3">
      <c r="A46" s="23">
        <v>43937</v>
      </c>
      <c r="B46" s="21">
        <v>87</v>
      </c>
      <c r="C46" s="6">
        <f>+'Global Status'!I43</f>
        <v>1991562</v>
      </c>
      <c r="D46" s="69">
        <f t="shared" si="0"/>
        <v>2023183.400993194</v>
      </c>
      <c r="E46" s="69">
        <f t="shared" si="1"/>
        <v>81688.263683022058</v>
      </c>
      <c r="F46" s="6">
        <f>+'Global Status'!L43</f>
        <v>76647</v>
      </c>
      <c r="G46" s="21">
        <v>87</v>
      </c>
      <c r="H46" s="2">
        <v>130885</v>
      </c>
      <c r="I46" s="69">
        <f t="shared" si="2"/>
        <v>131801.5956967441</v>
      </c>
      <c r="J46" s="2">
        <f>+'Global Status'!N43</f>
        <v>7875</v>
      </c>
      <c r="K46" s="69">
        <f t="shared" si="3"/>
        <v>6738.6754909867686</v>
      </c>
    </row>
    <row r="47" spans="1:11" x14ac:dyDescent="0.3">
      <c r="A47" s="23">
        <v>43938</v>
      </c>
      <c r="B47" s="21">
        <v>88</v>
      </c>
      <c r="C47" s="6">
        <f>+'Global Status'!I44</f>
        <v>2074529</v>
      </c>
      <c r="D47" s="69">
        <f t="shared" si="0"/>
        <v>2104050.0699589485</v>
      </c>
      <c r="E47" s="69">
        <f t="shared" si="1"/>
        <v>79994.302030344319</v>
      </c>
      <c r="F47" s="6">
        <f>+'Global Status'!L44</f>
        <v>82967</v>
      </c>
      <c r="G47" s="21">
        <v>88</v>
      </c>
      <c r="H47" s="2">
        <v>139378</v>
      </c>
      <c r="I47" s="69">
        <f t="shared" si="2"/>
        <v>138508.80776499124</v>
      </c>
      <c r="J47" s="2">
        <f>+'Global Status'!N44</f>
        <v>8493</v>
      </c>
      <c r="K47" s="69">
        <f t="shared" si="3"/>
        <v>6670.3680524752035</v>
      </c>
    </row>
    <row r="48" spans="1:11" x14ac:dyDescent="0.3">
      <c r="A48" s="23">
        <v>43939</v>
      </c>
      <c r="B48" s="21">
        <v>89</v>
      </c>
      <c r="C48" s="6">
        <f>+'Global Status'!I45</f>
        <v>2160207</v>
      </c>
      <c r="D48" s="69">
        <f t="shared" si="0"/>
        <v>2183074.065416635</v>
      </c>
      <c r="E48" s="69">
        <f t="shared" si="1"/>
        <v>78006.627905132176</v>
      </c>
      <c r="F48" s="6">
        <f>+'Global Status'!L45</f>
        <v>85678</v>
      </c>
      <c r="G48" s="21">
        <v>89</v>
      </c>
      <c r="H48" s="2">
        <v>146088</v>
      </c>
      <c r="I48" s="69">
        <f t="shared" si="2"/>
        <v>145131.76040171651</v>
      </c>
      <c r="J48" s="2">
        <f>+'Global Status'!N45</f>
        <v>6710</v>
      </c>
      <c r="K48" s="69">
        <f t="shared" si="3"/>
        <v>6570.3614856002359</v>
      </c>
    </row>
    <row r="49" spans="1:11" x14ac:dyDescent="0.3">
      <c r="A49" s="23">
        <v>43940</v>
      </c>
      <c r="B49" s="21">
        <v>90</v>
      </c>
      <c r="C49" s="6">
        <f>+'Global Status'!I46</f>
        <v>2241778</v>
      </c>
      <c r="D49" s="69">
        <f t="shared" si="0"/>
        <v>2259973.3176172073</v>
      </c>
      <c r="E49" s="69">
        <f t="shared" si="1"/>
        <v>75749.019945579741</v>
      </c>
      <c r="F49" s="6">
        <f>+'Global Status'!L46</f>
        <v>81572</v>
      </c>
      <c r="G49" s="21">
        <v>90</v>
      </c>
      <c r="H49" s="2">
        <v>152551</v>
      </c>
      <c r="I49" s="69">
        <f t="shared" si="2"/>
        <v>151639.44276450403</v>
      </c>
      <c r="J49" s="2">
        <f>+'Global Status'!N46</f>
        <v>6463</v>
      </c>
      <c r="K49" s="69">
        <f t="shared" si="3"/>
        <v>6440.1049059677298</v>
      </c>
    </row>
    <row r="50" spans="1:11" x14ac:dyDescent="0.3">
      <c r="A50" s="23">
        <v>43941</v>
      </c>
      <c r="B50" s="21">
        <v>91</v>
      </c>
      <c r="C50" s="6">
        <f>+'Global Status'!I47</f>
        <v>2314621</v>
      </c>
      <c r="D50" s="69">
        <f t="shared" si="0"/>
        <v>2334490.9336138326</v>
      </c>
      <c r="E50" s="69">
        <f t="shared" si="1"/>
        <v>73247.970258420202</v>
      </c>
      <c r="F50" s="6">
        <f>+'Global Status'!L47</f>
        <v>72846</v>
      </c>
      <c r="G50" s="21">
        <v>91</v>
      </c>
      <c r="H50" s="2">
        <v>157847</v>
      </c>
      <c r="I50" s="69">
        <f t="shared" si="2"/>
        <v>158002.50442084394</v>
      </c>
      <c r="J50" s="2">
        <f>+'Global Status'!N47</f>
        <v>5296</v>
      </c>
      <c r="K50" s="69">
        <f t="shared" si="3"/>
        <v>6281.4633635571545</v>
      </c>
    </row>
    <row r="51" spans="1:11" x14ac:dyDescent="0.3">
      <c r="A51" s="23">
        <v>43942</v>
      </c>
      <c r="B51" s="21">
        <v>92</v>
      </c>
      <c r="C51" s="6">
        <f>+'Global Status'!I48</f>
        <v>2397216</v>
      </c>
      <c r="D51" s="69">
        <f t="shared" si="0"/>
        <v>2406397.6556003531</v>
      </c>
      <c r="E51" s="69">
        <f t="shared" si="1"/>
        <v>70532.168077074995</v>
      </c>
      <c r="F51" s="6">
        <f>+'Global Status'!L48</f>
        <v>83006</v>
      </c>
      <c r="G51" s="21">
        <v>92</v>
      </c>
      <c r="H51" s="2">
        <v>162956</v>
      </c>
      <c r="I51" s="69">
        <f t="shared" si="2"/>
        <v>164193.64980423116</v>
      </c>
      <c r="J51" s="2">
        <f>+'Global Status'!N48</f>
        <v>5109</v>
      </c>
      <c r="K51" s="69">
        <f t="shared" si="3"/>
        <v>6096.673420112892</v>
      </c>
    </row>
    <row r="52" spans="1:11" x14ac:dyDescent="0.3">
      <c r="A52" s="23">
        <v>43943</v>
      </c>
      <c r="B52" s="21">
        <v>93</v>
      </c>
      <c r="C52" s="6">
        <f>+'Global Status'!I49</f>
        <v>2471136</v>
      </c>
      <c r="D52" s="69">
        <f t="shared" si="0"/>
        <v>2475493.7870382019</v>
      </c>
      <c r="E52" s="69">
        <f t="shared" si="1"/>
        <v>67631.954069566418</v>
      </c>
      <c r="F52" s="6">
        <f>+'Global Status'!L49</f>
        <v>73920</v>
      </c>
      <c r="G52" s="21">
        <v>93</v>
      </c>
      <c r="H52" s="2">
        <v>169006</v>
      </c>
      <c r="I52" s="69">
        <f t="shared" si="2"/>
        <v>170187.98410985366</v>
      </c>
      <c r="J52" s="2">
        <f>+'Global Status'!N49</f>
        <v>6058</v>
      </c>
      <c r="K52" s="69">
        <f t="shared" si="3"/>
        <v>5888.2907192799621</v>
      </c>
    </row>
    <row r="53" spans="1:11" x14ac:dyDescent="0.3">
      <c r="A53" s="23">
        <v>43944</v>
      </c>
      <c r="B53" s="21">
        <v>94</v>
      </c>
      <c r="C53" s="6">
        <f>+'Global Status'!I50</f>
        <v>2544792</v>
      </c>
      <c r="D53" s="69">
        <f t="shared" si="0"/>
        <v>2541610.5644330466</v>
      </c>
      <c r="E53" s="69">
        <f t="shared" si="1"/>
        <v>64578.759746881711</v>
      </c>
      <c r="F53" s="6">
        <f>+'Global Status'!L50</f>
        <v>73657</v>
      </c>
      <c r="G53" s="21">
        <v>94</v>
      </c>
      <c r="H53" s="2">
        <v>175694</v>
      </c>
      <c r="I53" s="69">
        <f t="shared" si="2"/>
        <v>175963.30346397517</v>
      </c>
      <c r="J53" s="2">
        <f>+'Global Status'!N50</f>
        <v>6689</v>
      </c>
      <c r="K53" s="69">
        <f t="shared" si="3"/>
        <v>5659.1312661054089</v>
      </c>
    </row>
    <row r="54" spans="1:11" x14ac:dyDescent="0.3">
      <c r="A54" s="23">
        <v>43945</v>
      </c>
      <c r="B54" s="21">
        <v>95</v>
      </c>
      <c r="C54" s="6">
        <f>+'Global Status'!I51</f>
        <v>2626321</v>
      </c>
      <c r="D54" s="69">
        <f t="shared" si="0"/>
        <v>2604610.967075075</v>
      </c>
      <c r="E54" s="69">
        <f t="shared" si="1"/>
        <v>61404.546345979194</v>
      </c>
      <c r="F54" s="6">
        <f>+'Global Status'!L51</f>
        <v>81529</v>
      </c>
      <c r="G54" s="21">
        <v>95</v>
      </c>
      <c r="H54" s="2">
        <v>181938</v>
      </c>
      <c r="I54" s="69">
        <f t="shared" si="2"/>
        <v>181500.32400704751</v>
      </c>
      <c r="J54" s="2">
        <f>+'Global Status'!N51</f>
        <v>6260</v>
      </c>
      <c r="K54" s="69">
        <f t="shared" si="3"/>
        <v>5412.2082985750494</v>
      </c>
    </row>
    <row r="55" spans="1:11" x14ac:dyDescent="0.3">
      <c r="A55" s="23">
        <v>43946</v>
      </c>
      <c r="B55" s="21">
        <v>96</v>
      </c>
      <c r="C55" s="6">
        <f>+'Global Status'!I52</f>
        <v>2719897</v>
      </c>
      <c r="D55" s="69">
        <f t="shared" si="0"/>
        <v>2664389.9711959828</v>
      </c>
      <c r="E55" s="69">
        <f t="shared" si="1"/>
        <v>58141.257016032585</v>
      </c>
      <c r="F55" s="6">
        <f>+'Global Status'!L52</f>
        <v>93716</v>
      </c>
      <c r="G55" s="21">
        <v>96</v>
      </c>
      <c r="H55" s="2">
        <v>187705</v>
      </c>
      <c r="I55" s="69">
        <f t="shared" si="2"/>
        <v>186782.84646417233</v>
      </c>
      <c r="J55" s="2">
        <f>+'Global Status'!N52</f>
        <v>5767</v>
      </c>
      <c r="K55" s="69">
        <f t="shared" si="3"/>
        <v>5150.666722562406</v>
      </c>
    </row>
    <row r="56" spans="1:11" x14ac:dyDescent="0.3">
      <c r="A56" s="23">
        <v>43947</v>
      </c>
      <c r="B56" s="21">
        <v>97</v>
      </c>
      <c r="C56" s="6">
        <f>+'Global Status'!I53</f>
        <v>2804796</v>
      </c>
      <c r="D56" s="69">
        <f t="shared" si="0"/>
        <v>2720874.2683700486</v>
      </c>
      <c r="E56" s="69">
        <f t="shared" si="1"/>
        <v>54820.295160220514</v>
      </c>
      <c r="F56" s="6">
        <f>+'Global Status'!L53</f>
        <v>84900</v>
      </c>
      <c r="G56" s="21">
        <v>97</v>
      </c>
      <c r="H56" s="2">
        <v>187705</v>
      </c>
      <c r="I56" s="69">
        <f t="shared" si="2"/>
        <v>191797.8547594166</v>
      </c>
      <c r="J56" s="2">
        <f>+'Global Status'!N53</f>
        <v>6006</v>
      </c>
      <c r="K56" s="69">
        <f t="shared" si="3"/>
        <v>4877.7170915493152</v>
      </c>
    </row>
    <row r="57" spans="1:11" x14ac:dyDescent="0.3">
      <c r="A57" s="23">
        <v>43948</v>
      </c>
      <c r="B57" s="21">
        <v>98</v>
      </c>
      <c r="C57" s="6">
        <f>+'Global Status'!I54</f>
        <v>2878196</v>
      </c>
      <c r="D57" s="69">
        <f t="shared" si="0"/>
        <v>2774021.4801914026</v>
      </c>
      <c r="E57" s="69">
        <f t="shared" si="1"/>
        <v>51472.040432826863</v>
      </c>
      <c r="F57" s="6">
        <f>+'Global Status'!L54</f>
        <v>85530</v>
      </c>
      <c r="G57" s="21">
        <v>98</v>
      </c>
      <c r="H57" s="2">
        <v>187705</v>
      </c>
      <c r="I57" s="69">
        <f t="shared" si="2"/>
        <v>196535.54918485272</v>
      </c>
      <c r="J57" s="2">
        <f>+'Global Status'!N54</f>
        <v>4982</v>
      </c>
      <c r="K57" s="69">
        <f t="shared" si="3"/>
        <v>4596.5710461728786</v>
      </c>
    </row>
    <row r="58" spans="1:11" x14ac:dyDescent="0.3">
      <c r="A58" s="23">
        <v>43949</v>
      </c>
      <c r="B58" s="21">
        <v>99</v>
      </c>
      <c r="D58" s="69">
        <f t="shared" si="0"/>
        <v>2823818.9119513291</v>
      </c>
      <c r="E58" s="69">
        <f t="shared" si="1"/>
        <v>48125.412229971851</v>
      </c>
      <c r="G58" s="21">
        <v>99</v>
      </c>
      <c r="I58" s="69">
        <f t="shared" si="2"/>
        <v>200989.31648746805</v>
      </c>
      <c r="K58" s="69">
        <f t="shared" si="3"/>
        <v>4310.3799920500096</v>
      </c>
    </row>
    <row r="59" spans="1:11" x14ac:dyDescent="0.3">
      <c r="A59" s="23">
        <v>43950</v>
      </c>
      <c r="B59" s="21">
        <v>100</v>
      </c>
      <c r="D59" s="69">
        <f t="shared" si="0"/>
        <v>2870281.8969468698</v>
      </c>
      <c r="E59" s="69">
        <f t="shared" si="1"/>
        <v>44807.488618575997</v>
      </c>
      <c r="G59" s="21">
        <v>100</v>
      </c>
      <c r="I59" s="69">
        <f t="shared" si="2"/>
        <v>205155.64092128546</v>
      </c>
      <c r="K59" s="69">
        <f t="shared" si="3"/>
        <v>4022.1785965109907</v>
      </c>
    </row>
    <row r="60" spans="1:11" x14ac:dyDescent="0.3">
      <c r="A60" s="23">
        <v>43951</v>
      </c>
      <c r="B60" s="21">
        <v>101</v>
      </c>
      <c r="D60" s="69">
        <f t="shared" si="0"/>
        <v>2913451.789983667</v>
      </c>
      <c r="E60" s="69">
        <f t="shared" si="1"/>
        <v>41543.186604180912</v>
      </c>
      <c r="G60" s="21">
        <v>101</v>
      </c>
      <c r="I60" s="69">
        <f t="shared" si="2"/>
        <v>209033.96177252941</v>
      </c>
      <c r="K60" s="69">
        <f t="shared" si="3"/>
        <v>3734.8344373935356</v>
      </c>
    </row>
    <row r="61" spans="1:11" x14ac:dyDescent="0.3">
      <c r="A61" s="23">
        <v>43952</v>
      </c>
      <c r="B61" s="21">
        <v>102</v>
      </c>
      <c r="D61" s="69">
        <f t="shared" si="0"/>
        <v>2953393.67348332</v>
      </c>
      <c r="E61" s="69">
        <f t="shared" si="1"/>
        <v>38355.007527449292</v>
      </c>
      <c r="G61" s="21">
        <v>102</v>
      </c>
      <c r="I61" s="69">
        <f t="shared" si="2"/>
        <v>212626.48405935164</v>
      </c>
      <c r="K61" s="69">
        <f t="shared" si="3"/>
        <v>3451.0048532130095</v>
      </c>
    </row>
    <row r="62" spans="1:11" x14ac:dyDescent="0.3">
      <c r="A62" s="23">
        <v>43953</v>
      </c>
      <c r="B62" s="21">
        <v>103</v>
      </c>
      <c r="D62" s="69">
        <f t="shared" si="0"/>
        <v>2990193.8423426384</v>
      </c>
      <c r="E62" s="69">
        <f t="shared" si="1"/>
        <v>35262.849282608055</v>
      </c>
      <c r="G62" s="21">
        <v>103</v>
      </c>
      <c r="I62" s="69">
        <f t="shared" si="2"/>
        <v>215937.95000521751</v>
      </c>
      <c r="K62" s="69">
        <f t="shared" si="3"/>
        <v>3173.1017380936564</v>
      </c>
    </row>
    <row r="63" spans="1:11" x14ac:dyDescent="0.3">
      <c r="A63" s="23">
        <v>43954</v>
      </c>
      <c r="B63" s="21">
        <v>104</v>
      </c>
      <c r="D63" s="69">
        <f t="shared" si="0"/>
        <v>3023957.1343715354</v>
      </c>
      <c r="E63" s="69">
        <f t="shared" si="1"/>
        <v>32283.885044016341</v>
      </c>
      <c r="G63" s="21">
        <v>104</v>
      </c>
      <c r="I63" s="69">
        <f t="shared" si="2"/>
        <v>218975.3794716839</v>
      </c>
      <c r="K63" s="69">
        <f t="shared" si="3"/>
        <v>2903.2647112403315</v>
      </c>
    </row>
    <row r="64" spans="1:11" x14ac:dyDescent="0.3">
      <c r="A64" s="23">
        <v>43955</v>
      </c>
      <c r="B64" s="21">
        <v>105</v>
      </c>
      <c r="D64" s="69">
        <f t="shared" si="0"/>
        <v>3054804.1718813977</v>
      </c>
      <c r="E64" s="69">
        <f t="shared" si="1"/>
        <v>29432.506335896094</v>
      </c>
      <c r="G64" s="21">
        <v>105</v>
      </c>
      <c r="I64" s="69">
        <f t="shared" si="2"/>
        <v>221747.78781129234</v>
      </c>
      <c r="K64" s="69">
        <f t="shared" si="3"/>
        <v>2643.3427832719949</v>
      </c>
    </row>
    <row r="65" spans="1:11" x14ac:dyDescent="0.3">
      <c r="A65" s="23">
        <v>43956</v>
      </c>
      <c r="B65" s="21">
        <v>106</v>
      </c>
      <c r="D65" s="69">
        <f t="shared" si="0"/>
        <v>3082868.576991328</v>
      </c>
      <c r="E65" s="69">
        <f t="shared" si="1"/>
        <v>26720.326640417839</v>
      </c>
      <c r="G65" s="21">
        <v>106</v>
      </c>
      <c r="I65" s="69">
        <f t="shared" si="2"/>
        <v>224265.8895772039</v>
      </c>
      <c r="K65" s="69">
        <f t="shared" si="3"/>
        <v>2394.8843529760243</v>
      </c>
    </row>
    <row r="66" spans="1:11" x14ac:dyDescent="0.3">
      <c r="A66" s="23">
        <v>43957</v>
      </c>
      <c r="B66" s="21">
        <v>107</v>
      </c>
      <c r="D66" s="69">
        <f t="shared" si="0"/>
        <v>3108294.2186992923</v>
      </c>
      <c r="E66" s="69">
        <f t="shared" si="1"/>
        <v>24156.240353434441</v>
      </c>
      <c r="G66" s="21">
        <v>107</v>
      </c>
      <c r="I66" s="69">
        <f t="shared" si="2"/>
        <v>226541.79622724856</v>
      </c>
      <c r="K66" s="69">
        <f t="shared" si="3"/>
        <v>2159.135108699053</v>
      </c>
    </row>
    <row r="67" spans="1:11" x14ac:dyDescent="0.3">
      <c r="A67" s="23">
        <v>43958</v>
      </c>
      <c r="B67" s="21">
        <v>108</v>
      </c>
      <c r="D67" s="69">
        <f t="shared" si="0"/>
        <v>3131232.5439986237</v>
      </c>
      <c r="E67" s="69">
        <f t="shared" si="1"/>
        <v>21746.530794247785</v>
      </c>
      <c r="G67" s="21">
        <v>108</v>
      </c>
      <c r="I67" s="69">
        <f t="shared" si="2"/>
        <v>228588.71542010937</v>
      </c>
      <c r="K67" s="69">
        <f t="shared" si="3"/>
        <v>1937.0431871517223</v>
      </c>
    </row>
    <row r="68" spans="1:11" x14ac:dyDescent="0.3">
      <c r="A68" s="23">
        <v>43959</v>
      </c>
      <c r="B68" s="21">
        <v>109</v>
      </c>
      <c r="D68" s="69">
        <f t="shared" si="0"/>
        <v>3151840.0385992695</v>
      </c>
      <c r="E68" s="69">
        <f t="shared" si="1"/>
        <v>19495.020171166547</v>
      </c>
      <c r="G68" s="21">
        <v>109</v>
      </c>
      <c r="I68" s="69">
        <f t="shared" si="2"/>
        <v>230420.65876153306</v>
      </c>
      <c r="K68" s="69">
        <f t="shared" si="3"/>
        <v>1729.2707648704877</v>
      </c>
    </row>
    <row r="69" spans="1:11" x14ac:dyDescent="0.3">
      <c r="A69" s="23">
        <v>43960</v>
      </c>
      <c r="B69" s="21">
        <v>110</v>
      </c>
      <c r="D69" s="69">
        <f t="shared" si="0"/>
        <v>3170275.8554379917</v>
      </c>
      <c r="E69" s="69">
        <f t="shared" si="1"/>
        <v>17403.253900309559</v>
      </c>
      <c r="G69" s="21">
        <v>110</v>
      </c>
      <c r="I69" s="69">
        <f t="shared" si="2"/>
        <v>232052.16396457693</v>
      </c>
      <c r="K69" s="69">
        <f t="shared" si="3"/>
        <v>1536.2111273693552</v>
      </c>
    </row>
    <row r="70" spans="1:11" x14ac:dyDescent="0.3">
      <c r="A70" s="23">
        <v>43961</v>
      </c>
      <c r="B70" s="21">
        <v>111</v>
      </c>
      <c r="D70" s="69">
        <f t="shared" si="0"/>
        <v>3186699.6414286708</v>
      </c>
      <c r="E70" s="69">
        <f t="shared" si="1"/>
        <v>15470.711461030662</v>
      </c>
      <c r="G70" s="21">
        <v>111</v>
      </c>
      <c r="I70" s="69">
        <f t="shared" si="2"/>
        <v>233498.03638794954</v>
      </c>
      <c r="K70" s="69">
        <f t="shared" si="3"/>
        <v>1358.0101790305737</v>
      </c>
    </row>
    <row r="71" spans="1:11" x14ac:dyDescent="0.3">
      <c r="A71" s="23">
        <v>43962</v>
      </c>
      <c r="B71" s="21">
        <v>112</v>
      </c>
      <c r="D71" s="69">
        <f t="shared" si="0"/>
        <v>3201269.5850936305</v>
      </c>
      <c r="E71" s="69">
        <f t="shared" si="1"/>
        <v>13695.036026820953</v>
      </c>
      <c r="G71" s="21">
        <v>112</v>
      </c>
      <c r="I71" s="69">
        <f t="shared" si="2"/>
        <v>234773.11385817867</v>
      </c>
      <c r="K71" s="69">
        <f t="shared" si="3"/>
        <v>1194.5913216054323</v>
      </c>
    </row>
    <row r="72" spans="1:11" x14ac:dyDescent="0.3">
      <c r="A72" s="23">
        <v>43963</v>
      </c>
      <c r="B72" s="21">
        <v>113</v>
      </c>
      <c r="D72" s="69">
        <f t="shared" si="0"/>
        <v>3214140.7000850011</v>
      </c>
      <c r="E72" s="69">
        <f t="shared" si="1"/>
        <v>12072.275406287079</v>
      </c>
      <c r="G72" s="21">
        <v>113</v>
      </c>
      <c r="I72" s="69">
        <f t="shared" si="2"/>
        <v>235892.0576098804</v>
      </c>
      <c r="K72" s="69">
        <f t="shared" si="3"/>
        <v>1045.6826373864149</v>
      </c>
    </row>
    <row r="73" spans="1:11" x14ac:dyDescent="0.3">
      <c r="A73" s="23">
        <v>43964</v>
      </c>
      <c r="B73" s="21">
        <v>114</v>
      </c>
      <c r="D73" s="69">
        <f t="shared" si="0"/>
        <v>3225463.3523744475</v>
      </c>
      <c r="E73" s="69">
        <f t="shared" si="1"/>
        <v>10597.127329029865</v>
      </c>
      <c r="G73" s="21">
        <v>114</v>
      </c>
      <c r="I73" s="69">
        <f t="shared" si="2"/>
        <v>236869.17113476415</v>
      </c>
      <c r="K73" s="69">
        <f t="shared" si="3"/>
        <v>910.84535960008282</v>
      </c>
    </row>
    <row r="74" spans="1:11" x14ac:dyDescent="0.3">
      <c r="A74" s="23">
        <v>43965</v>
      </c>
      <c r="B74" s="21">
        <v>115</v>
      </c>
      <c r="D74" s="69">
        <f t="shared" ref="D74:D111" si="4">D$1*_xlfn.NORM.DIST($B74,D$2,D$3,TRUE)</f>
        <v>3235382.0322447629</v>
      </c>
      <c r="E74" s="69">
        <f t="shared" ref="E74:E111" si="5">D$1*_xlfn.NORM.DIST($B74,D$2,D$3,FALSE)</f>
        <v>9263.182775928004</v>
      </c>
      <c r="G74" s="21">
        <v>115</v>
      </c>
      <c r="I74" s="69">
        <f t="shared" ref="I74:I89" si="6">I$1*_xlfn.NORM.DIST($G74,I$2,I$3,TRUE)</f>
        <v>237718.24774943187</v>
      </c>
      <c r="K74" s="69">
        <f t="shared" ref="K74:K89" si="7">I$1*_xlfn.NORM.DIST($G74,I$2,I$3,FALSE)</f>
        <v>789.50269108838836</v>
      </c>
    </row>
    <row r="75" spans="1:11" x14ac:dyDescent="0.3">
      <c r="A75" s="23">
        <v>43966</v>
      </c>
      <c r="B75" s="21">
        <v>116</v>
      </c>
      <c r="D75" s="69">
        <f t="shared" si="4"/>
        <v>3244034.3663014611</v>
      </c>
      <c r="E75" s="69">
        <f t="shared" si="5"/>
        <v>8063.1618403907005</v>
      </c>
      <c r="G75" s="21">
        <v>116</v>
      </c>
      <c r="I75" s="69">
        <f t="shared" si="6"/>
        <v>238452.44680308338</v>
      </c>
      <c r="K75" s="69">
        <f t="shared" si="7"/>
        <v>680.9681358817013</v>
      </c>
    </row>
    <row r="76" spans="1:11" x14ac:dyDescent="0.3">
      <c r="A76" s="23">
        <v>43967</v>
      </c>
      <c r="B76" s="21">
        <v>117</v>
      </c>
      <c r="D76" s="69">
        <f t="shared" si="4"/>
        <v>3251550.3596377475</v>
      </c>
      <c r="E76" s="69">
        <f t="shared" si="5"/>
        <v>6989.1374745046878</v>
      </c>
      <c r="G76" s="21">
        <v>117</v>
      </c>
      <c r="I76" s="69">
        <f t="shared" si="6"/>
        <v>239084.19767029217</v>
      </c>
      <c r="K76" s="69">
        <f t="shared" si="7"/>
        <v>584.47262950209904</v>
      </c>
    </row>
    <row r="77" spans="1:11" x14ac:dyDescent="0.3">
      <c r="A77" s="23">
        <v>43968</v>
      </c>
      <c r="B77" s="21">
        <v>118</v>
      </c>
      <c r="D77" s="69">
        <f t="shared" si="4"/>
        <v>3258051.8540921509</v>
      </c>
      <c r="E77" s="69">
        <f t="shared" si="5"/>
        <v>6032.743381407784</v>
      </c>
      <c r="G77" s="21">
        <v>118</v>
      </c>
      <c r="I77" s="69">
        <f t="shared" si="6"/>
        <v>239625.13002512915</v>
      </c>
      <c r="K77" s="69">
        <f t="shared" si="7"/>
        <v>499.18988555337779</v>
      </c>
    </row>
    <row r="78" spans="1:11" x14ac:dyDescent="0.3">
      <c r="A78" s="23">
        <v>43969</v>
      </c>
      <c r="B78" s="21">
        <v>119</v>
      </c>
      <c r="D78" s="69">
        <f t="shared" si="4"/>
        <v>3263652.1852558618</v>
      </c>
      <c r="E78" s="69">
        <f t="shared" si="5"/>
        <v>5185.363225749813</v>
      </c>
      <c r="G78" s="21">
        <v>119</v>
      </c>
      <c r="I78" s="69">
        <f t="shared" si="6"/>
        <v>240086.02837814178</v>
      </c>
      <c r="K78" s="69">
        <f t="shared" si="7"/>
        <v>424.25951158725087</v>
      </c>
    </row>
    <row r="79" spans="1:11" x14ac:dyDescent="0.3">
      <c r="A79" s="23">
        <v>43970</v>
      </c>
      <c r="B79" s="21">
        <v>120</v>
      </c>
      <c r="D79" s="69">
        <f t="shared" si="4"/>
        <v>3268456.0185029567</v>
      </c>
      <c r="E79" s="69">
        <f t="shared" si="5"/>
        <v>4438.2992153413097</v>
      </c>
      <c r="G79" s="21">
        <v>120</v>
      </c>
      <c r="I79" s="69">
        <f t="shared" si="6"/>
        <v>240476.8084776609</v>
      </c>
      <c r="K79" s="69">
        <f t="shared" si="7"/>
        <v>358.80758034502281</v>
      </c>
    </row>
    <row r="80" spans="1:11" x14ac:dyDescent="0.3">
      <c r="A80" s="23">
        <v>43971</v>
      </c>
      <c r="B80" s="21">
        <v>121</v>
      </c>
      <c r="D80" s="69">
        <f t="shared" si="4"/>
        <v>3272559.3427878865</v>
      </c>
      <c r="E80" s="69">
        <f t="shared" si="5"/>
        <v>3782.9189319546431</v>
      </c>
      <c r="G80" s="21">
        <v>121</v>
      </c>
      <c r="I80" s="69">
        <f t="shared" si="6"/>
        <v>240806.51292665215</v>
      </c>
      <c r="K80" s="69">
        <f t="shared" si="7"/>
        <v>301.96446815480209</v>
      </c>
    </row>
    <row r="81" spans="1:11" x14ac:dyDescent="0.3">
      <c r="A81" s="23">
        <v>43972</v>
      </c>
      <c r="B81" s="21">
        <v>122</v>
      </c>
      <c r="D81" s="69">
        <f t="shared" si="4"/>
        <v>3276049.6002134029</v>
      </c>
      <c r="E81" s="69">
        <f t="shared" si="5"/>
        <v>3210.7800364383056</v>
      </c>
      <c r="G81" s="21">
        <v>122</v>
      </c>
      <c r="I81" s="69">
        <f t="shared" si="6"/>
        <v>241083.32323630626</v>
      </c>
      <c r="K81" s="69">
        <f t="shared" si="7"/>
        <v>252.87988646673148</v>
      </c>
    </row>
    <row r="82" spans="1:11" x14ac:dyDescent="0.3">
      <c r="A82" s="23">
        <v>43973</v>
      </c>
      <c r="B82" s="21">
        <v>123</v>
      </c>
      <c r="D82" s="69">
        <f t="shared" si="4"/>
        <v>3279005.9293325287</v>
      </c>
      <c r="E82" s="69">
        <f t="shared" si="5"/>
        <v>2713.7331274586018</v>
      </c>
      <c r="G82" s="21">
        <v>123</v>
      </c>
      <c r="I82" s="69">
        <f t="shared" si="6"/>
        <v>241314.58551473136</v>
      </c>
      <c r="K82" s="69">
        <f t="shared" si="7"/>
        <v>210.73513229025139</v>
      </c>
    </row>
    <row r="83" spans="1:11" x14ac:dyDescent="0.3">
      <c r="A83" s="23">
        <v>43974</v>
      </c>
      <c r="B83" s="21">
        <v>124</v>
      </c>
      <c r="D83" s="69">
        <f t="shared" si="4"/>
        <v>3281499.5007120953</v>
      </c>
      <c r="E83" s="69">
        <f t="shared" si="5"/>
        <v>2284.0035846799237</v>
      </c>
      <c r="G83" s="21">
        <v>124</v>
      </c>
      <c r="I83" s="69">
        <f t="shared" si="6"/>
        <v>241506.84705803264</v>
      </c>
      <c r="K83" s="69">
        <f t="shared" si="7"/>
        <v>174.75266680455624</v>
      </c>
    </row>
    <row r="84" spans="1:11" x14ac:dyDescent="0.3">
      <c r="A84" s="23">
        <v>43975</v>
      </c>
      <c r="B84" s="21">
        <v>125</v>
      </c>
      <c r="D84" s="69">
        <f t="shared" si="4"/>
        <v>3283593.9243473937</v>
      </c>
      <c r="E84" s="69">
        <f t="shared" si="5"/>
        <v>1914.2536717729433</v>
      </c>
      <c r="G84" s="21">
        <v>125</v>
      </c>
      <c r="I84" s="69">
        <f t="shared" si="6"/>
        <v>241665.90125497145</v>
      </c>
      <c r="K84" s="69">
        <f t="shared" si="7"/>
        <v>144.20319780836886</v>
      </c>
    </row>
    <row r="85" spans="1:11" x14ac:dyDescent="0.3">
      <c r="A85" s="23">
        <v>43976</v>
      </c>
      <c r="B85" s="21">
        <v>126</v>
      </c>
      <c r="D85" s="69">
        <f t="shared" si="4"/>
        <v>3285345.7099707103</v>
      </c>
      <c r="E85" s="69">
        <f t="shared" si="5"/>
        <v>1597.6265127911163</v>
      </c>
      <c r="G85" s="21">
        <v>126</v>
      </c>
      <c r="I85" s="69">
        <f t="shared" si="6"/>
        <v>241796.83841812928</v>
      </c>
      <c r="K85" s="69">
        <f t="shared" si="7"/>
        <v>118.41049101909704</v>
      </c>
    </row>
    <row r="86" spans="1:11" x14ac:dyDescent="0.3">
      <c r="A86" s="23">
        <v>43977</v>
      </c>
      <c r="B86" s="21">
        <v>127</v>
      </c>
      <c r="D86" s="69">
        <f t="shared" si="4"/>
        <v>3286804.7630363759</v>
      </c>
      <c r="E86" s="69">
        <f t="shared" si="5"/>
        <v>1327.7737916986491</v>
      </c>
      <c r="G86" s="21">
        <v>127</v>
      </c>
      <c r="I86" s="69">
        <f t="shared" si="6"/>
        <v>241904.10039736886</v>
      </c>
      <c r="K86" s="69">
        <f t="shared" si="7"/>
        <v>96.754168337569055</v>
      </c>
    </row>
    <row r="87" spans="1:11" x14ac:dyDescent="0.3">
      <c r="A87" s="23">
        <v>43978</v>
      </c>
      <c r="B87" s="21">
        <v>128</v>
      </c>
      <c r="D87" s="69">
        <f t="shared" si="4"/>
        <v>3288014.9010932446</v>
      </c>
      <c r="E87" s="69">
        <f t="shared" si="5"/>
        <v>1098.8691669065372</v>
      </c>
      <c r="G87" s="21">
        <v>128</v>
      </c>
      <c r="I87" s="69">
        <f t="shared" si="6"/>
        <v>241991.53709980182</v>
      </c>
      <c r="K87" s="69">
        <f t="shared" si="7"/>
        <v>78.670769465162067</v>
      </c>
    </row>
    <row r="88" spans="1:11" x14ac:dyDescent="0.3">
      <c r="A88" s="23">
        <v>43979</v>
      </c>
      <c r="B88" s="21">
        <v>129</v>
      </c>
      <c r="D88" s="69">
        <f t="shared" si="4"/>
        <v>3289014.377282917</v>
      </c>
      <c r="E88" s="69">
        <f t="shared" si="5"/>
        <v>905.60945070798391</v>
      </c>
      <c r="G88" s="21">
        <v>129</v>
      </c>
      <c r="I88" s="69">
        <f t="shared" si="6"/>
        <v>242062.4633204875</v>
      </c>
      <c r="K88" s="69">
        <f t="shared" si="7"/>
        <v>63.653358518833961</v>
      </c>
    </row>
    <row r="89" spans="1:11" x14ac:dyDescent="0.3">
      <c r="A89" s="23">
        <v>43980</v>
      </c>
      <c r="B89" s="21">
        <v>130</v>
      </c>
      <c r="D89" s="69">
        <f t="shared" si="4"/>
        <v>3289836.3997502895</v>
      </c>
      <c r="E89" s="69">
        <f t="shared" si="5"/>
        <v>743.20558921478118</v>
      </c>
      <c r="G89" s="21">
        <v>130</v>
      </c>
      <c r="I89" s="69">
        <f t="shared" si="6"/>
        <v>242119.71456771923</v>
      </c>
      <c r="K89" s="69">
        <f t="shared" si="7"/>
        <v>51.249951619807305</v>
      </c>
    </row>
    <row r="90" spans="1:11" x14ac:dyDescent="0.3">
      <c r="A90" s="23">
        <v>43981</v>
      </c>
      <c r="B90" s="21">
        <v>131</v>
      </c>
      <c r="D90" s="69">
        <f t="shared" si="4"/>
        <v>3290509.6377560156</v>
      </c>
      <c r="E90" s="69">
        <f t="shared" si="5"/>
        <v>607.36540432782465</v>
      </c>
      <c r="G90" s="21">
        <v>131</v>
      </c>
    </row>
    <row r="91" spans="1:11" x14ac:dyDescent="0.3">
      <c r="A91" s="23">
        <v>43982</v>
      </c>
      <c r="B91" s="21">
        <v>132</v>
      </c>
      <c r="D91" s="69">
        <f t="shared" si="4"/>
        <v>3291058.707184847</v>
      </c>
      <c r="E91" s="69">
        <f t="shared" si="5"/>
        <v>494.26993814185892</v>
      </c>
      <c r="G91" s="21">
        <v>132</v>
      </c>
    </row>
    <row r="92" spans="1:11" x14ac:dyDescent="0.3">
      <c r="A92" s="23">
        <v>43983</v>
      </c>
      <c r="B92" s="21">
        <v>133</v>
      </c>
      <c r="D92" s="69">
        <f t="shared" si="4"/>
        <v>3291504.6299086702</v>
      </c>
      <c r="E92" s="69">
        <f t="shared" si="5"/>
        <v>400.54508430641573</v>
      </c>
      <c r="G92" s="21">
        <v>133</v>
      </c>
    </row>
    <row r="93" spans="1:11" x14ac:dyDescent="0.3">
      <c r="A93" s="23">
        <v>43984</v>
      </c>
      <c r="B93" s="21">
        <v>134</v>
      </c>
      <c r="D93" s="69">
        <f t="shared" si="4"/>
        <v>3291865.2630595039</v>
      </c>
      <c r="E93" s="69">
        <f t="shared" si="5"/>
        <v>323.23001172155938</v>
      </c>
      <c r="G93" s="21">
        <v>134</v>
      </c>
    </row>
    <row r="94" spans="1:11" x14ac:dyDescent="0.3">
      <c r="A94" s="23">
        <v>43985</v>
      </c>
      <c r="B94" s="21">
        <v>135</v>
      </c>
      <c r="D94" s="69">
        <f t="shared" si="4"/>
        <v>3292155.6956777307</v>
      </c>
      <c r="E94" s="69">
        <f t="shared" si="5"/>
        <v>259.74369384799667</v>
      </c>
      <c r="G94" s="21">
        <v>135</v>
      </c>
    </row>
    <row r="95" spans="1:11" x14ac:dyDescent="0.3">
      <c r="A95" s="23">
        <v>43986</v>
      </c>
      <c r="B95" s="21">
        <v>136</v>
      </c>
      <c r="D95" s="69">
        <f t="shared" si="4"/>
        <v>3292388.6114160563</v>
      </c>
      <c r="E95" s="69">
        <f t="shared" si="5"/>
        <v>207.85066077726884</v>
      </c>
      <c r="G95" s="21">
        <v>136</v>
      </c>
    </row>
    <row r="96" spans="1:11" x14ac:dyDescent="0.3">
      <c r="A96" s="23">
        <v>43987</v>
      </c>
      <c r="B96" s="21">
        <v>137</v>
      </c>
      <c r="D96" s="69">
        <f t="shared" si="4"/>
        <v>3292574.616999906</v>
      </c>
      <c r="E96" s="69">
        <f t="shared" si="5"/>
        <v>165.62689845685688</v>
      </c>
      <c r="G96" s="21">
        <v>137</v>
      </c>
    </row>
    <row r="97" spans="1:7" x14ac:dyDescent="0.3">
      <c r="A97" s="23">
        <v>43988</v>
      </c>
      <c r="B97" s="21">
        <v>138</v>
      </c>
      <c r="D97" s="69">
        <f t="shared" si="4"/>
        <v>3292722.5369766559</v>
      </c>
      <c r="E97" s="69">
        <f t="shared" si="5"/>
        <v>131.4266359848682</v>
      </c>
      <c r="G97" s="21">
        <v>138</v>
      </c>
    </row>
    <row r="98" spans="1:7" x14ac:dyDescent="0.3">
      <c r="A98" s="23">
        <v>43989</v>
      </c>
      <c r="B98" s="21">
        <v>139</v>
      </c>
      <c r="D98" s="69">
        <f t="shared" si="4"/>
        <v>3292839.6759408005</v>
      </c>
      <c r="E98" s="69">
        <f t="shared" si="5"/>
        <v>103.8505920860743</v>
      </c>
      <c r="G98" s="21">
        <v>139</v>
      </c>
    </row>
    <row r="99" spans="1:7" x14ac:dyDescent="0.3">
      <c r="A99" s="23">
        <v>43990</v>
      </c>
      <c r="B99" s="21">
        <v>140</v>
      </c>
      <c r="D99" s="69">
        <f t="shared" si="4"/>
        <v>3292932.0499152653</v>
      </c>
      <c r="E99" s="69">
        <f t="shared" si="5"/>
        <v>81.716098785845062</v>
      </c>
      <c r="G99" s="21">
        <v>140</v>
      </c>
    </row>
    <row r="100" spans="1:7" x14ac:dyDescent="0.3">
      <c r="A100" s="23">
        <v>43991</v>
      </c>
      <c r="B100" s="21">
        <v>141</v>
      </c>
      <c r="D100" s="69">
        <f t="shared" si="4"/>
        <v>3293004.5889181872</v>
      </c>
      <c r="E100" s="69">
        <f t="shared" si="5"/>
        <v>64.029385712227494</v>
      </c>
      <c r="G100" s="21">
        <v>141</v>
      </c>
    </row>
    <row r="101" spans="1:7" x14ac:dyDescent="0.3">
      <c r="A101" s="23">
        <v>43992</v>
      </c>
      <c r="B101" s="21">
        <v>142</v>
      </c>
      <c r="D101" s="69">
        <f t="shared" si="4"/>
        <v>3293061.3129686504</v>
      </c>
      <c r="E101" s="69">
        <f t="shared" si="5"/>
        <v>49.960193123844782</v>
      </c>
      <c r="G101" s="21">
        <v>142</v>
      </c>
    </row>
    <row r="102" spans="1:7" x14ac:dyDescent="0.3">
      <c r="A102" s="23">
        <v>43993</v>
      </c>
      <c r="B102" s="21">
        <v>143</v>
      </c>
      <c r="D102" s="69">
        <f t="shared" si="4"/>
        <v>3293105.4839032795</v>
      </c>
      <c r="E102" s="69">
        <f t="shared" si="5"/>
        <v>38.818785555792147</v>
      </c>
      <c r="G102" s="21">
        <v>143</v>
      </c>
    </row>
    <row r="103" spans="1:7" x14ac:dyDescent="0.3">
      <c r="A103" s="23">
        <v>43994</v>
      </c>
      <c r="B103" s="21">
        <v>144</v>
      </c>
      <c r="D103" s="69">
        <f t="shared" si="4"/>
        <v>3293139.735407081</v>
      </c>
      <c r="E103" s="69">
        <f t="shared" si="5"/>
        <v>30.035360085222795</v>
      </c>
      <c r="G103" s="21">
        <v>144</v>
      </c>
    </row>
    <row r="104" spans="1:7" x14ac:dyDescent="0.3">
      <c r="A104" s="23">
        <v>43995</v>
      </c>
      <c r="B104" s="21">
        <v>145</v>
      </c>
      <c r="D104" s="69">
        <f t="shared" si="4"/>
        <v>3293166.1836240985</v>
      </c>
      <c r="E104" s="69">
        <f t="shared" si="5"/>
        <v>23.141782322990966</v>
      </c>
      <c r="G104" s="21">
        <v>145</v>
      </c>
    </row>
    <row r="105" spans="1:7" x14ac:dyDescent="0.3">
      <c r="A105" s="23">
        <v>43996</v>
      </c>
      <c r="B105" s="21">
        <v>146</v>
      </c>
      <c r="D105" s="69">
        <f t="shared" si="4"/>
        <v>3293186.5206226008</v>
      </c>
      <c r="E105" s="69">
        <f t="shared" si="5"/>
        <v>17.75553767244137</v>
      </c>
      <c r="G105" s="21">
        <v>146</v>
      </c>
    </row>
    <row r="106" spans="1:7" x14ac:dyDescent="0.3">
      <c r="A106" s="23">
        <v>43997</v>
      </c>
      <c r="B106" s="21">
        <v>147</v>
      </c>
      <c r="D106" s="69">
        <f t="shared" si="4"/>
        <v>3293202.0928599411</v>
      </c>
      <c r="E106" s="69">
        <f t="shared" si="5"/>
        <v>13.565753293673534</v>
      </c>
      <c r="G106" s="21">
        <v>147</v>
      </c>
    </row>
    <row r="107" spans="1:7" x14ac:dyDescent="0.3">
      <c r="A107" s="23">
        <v>43998</v>
      </c>
      <c r="B107" s="21">
        <v>148</v>
      </c>
      <c r="D107" s="69">
        <f t="shared" si="4"/>
        <v>3293213.9666365152</v>
      </c>
      <c r="E107" s="69">
        <f t="shared" si="5"/>
        <v>10.321125621962278</v>
      </c>
      <c r="G107" s="21">
        <v>148</v>
      </c>
    </row>
    <row r="108" spans="1:7" x14ac:dyDescent="0.3">
      <c r="A108" s="23">
        <v>43999</v>
      </c>
      <c r="B108" s="21">
        <v>149</v>
      </c>
      <c r="D108" s="69">
        <f t="shared" si="4"/>
        <v>3293222.9823568533</v>
      </c>
      <c r="E108" s="69">
        <f t="shared" si="5"/>
        <v>7.8195772785476487</v>
      </c>
      <c r="G108" s="21">
        <v>149</v>
      </c>
    </row>
    <row r="109" spans="1:7" x14ac:dyDescent="0.3">
      <c r="A109" s="23">
        <v>44000</v>
      </c>
      <c r="B109" s="21">
        <v>150</v>
      </c>
      <c r="D109" s="69">
        <f t="shared" si="4"/>
        <v>3293229.7992375167</v>
      </c>
      <c r="E109" s="69">
        <f t="shared" si="5"/>
        <v>5.8994639370303048</v>
      </c>
      <c r="G109" s="21">
        <v>150</v>
      </c>
    </row>
    <row r="110" spans="1:7" x14ac:dyDescent="0.3">
      <c r="A110" s="23">
        <v>44001</v>
      </c>
      <c r="B110" s="21">
        <v>151</v>
      </c>
      <c r="D110" s="69">
        <f t="shared" si="4"/>
        <v>3293234.9319229848</v>
      </c>
      <c r="E110" s="69">
        <f t="shared" si="5"/>
        <v>4.4321544693395332</v>
      </c>
      <c r="G110" s="21">
        <v>151</v>
      </c>
    </row>
    <row r="111" spans="1:7" x14ac:dyDescent="0.3">
      <c r="A111" s="23">
        <v>44002</v>
      </c>
      <c r="B111" s="21">
        <v>152</v>
      </c>
      <c r="D111" s="69">
        <f t="shared" si="4"/>
        <v>3293238.7802973399</v>
      </c>
      <c r="E111" s="69">
        <f t="shared" si="5"/>
        <v>3.3158149706882316</v>
      </c>
      <c r="G111" s="21">
        <v>152</v>
      </c>
    </row>
    <row r="112" spans="1:7" x14ac:dyDescent="0.3">
      <c r="A112" s="23">
        <v>44003</v>
      </c>
      <c r="B112" s="21">
        <v>153</v>
      </c>
      <c r="G112" s="21">
        <v>153</v>
      </c>
    </row>
    <row r="113" spans="1:7" x14ac:dyDescent="0.3">
      <c r="A113" s="23">
        <v>44004</v>
      </c>
      <c r="B113" s="21">
        <v>154</v>
      </c>
      <c r="G113" s="21">
        <v>154</v>
      </c>
    </row>
    <row r="114" spans="1:7" x14ac:dyDescent="0.3">
      <c r="A114" s="23">
        <v>44005</v>
      </c>
      <c r="B114" s="21">
        <v>155</v>
      </c>
      <c r="G114" s="21">
        <v>155</v>
      </c>
    </row>
    <row r="115" spans="1:7" x14ac:dyDescent="0.3">
      <c r="A115" s="23">
        <v>44006</v>
      </c>
      <c r="B115" s="21">
        <v>156</v>
      </c>
      <c r="G115" s="21">
        <v>156</v>
      </c>
    </row>
    <row r="116" spans="1:7" x14ac:dyDescent="0.3">
      <c r="A116" s="23">
        <v>44007</v>
      </c>
      <c r="B116" s="21">
        <v>157</v>
      </c>
      <c r="G116" s="21">
        <v>157</v>
      </c>
    </row>
    <row r="117" spans="1:7" x14ac:dyDescent="0.3">
      <c r="A117" s="23">
        <v>44008</v>
      </c>
      <c r="B117" s="21">
        <v>158</v>
      </c>
      <c r="G117" s="21">
        <v>158</v>
      </c>
    </row>
    <row r="118" spans="1:7" x14ac:dyDescent="0.3">
      <c r="A118" s="23">
        <v>44009</v>
      </c>
      <c r="B118" s="21">
        <v>159</v>
      </c>
      <c r="G118" s="21">
        <v>159</v>
      </c>
    </row>
    <row r="119" spans="1:7" x14ac:dyDescent="0.3">
      <c r="A119" s="23">
        <v>44010</v>
      </c>
      <c r="B119" s="21">
        <v>160</v>
      </c>
      <c r="G119" s="21">
        <v>160</v>
      </c>
    </row>
    <row r="120" spans="1:7" x14ac:dyDescent="0.3">
      <c r="A120" s="23">
        <v>44011</v>
      </c>
      <c r="B120" s="21">
        <v>161</v>
      </c>
      <c r="G120" s="21">
        <v>161</v>
      </c>
    </row>
    <row r="121" spans="1:7" x14ac:dyDescent="0.3">
      <c r="A121" s="23">
        <v>44012</v>
      </c>
      <c r="B121" s="21">
        <v>162</v>
      </c>
      <c r="G121" s="21">
        <v>162</v>
      </c>
    </row>
    <row r="122" spans="1:7" x14ac:dyDescent="0.3">
      <c r="A122" s="23">
        <v>44013</v>
      </c>
      <c r="B122" s="21">
        <v>163</v>
      </c>
      <c r="G122" s="21">
        <v>163</v>
      </c>
    </row>
    <row r="123" spans="1:7" x14ac:dyDescent="0.3">
      <c r="A123" s="23">
        <v>44014</v>
      </c>
      <c r="B123" s="21">
        <v>164</v>
      </c>
      <c r="G123" s="21">
        <v>164</v>
      </c>
    </row>
    <row r="124" spans="1:7" x14ac:dyDescent="0.3">
      <c r="A124" s="23">
        <v>44015</v>
      </c>
      <c r="B124" s="21">
        <v>165</v>
      </c>
      <c r="G124" s="21">
        <v>165</v>
      </c>
    </row>
    <row r="125" spans="1:7" x14ac:dyDescent="0.3">
      <c r="A125" s="23">
        <v>44016</v>
      </c>
      <c r="B125" s="21">
        <v>166</v>
      </c>
      <c r="G125" s="21">
        <v>166</v>
      </c>
    </row>
    <row r="126" spans="1:7" x14ac:dyDescent="0.3">
      <c r="A126" s="23">
        <v>44017</v>
      </c>
      <c r="B126" s="21">
        <v>167</v>
      </c>
      <c r="G126" s="21">
        <v>167</v>
      </c>
    </row>
    <row r="127" spans="1:7" x14ac:dyDescent="0.3">
      <c r="A127" s="23">
        <v>44018</v>
      </c>
      <c r="B127" s="21">
        <v>168</v>
      </c>
      <c r="G127" s="21">
        <v>168</v>
      </c>
    </row>
    <row r="128" spans="1:7" x14ac:dyDescent="0.3">
      <c r="A128" s="23">
        <v>44019</v>
      </c>
      <c r="B128" s="21">
        <v>169</v>
      </c>
      <c r="G128" s="21">
        <v>169</v>
      </c>
    </row>
    <row r="129" spans="1:7" x14ac:dyDescent="0.3">
      <c r="A129" s="23">
        <v>44020</v>
      </c>
      <c r="B129" s="21">
        <v>170</v>
      </c>
      <c r="G129" s="21">
        <v>170</v>
      </c>
    </row>
    <row r="130" spans="1:7" x14ac:dyDescent="0.3">
      <c r="A130" s="23">
        <v>44021</v>
      </c>
      <c r="B130" s="21">
        <v>171</v>
      </c>
      <c r="G130" s="21">
        <v>171</v>
      </c>
    </row>
    <row r="131" spans="1:7" x14ac:dyDescent="0.3">
      <c r="A131" s="23">
        <v>44022</v>
      </c>
      <c r="B131" s="21">
        <v>172</v>
      </c>
      <c r="G131" s="21">
        <v>172</v>
      </c>
    </row>
    <row r="132" spans="1:7" x14ac:dyDescent="0.3">
      <c r="A132" s="23">
        <v>44023</v>
      </c>
      <c r="B132" s="21">
        <v>173</v>
      </c>
      <c r="G132" s="21">
        <v>173</v>
      </c>
    </row>
    <row r="133" spans="1:7" x14ac:dyDescent="0.3">
      <c r="A133" s="23">
        <v>44024</v>
      </c>
      <c r="B133" s="21">
        <v>174</v>
      </c>
      <c r="G133" s="21">
        <v>174</v>
      </c>
    </row>
    <row r="134" spans="1:7" x14ac:dyDescent="0.3">
      <c r="A134" s="23">
        <v>44025</v>
      </c>
      <c r="B134" s="21">
        <v>175</v>
      </c>
      <c r="G134" s="21">
        <v>175</v>
      </c>
    </row>
    <row r="135" spans="1:7" x14ac:dyDescent="0.3">
      <c r="A135" s="23">
        <v>44026</v>
      </c>
      <c r="B135" s="21">
        <v>176</v>
      </c>
      <c r="G135" s="21">
        <v>176</v>
      </c>
    </row>
    <row r="136" spans="1:7" x14ac:dyDescent="0.3">
      <c r="A136" s="23">
        <v>44027</v>
      </c>
      <c r="B136" s="21">
        <v>177</v>
      </c>
      <c r="G136" s="21">
        <v>177</v>
      </c>
    </row>
    <row r="137" spans="1:7" x14ac:dyDescent="0.3">
      <c r="A137" s="23">
        <v>44028</v>
      </c>
      <c r="B137" s="21">
        <v>178</v>
      </c>
      <c r="G137" s="21">
        <v>178</v>
      </c>
    </row>
    <row r="138" spans="1:7" x14ac:dyDescent="0.3">
      <c r="A138" s="23">
        <v>44029</v>
      </c>
      <c r="B138" s="21">
        <v>179</v>
      </c>
      <c r="G138" s="21">
        <v>179</v>
      </c>
    </row>
    <row r="139" spans="1:7" x14ac:dyDescent="0.3">
      <c r="A139" s="23">
        <v>44030</v>
      </c>
      <c r="B139" s="21">
        <v>180</v>
      </c>
      <c r="G139" s="21">
        <v>180</v>
      </c>
    </row>
    <row r="140" spans="1:7" x14ac:dyDescent="0.3">
      <c r="A140" s="23">
        <v>44031</v>
      </c>
      <c r="B140" s="21">
        <v>181</v>
      </c>
      <c r="G140" s="21">
        <v>181</v>
      </c>
    </row>
    <row r="141" spans="1:7" x14ac:dyDescent="0.3">
      <c r="A141" s="23">
        <v>44032</v>
      </c>
      <c r="B141" s="21">
        <v>182</v>
      </c>
      <c r="G141" s="21">
        <v>182</v>
      </c>
    </row>
    <row r="142" spans="1:7" x14ac:dyDescent="0.3">
      <c r="A142" s="23">
        <v>44033</v>
      </c>
      <c r="B142" s="21">
        <v>183</v>
      </c>
      <c r="G142" s="21">
        <v>183</v>
      </c>
    </row>
    <row r="143" spans="1:7" x14ac:dyDescent="0.3">
      <c r="A143" s="23">
        <v>44034</v>
      </c>
      <c r="B143" s="21">
        <v>184</v>
      </c>
      <c r="G143" s="21">
        <v>184</v>
      </c>
    </row>
    <row r="144" spans="1:7" x14ac:dyDescent="0.3">
      <c r="A144" s="23">
        <v>44035</v>
      </c>
      <c r="B144" s="21">
        <v>185</v>
      </c>
      <c r="G144" s="21">
        <v>185</v>
      </c>
    </row>
    <row r="145" spans="1:7" x14ac:dyDescent="0.3">
      <c r="A145" s="23">
        <v>44036</v>
      </c>
      <c r="B145" s="21">
        <v>186</v>
      </c>
      <c r="G145" s="21">
        <v>186</v>
      </c>
    </row>
    <row r="146" spans="1:7" x14ac:dyDescent="0.3">
      <c r="A146" s="23">
        <v>44037</v>
      </c>
      <c r="B146" s="21">
        <v>187</v>
      </c>
      <c r="G146" s="21">
        <v>187</v>
      </c>
    </row>
    <row r="147" spans="1:7" x14ac:dyDescent="0.3">
      <c r="A147" s="23">
        <v>44038</v>
      </c>
      <c r="B147" s="21">
        <v>188</v>
      </c>
      <c r="G147" s="21">
        <v>188</v>
      </c>
    </row>
    <row r="148" spans="1:7" x14ac:dyDescent="0.3">
      <c r="A148" s="23">
        <v>44039</v>
      </c>
      <c r="B148" s="21">
        <v>189</v>
      </c>
      <c r="G148" s="21">
        <v>189</v>
      </c>
    </row>
    <row r="149" spans="1:7" x14ac:dyDescent="0.3">
      <c r="A149" s="23">
        <v>44040</v>
      </c>
      <c r="B149" s="21">
        <v>190</v>
      </c>
      <c r="G149" s="21">
        <v>190</v>
      </c>
    </row>
    <row r="150" spans="1:7" x14ac:dyDescent="0.3">
      <c r="A150" s="23">
        <v>44041</v>
      </c>
      <c r="B150" s="21">
        <v>191</v>
      </c>
      <c r="G150" s="21">
        <v>191</v>
      </c>
    </row>
    <row r="151" spans="1:7" x14ac:dyDescent="0.3">
      <c r="A151" s="23">
        <v>44042</v>
      </c>
      <c r="B151" s="21">
        <v>192</v>
      </c>
      <c r="G151" s="21">
        <v>192</v>
      </c>
    </row>
    <row r="152" spans="1:7" x14ac:dyDescent="0.3">
      <c r="A152" s="23">
        <v>44043</v>
      </c>
      <c r="B152" s="21">
        <v>193</v>
      </c>
      <c r="G152" s="21">
        <v>193</v>
      </c>
    </row>
    <row r="153" spans="1:7" x14ac:dyDescent="0.3">
      <c r="A153" s="23">
        <v>44044</v>
      </c>
      <c r="B153" s="21">
        <v>194</v>
      </c>
      <c r="G153" s="21">
        <v>194</v>
      </c>
    </row>
    <row r="154" spans="1:7" x14ac:dyDescent="0.3">
      <c r="A154" s="23">
        <v>44045</v>
      </c>
      <c r="B154" s="21">
        <v>195</v>
      </c>
      <c r="G154" s="21">
        <v>195</v>
      </c>
    </row>
    <row r="155" spans="1:7" x14ac:dyDescent="0.3">
      <c r="A155" s="23">
        <v>44046</v>
      </c>
      <c r="B155" s="21">
        <v>196</v>
      </c>
      <c r="G155" s="21">
        <v>196</v>
      </c>
    </row>
    <row r="156" spans="1:7" x14ac:dyDescent="0.3">
      <c r="A156" s="23">
        <v>44047</v>
      </c>
      <c r="B156" s="21">
        <v>197</v>
      </c>
      <c r="G156" s="21">
        <v>197</v>
      </c>
    </row>
    <row r="157" spans="1:7" x14ac:dyDescent="0.3">
      <c r="A157" s="23">
        <v>44048</v>
      </c>
      <c r="B157" s="21">
        <v>198</v>
      </c>
      <c r="G157" s="21">
        <v>198</v>
      </c>
    </row>
    <row r="158" spans="1:7" x14ac:dyDescent="0.3">
      <c r="A158" s="23">
        <v>44049</v>
      </c>
      <c r="B158" s="21">
        <v>199</v>
      </c>
      <c r="G158" s="21">
        <v>199</v>
      </c>
    </row>
    <row r="159" spans="1:7" x14ac:dyDescent="0.3">
      <c r="A159" s="23">
        <v>44050</v>
      </c>
      <c r="B159" s="21">
        <v>200</v>
      </c>
      <c r="G159" s="21">
        <v>200</v>
      </c>
    </row>
    <row r="160" spans="1:7" x14ac:dyDescent="0.3">
      <c r="A160" s="23">
        <v>44051</v>
      </c>
      <c r="B160" s="21">
        <v>201</v>
      </c>
      <c r="G160" s="21">
        <v>201</v>
      </c>
    </row>
    <row r="161" spans="1:7" x14ac:dyDescent="0.3">
      <c r="A161" s="23">
        <v>44052</v>
      </c>
      <c r="B161" s="21">
        <v>202</v>
      </c>
      <c r="G161" s="21">
        <v>202</v>
      </c>
    </row>
    <row r="162" spans="1:7" x14ac:dyDescent="0.3">
      <c r="A162" s="23">
        <v>44053</v>
      </c>
      <c r="B162" s="21">
        <v>203</v>
      </c>
      <c r="G162" s="21">
        <v>203</v>
      </c>
    </row>
    <row r="163" spans="1:7" x14ac:dyDescent="0.3">
      <c r="A163" s="23">
        <v>44054</v>
      </c>
      <c r="B163" s="21">
        <v>204</v>
      </c>
      <c r="G163" s="21">
        <v>204</v>
      </c>
    </row>
    <row r="164" spans="1:7" x14ac:dyDescent="0.3">
      <c r="A164" s="23">
        <v>44055</v>
      </c>
      <c r="B164" s="21">
        <v>205</v>
      </c>
      <c r="G164" s="21">
        <v>205</v>
      </c>
    </row>
    <row r="165" spans="1:7" x14ac:dyDescent="0.3">
      <c r="A165" s="23">
        <v>44056</v>
      </c>
      <c r="B165" s="21">
        <v>206</v>
      </c>
      <c r="G165" s="21">
        <v>206</v>
      </c>
    </row>
    <row r="166" spans="1:7" x14ac:dyDescent="0.3">
      <c r="A166" s="23">
        <v>44057</v>
      </c>
      <c r="B166" s="21">
        <v>207</v>
      </c>
      <c r="G166" s="21">
        <v>207</v>
      </c>
    </row>
    <row r="167" spans="1:7" x14ac:dyDescent="0.3">
      <c r="A167" s="23">
        <v>44058</v>
      </c>
      <c r="B167" s="21">
        <v>208</v>
      </c>
      <c r="G167" s="21">
        <v>208</v>
      </c>
    </row>
    <row r="168" spans="1:7" x14ac:dyDescent="0.3">
      <c r="A168" s="23">
        <v>44059</v>
      </c>
      <c r="B168" s="21">
        <v>209</v>
      </c>
      <c r="G168" s="21">
        <v>209</v>
      </c>
    </row>
    <row r="169" spans="1:7" x14ac:dyDescent="0.3">
      <c r="A169" s="23">
        <v>44060</v>
      </c>
      <c r="B169" s="21">
        <v>210</v>
      </c>
      <c r="G169" s="21">
        <v>210</v>
      </c>
    </row>
    <row r="170" spans="1:7" x14ac:dyDescent="0.3">
      <c r="A170" s="23">
        <v>44061</v>
      </c>
      <c r="B170" s="21">
        <v>211</v>
      </c>
      <c r="G170" s="21">
        <v>211</v>
      </c>
    </row>
    <row r="171" spans="1:7" x14ac:dyDescent="0.3">
      <c r="A171" s="23">
        <v>44062</v>
      </c>
      <c r="B171" s="21">
        <v>212</v>
      </c>
      <c r="G171" s="21">
        <v>212</v>
      </c>
    </row>
    <row r="172" spans="1:7" x14ac:dyDescent="0.3">
      <c r="A172" s="23">
        <v>44063</v>
      </c>
      <c r="B172" s="21">
        <v>213</v>
      </c>
      <c r="G172" s="21">
        <v>213</v>
      </c>
    </row>
    <row r="173" spans="1:7" x14ac:dyDescent="0.3">
      <c r="A173" s="23">
        <v>44064</v>
      </c>
      <c r="B173" s="21">
        <v>214</v>
      </c>
      <c r="G173" s="21">
        <v>214</v>
      </c>
    </row>
    <row r="174" spans="1:7" x14ac:dyDescent="0.3">
      <c r="A174" s="23">
        <v>44065</v>
      </c>
      <c r="B174" s="21">
        <v>215</v>
      </c>
      <c r="G174" s="21">
        <v>215</v>
      </c>
    </row>
    <row r="175" spans="1:7" x14ac:dyDescent="0.3">
      <c r="A175" s="23">
        <v>44066</v>
      </c>
      <c r="B175" s="21">
        <v>216</v>
      </c>
      <c r="G175" s="21">
        <v>216</v>
      </c>
    </row>
    <row r="176" spans="1:7" x14ac:dyDescent="0.3">
      <c r="A176" s="23">
        <v>44067</v>
      </c>
      <c r="B176" s="21">
        <v>217</v>
      </c>
      <c r="G176" s="21">
        <v>217</v>
      </c>
    </row>
    <row r="177" spans="1:7" x14ac:dyDescent="0.3">
      <c r="A177" s="23">
        <v>44068</v>
      </c>
      <c r="B177" s="21">
        <v>218</v>
      </c>
      <c r="G177" s="21">
        <v>218</v>
      </c>
    </row>
    <row r="178" spans="1:7" x14ac:dyDescent="0.3">
      <c r="A178" s="23">
        <v>44069</v>
      </c>
      <c r="B178" s="21">
        <v>219</v>
      </c>
      <c r="G178" s="21">
        <v>219</v>
      </c>
    </row>
    <row r="179" spans="1:7" x14ac:dyDescent="0.3">
      <c r="A179" s="23">
        <v>44070</v>
      </c>
      <c r="B179" s="21">
        <v>220</v>
      </c>
      <c r="G179" s="21">
        <v>220</v>
      </c>
    </row>
    <row r="180" spans="1:7" x14ac:dyDescent="0.3">
      <c r="A180" s="23">
        <v>44071</v>
      </c>
      <c r="B180" s="21">
        <v>221</v>
      </c>
      <c r="G180" s="21">
        <v>221</v>
      </c>
    </row>
    <row r="181" spans="1:7" x14ac:dyDescent="0.3">
      <c r="A181" s="23">
        <v>44072</v>
      </c>
      <c r="B181" s="21">
        <v>222</v>
      </c>
      <c r="G181" s="21">
        <v>222</v>
      </c>
    </row>
    <row r="182" spans="1:7" x14ac:dyDescent="0.3">
      <c r="A182" s="23">
        <v>44073</v>
      </c>
      <c r="B182" s="21">
        <v>223</v>
      </c>
      <c r="G182" s="21">
        <v>223</v>
      </c>
    </row>
    <row r="183" spans="1:7" x14ac:dyDescent="0.3">
      <c r="A183" s="23">
        <v>44074</v>
      </c>
      <c r="B183" s="21">
        <v>224</v>
      </c>
      <c r="G183" s="21">
        <v>224</v>
      </c>
    </row>
    <row r="184" spans="1:7" x14ac:dyDescent="0.3">
      <c r="A184" s="23">
        <v>44075</v>
      </c>
      <c r="B184" s="21">
        <v>225</v>
      </c>
      <c r="G184" s="21">
        <v>225</v>
      </c>
    </row>
    <row r="185" spans="1:7" x14ac:dyDescent="0.3">
      <c r="A185" s="23">
        <v>44076</v>
      </c>
      <c r="B185" s="21">
        <v>226</v>
      </c>
      <c r="G185" s="21">
        <v>226</v>
      </c>
    </row>
    <row r="186" spans="1:7" x14ac:dyDescent="0.3">
      <c r="A186" s="23">
        <v>44077</v>
      </c>
      <c r="B186" s="21">
        <v>227</v>
      </c>
      <c r="G186" s="21">
        <v>227</v>
      </c>
    </row>
    <row r="187" spans="1:7" x14ac:dyDescent="0.3">
      <c r="A187" s="23">
        <v>44078</v>
      </c>
      <c r="B187" s="21">
        <v>228</v>
      </c>
      <c r="G187" s="21">
        <v>228</v>
      </c>
    </row>
    <row r="188" spans="1:7" x14ac:dyDescent="0.3">
      <c r="A188" s="23">
        <v>44079</v>
      </c>
      <c r="B188" s="21">
        <v>229</v>
      </c>
      <c r="G188" s="21">
        <v>229</v>
      </c>
    </row>
    <row r="189" spans="1:7" x14ac:dyDescent="0.3">
      <c r="A189" s="23">
        <v>44080</v>
      </c>
      <c r="B189" s="21">
        <v>230</v>
      </c>
      <c r="G189" s="21">
        <v>230</v>
      </c>
    </row>
    <row r="190" spans="1:7" x14ac:dyDescent="0.3">
      <c r="A190" s="23">
        <v>44081</v>
      </c>
      <c r="B190" s="21">
        <v>231</v>
      </c>
      <c r="G190" s="21">
        <v>231</v>
      </c>
    </row>
    <row r="191" spans="1:7" x14ac:dyDescent="0.3">
      <c r="A191" s="23">
        <v>44082</v>
      </c>
      <c r="B191" s="21">
        <v>232</v>
      </c>
      <c r="G191" s="21">
        <v>232</v>
      </c>
    </row>
    <row r="192" spans="1:7" x14ac:dyDescent="0.3">
      <c r="A192" s="23">
        <v>44083</v>
      </c>
      <c r="B192" s="21">
        <v>233</v>
      </c>
      <c r="G192" s="21">
        <v>233</v>
      </c>
    </row>
    <row r="193" spans="1:7" x14ac:dyDescent="0.3">
      <c r="A193" s="23">
        <v>44084</v>
      </c>
      <c r="B193" s="21">
        <v>234</v>
      </c>
      <c r="G193" s="21">
        <v>234</v>
      </c>
    </row>
    <row r="194" spans="1:7" x14ac:dyDescent="0.3">
      <c r="A194" s="23">
        <v>44085</v>
      </c>
      <c r="B194" s="21">
        <v>235</v>
      </c>
      <c r="G194" s="21">
        <v>235</v>
      </c>
    </row>
    <row r="195" spans="1:7" x14ac:dyDescent="0.3">
      <c r="A195" s="23">
        <v>44086</v>
      </c>
      <c r="B195" s="21">
        <v>236</v>
      </c>
      <c r="G195" s="21">
        <v>236</v>
      </c>
    </row>
    <row r="196" spans="1:7" x14ac:dyDescent="0.3">
      <c r="A196" s="23">
        <v>44087</v>
      </c>
      <c r="B196" s="21">
        <v>237</v>
      </c>
      <c r="G196" s="21">
        <v>237</v>
      </c>
    </row>
    <row r="197" spans="1:7" x14ac:dyDescent="0.3">
      <c r="A197" s="23">
        <v>44088</v>
      </c>
      <c r="B197" s="21">
        <v>238</v>
      </c>
      <c r="G197" s="21">
        <v>238</v>
      </c>
    </row>
    <row r="198" spans="1:7" x14ac:dyDescent="0.3">
      <c r="A198" s="23">
        <v>44089</v>
      </c>
      <c r="B198" s="21">
        <v>239</v>
      </c>
      <c r="G198" s="21">
        <v>239</v>
      </c>
    </row>
    <row r="199" spans="1:7" x14ac:dyDescent="0.3">
      <c r="A199" s="23">
        <v>44090</v>
      </c>
      <c r="B199" s="21">
        <v>240</v>
      </c>
      <c r="G199" s="21">
        <v>240</v>
      </c>
    </row>
    <row r="200" spans="1:7" x14ac:dyDescent="0.3">
      <c r="A200" s="23">
        <v>44091</v>
      </c>
      <c r="B200" s="21">
        <v>241</v>
      </c>
      <c r="G200" s="21">
        <v>241</v>
      </c>
    </row>
    <row r="201" spans="1:7" x14ac:dyDescent="0.3">
      <c r="A201" s="23">
        <v>44092</v>
      </c>
      <c r="B201" s="21">
        <v>242</v>
      </c>
      <c r="G201" s="21">
        <v>242</v>
      </c>
    </row>
    <row r="202" spans="1:7" x14ac:dyDescent="0.3">
      <c r="A202" s="23">
        <v>44093</v>
      </c>
      <c r="B202" s="21">
        <v>243</v>
      </c>
      <c r="G202" s="21">
        <v>243</v>
      </c>
    </row>
    <row r="203" spans="1:7" x14ac:dyDescent="0.3">
      <c r="A203" s="23">
        <v>44094</v>
      </c>
      <c r="B203" s="21">
        <v>244</v>
      </c>
      <c r="G203" s="21">
        <v>244</v>
      </c>
    </row>
    <row r="204" spans="1:7" x14ac:dyDescent="0.3">
      <c r="A204" s="23">
        <v>44095</v>
      </c>
      <c r="B204" s="21">
        <v>245</v>
      </c>
      <c r="G204" s="21">
        <v>245</v>
      </c>
    </row>
    <row r="205" spans="1:7" x14ac:dyDescent="0.3">
      <c r="A205" s="23">
        <v>44096</v>
      </c>
      <c r="B205" s="21">
        <v>246</v>
      </c>
      <c r="G205" s="21">
        <v>246</v>
      </c>
    </row>
    <row r="206" spans="1:7" x14ac:dyDescent="0.3">
      <c r="A206" s="23">
        <v>44097</v>
      </c>
      <c r="B206" s="21">
        <v>247</v>
      </c>
      <c r="G206" s="21">
        <v>247</v>
      </c>
    </row>
    <row r="207" spans="1:7" x14ac:dyDescent="0.3">
      <c r="A207" s="23">
        <v>44098</v>
      </c>
      <c r="B207" s="21">
        <v>248</v>
      </c>
      <c r="G207" s="21">
        <v>248</v>
      </c>
    </row>
    <row r="208" spans="1:7" x14ac:dyDescent="0.3">
      <c r="A208" s="23">
        <v>44099</v>
      </c>
      <c r="B208" s="21">
        <v>249</v>
      </c>
      <c r="G208" s="21">
        <v>249</v>
      </c>
    </row>
    <row r="209" spans="1:7" x14ac:dyDescent="0.3">
      <c r="A209" s="23">
        <v>44100</v>
      </c>
      <c r="B209" s="21">
        <v>250</v>
      </c>
      <c r="G209" s="21">
        <v>250</v>
      </c>
    </row>
    <row r="210" spans="1:7" x14ac:dyDescent="0.3">
      <c r="A210" s="23">
        <v>44101</v>
      </c>
      <c r="B210" s="21">
        <v>251</v>
      </c>
      <c r="G210" s="21">
        <v>251</v>
      </c>
    </row>
    <row r="211" spans="1:7" x14ac:dyDescent="0.3">
      <c r="A211" s="23">
        <v>44102</v>
      </c>
      <c r="B211" s="21">
        <v>252</v>
      </c>
      <c r="G211" s="21">
        <v>252</v>
      </c>
    </row>
    <row r="212" spans="1:7" x14ac:dyDescent="0.3">
      <c r="A212" s="23">
        <v>44103</v>
      </c>
      <c r="B212" s="21">
        <v>253</v>
      </c>
      <c r="G212" s="21">
        <v>253</v>
      </c>
    </row>
    <row r="213" spans="1:7" x14ac:dyDescent="0.3">
      <c r="A213" s="23">
        <v>44104</v>
      </c>
      <c r="B213" s="21">
        <v>254</v>
      </c>
      <c r="G213" s="21">
        <v>254</v>
      </c>
    </row>
    <row r="214" spans="1:7" x14ac:dyDescent="0.3">
      <c r="A214" s="23">
        <v>44105</v>
      </c>
      <c r="B214" s="21">
        <v>255</v>
      </c>
      <c r="G214" s="21">
        <v>255</v>
      </c>
    </row>
    <row r="215" spans="1:7" x14ac:dyDescent="0.3">
      <c r="A215" s="23">
        <v>44106</v>
      </c>
      <c r="B215" s="21">
        <v>256</v>
      </c>
      <c r="G215" s="21">
        <v>256</v>
      </c>
    </row>
    <row r="216" spans="1:7" x14ac:dyDescent="0.3">
      <c r="A216" s="23">
        <v>44107</v>
      </c>
      <c r="B216" s="21">
        <v>257</v>
      </c>
      <c r="G216" s="21">
        <v>257</v>
      </c>
    </row>
    <row r="217" spans="1:7" x14ac:dyDescent="0.3">
      <c r="A217" s="23">
        <v>44108</v>
      </c>
      <c r="B217" s="21">
        <v>258</v>
      </c>
      <c r="G217" s="21">
        <v>258</v>
      </c>
    </row>
    <row r="218" spans="1:7" x14ac:dyDescent="0.3">
      <c r="A218" s="23">
        <v>44109</v>
      </c>
      <c r="B218" s="21">
        <v>259</v>
      </c>
      <c r="G218" s="21">
        <v>259</v>
      </c>
    </row>
    <row r="219" spans="1:7" x14ac:dyDescent="0.3">
      <c r="A219" s="23">
        <v>44110</v>
      </c>
      <c r="B219" s="21">
        <v>260</v>
      </c>
      <c r="G219" s="21">
        <v>260</v>
      </c>
    </row>
    <row r="220" spans="1:7" x14ac:dyDescent="0.3">
      <c r="A220" s="23">
        <v>44111</v>
      </c>
      <c r="B220" s="21">
        <v>261</v>
      </c>
      <c r="G220" s="21">
        <v>261</v>
      </c>
    </row>
    <row r="221" spans="1:7" x14ac:dyDescent="0.3">
      <c r="A221" s="23">
        <v>44112</v>
      </c>
      <c r="B221" s="21">
        <v>262</v>
      </c>
      <c r="G221" s="21">
        <v>262</v>
      </c>
    </row>
    <row r="222" spans="1:7" x14ac:dyDescent="0.3">
      <c r="A222" s="23">
        <v>44113</v>
      </c>
      <c r="B222" s="21">
        <v>263</v>
      </c>
      <c r="G222" s="21">
        <v>263</v>
      </c>
    </row>
    <row r="223" spans="1:7" x14ac:dyDescent="0.3">
      <c r="A223" s="23">
        <v>44114</v>
      </c>
      <c r="B223" s="21">
        <v>264</v>
      </c>
      <c r="G223" s="21">
        <v>264</v>
      </c>
    </row>
    <row r="224" spans="1:7" x14ac:dyDescent="0.3">
      <c r="A224" s="23">
        <v>44115</v>
      </c>
      <c r="B224" s="21">
        <v>265</v>
      </c>
      <c r="G224" s="21">
        <v>265</v>
      </c>
    </row>
    <row r="225" spans="1:7" x14ac:dyDescent="0.3">
      <c r="A225" s="23">
        <v>44116</v>
      </c>
      <c r="B225" s="21">
        <v>266</v>
      </c>
      <c r="G225" s="21">
        <v>266</v>
      </c>
    </row>
    <row r="226" spans="1:7" x14ac:dyDescent="0.3">
      <c r="A226" s="23">
        <v>44117</v>
      </c>
      <c r="B226" s="21">
        <v>267</v>
      </c>
      <c r="G226" s="21">
        <v>267</v>
      </c>
    </row>
    <row r="227" spans="1:7" x14ac:dyDescent="0.3">
      <c r="A227" s="23">
        <v>44118</v>
      </c>
      <c r="B227" s="21">
        <v>268</v>
      </c>
      <c r="G227" s="21">
        <v>268</v>
      </c>
    </row>
    <row r="228" spans="1:7" x14ac:dyDescent="0.3">
      <c r="A228" s="23">
        <v>44119</v>
      </c>
      <c r="B228" s="21">
        <v>269</v>
      </c>
      <c r="G228" s="21">
        <v>269</v>
      </c>
    </row>
    <row r="229" spans="1:7" x14ac:dyDescent="0.3">
      <c r="A229" s="23">
        <v>44120</v>
      </c>
      <c r="B229" s="21">
        <v>270</v>
      </c>
      <c r="G229" s="21">
        <v>270</v>
      </c>
    </row>
    <row r="230" spans="1:7" x14ac:dyDescent="0.3">
      <c r="A230" s="23">
        <v>44121</v>
      </c>
      <c r="B230" s="21">
        <v>271</v>
      </c>
      <c r="G230" s="21">
        <v>271</v>
      </c>
    </row>
    <row r="231" spans="1:7" x14ac:dyDescent="0.3">
      <c r="A231" s="23">
        <v>44122</v>
      </c>
      <c r="B231" s="21">
        <v>272</v>
      </c>
      <c r="G231" s="21">
        <v>272</v>
      </c>
    </row>
    <row r="232" spans="1:7" x14ac:dyDescent="0.3">
      <c r="A232" s="23">
        <v>44123</v>
      </c>
      <c r="B232" s="21">
        <v>273</v>
      </c>
      <c r="G232" s="21">
        <v>273</v>
      </c>
    </row>
    <row r="233" spans="1:7" x14ac:dyDescent="0.3">
      <c r="A233" s="23">
        <v>44124</v>
      </c>
      <c r="B233" s="21">
        <v>274</v>
      </c>
      <c r="G233" s="21">
        <v>274</v>
      </c>
    </row>
    <row r="234" spans="1:7" x14ac:dyDescent="0.3">
      <c r="A234" s="23">
        <v>44125</v>
      </c>
      <c r="B234" s="21">
        <v>275</v>
      </c>
      <c r="G234" s="21">
        <v>275</v>
      </c>
    </row>
    <row r="235" spans="1:7" x14ac:dyDescent="0.3">
      <c r="A235" s="23">
        <v>44126</v>
      </c>
      <c r="B235" s="21">
        <v>276</v>
      </c>
      <c r="G235" s="21">
        <v>276</v>
      </c>
    </row>
    <row r="236" spans="1:7" x14ac:dyDescent="0.3">
      <c r="A236" s="23">
        <v>44127</v>
      </c>
      <c r="B236" s="21">
        <v>277</v>
      </c>
      <c r="G236" s="21">
        <v>277</v>
      </c>
    </row>
    <row r="237" spans="1:7" x14ac:dyDescent="0.3">
      <c r="A237" s="23">
        <v>44128</v>
      </c>
      <c r="B237" s="21">
        <v>278</v>
      </c>
      <c r="G237" s="21">
        <v>278</v>
      </c>
    </row>
    <row r="238" spans="1:7" x14ac:dyDescent="0.3">
      <c r="A238" s="23">
        <v>44129</v>
      </c>
      <c r="B238" s="21">
        <v>279</v>
      </c>
      <c r="G238" s="21">
        <v>279</v>
      </c>
    </row>
    <row r="239" spans="1:7" x14ac:dyDescent="0.3">
      <c r="A239" s="23">
        <v>44130</v>
      </c>
      <c r="B239" s="21">
        <v>280</v>
      </c>
      <c r="G239" s="21">
        <v>280</v>
      </c>
    </row>
    <row r="240" spans="1:7" x14ac:dyDescent="0.3">
      <c r="A240" s="23">
        <v>44131</v>
      </c>
      <c r="B240" s="21">
        <v>281</v>
      </c>
      <c r="G240" s="21">
        <v>281</v>
      </c>
    </row>
    <row r="241" spans="1:7" x14ac:dyDescent="0.3">
      <c r="A241" s="23">
        <v>44132</v>
      </c>
      <c r="B241" s="21">
        <v>282</v>
      </c>
      <c r="G241" s="21">
        <v>282</v>
      </c>
    </row>
    <row r="242" spans="1:7" x14ac:dyDescent="0.3">
      <c r="A242" s="23">
        <v>44133</v>
      </c>
      <c r="B242" s="21">
        <v>283</v>
      </c>
      <c r="G242" s="21">
        <v>283</v>
      </c>
    </row>
    <row r="243" spans="1:7" x14ac:dyDescent="0.3">
      <c r="A243" s="23">
        <v>44134</v>
      </c>
      <c r="B243" s="21">
        <v>284</v>
      </c>
      <c r="G243" s="21">
        <v>284</v>
      </c>
    </row>
    <row r="244" spans="1:7" x14ac:dyDescent="0.3">
      <c r="A244" s="23">
        <v>44135</v>
      </c>
      <c r="B244" s="21">
        <v>285</v>
      </c>
      <c r="G244" s="21">
        <v>285</v>
      </c>
    </row>
    <row r="245" spans="1:7" x14ac:dyDescent="0.3">
      <c r="A245" s="23">
        <v>44136</v>
      </c>
      <c r="B245" s="21">
        <v>286</v>
      </c>
      <c r="G245" s="21">
        <v>286</v>
      </c>
    </row>
    <row r="246" spans="1:7" x14ac:dyDescent="0.3">
      <c r="A246" s="23">
        <v>44137</v>
      </c>
      <c r="B246" s="21">
        <v>287</v>
      </c>
      <c r="G246" s="21">
        <v>287</v>
      </c>
    </row>
    <row r="247" spans="1:7" x14ac:dyDescent="0.3">
      <c r="A247" s="23">
        <v>44138</v>
      </c>
      <c r="B247" s="21">
        <v>288</v>
      </c>
      <c r="G247" s="21">
        <v>288</v>
      </c>
    </row>
    <row r="248" spans="1:7" x14ac:dyDescent="0.3">
      <c r="A248" s="23">
        <v>44139</v>
      </c>
      <c r="B248" s="21">
        <v>289</v>
      </c>
      <c r="G248" s="21">
        <v>289</v>
      </c>
    </row>
    <row r="249" spans="1:7" x14ac:dyDescent="0.3">
      <c r="A249" s="23">
        <v>44140</v>
      </c>
      <c r="B249" s="21">
        <v>290</v>
      </c>
      <c r="G249" s="21">
        <v>290</v>
      </c>
    </row>
    <row r="250" spans="1:7" x14ac:dyDescent="0.3">
      <c r="A250" s="23">
        <v>44141</v>
      </c>
      <c r="B250" s="21">
        <v>291</v>
      </c>
      <c r="G250" s="21">
        <v>291</v>
      </c>
    </row>
    <row r="251" spans="1:7" x14ac:dyDescent="0.3">
      <c r="A251" s="23">
        <v>44142</v>
      </c>
      <c r="B251" s="21">
        <v>292</v>
      </c>
      <c r="G251" s="21">
        <v>292</v>
      </c>
    </row>
    <row r="252" spans="1:7" x14ac:dyDescent="0.3">
      <c r="A252" s="23">
        <v>44143</v>
      </c>
      <c r="B252" s="21">
        <v>293</v>
      </c>
      <c r="G252" s="21">
        <v>293</v>
      </c>
    </row>
    <row r="253" spans="1:7" x14ac:dyDescent="0.3">
      <c r="A253" s="23">
        <v>44144</v>
      </c>
      <c r="B253" s="21">
        <v>294</v>
      </c>
      <c r="G253" s="21">
        <v>294</v>
      </c>
    </row>
    <row r="254" spans="1:7" x14ac:dyDescent="0.3">
      <c r="A254" s="23">
        <v>44145</v>
      </c>
      <c r="B254" s="21">
        <v>295</v>
      </c>
      <c r="G254" s="21">
        <v>295</v>
      </c>
    </row>
    <row r="255" spans="1:7" x14ac:dyDescent="0.3">
      <c r="A255" s="23">
        <v>44146</v>
      </c>
      <c r="B255" s="21">
        <v>296</v>
      </c>
      <c r="G255" s="21">
        <v>296</v>
      </c>
    </row>
    <row r="256" spans="1:7" x14ac:dyDescent="0.3">
      <c r="A256" s="23">
        <v>44147</v>
      </c>
      <c r="B256" s="21">
        <v>297</v>
      </c>
      <c r="G256" s="21">
        <v>297</v>
      </c>
    </row>
    <row r="257" spans="1:7" x14ac:dyDescent="0.3">
      <c r="A257" s="23">
        <v>44148</v>
      </c>
      <c r="B257" s="21">
        <v>298</v>
      </c>
      <c r="G257" s="21">
        <v>298</v>
      </c>
    </row>
    <row r="258" spans="1:7" x14ac:dyDescent="0.3">
      <c r="A258" s="23">
        <v>44149</v>
      </c>
      <c r="B258" s="21">
        <v>299</v>
      </c>
      <c r="G258" s="21">
        <v>299</v>
      </c>
    </row>
    <row r="259" spans="1:7" x14ac:dyDescent="0.3">
      <c r="A259" s="23">
        <v>44150</v>
      </c>
      <c r="B259" s="21">
        <v>300</v>
      </c>
      <c r="G259" s="21">
        <v>300</v>
      </c>
    </row>
    <row r="260" spans="1:7" x14ac:dyDescent="0.3">
      <c r="A260" s="23">
        <v>44151</v>
      </c>
      <c r="B260" s="21">
        <v>301</v>
      </c>
      <c r="G260" s="21">
        <v>301</v>
      </c>
    </row>
    <row r="261" spans="1:7" x14ac:dyDescent="0.3">
      <c r="A261" s="23">
        <v>44152</v>
      </c>
      <c r="B261" s="21">
        <v>302</v>
      </c>
      <c r="G261" s="21">
        <v>302</v>
      </c>
    </row>
    <row r="262" spans="1:7" x14ac:dyDescent="0.3">
      <c r="A262" s="23">
        <v>44153</v>
      </c>
      <c r="B262" s="21">
        <v>303</v>
      </c>
      <c r="G262" s="21">
        <v>303</v>
      </c>
    </row>
    <row r="263" spans="1:7" x14ac:dyDescent="0.3">
      <c r="A263" s="23">
        <v>44154</v>
      </c>
      <c r="B263" s="21">
        <v>304</v>
      </c>
      <c r="G263" s="21">
        <v>304</v>
      </c>
    </row>
    <row r="264" spans="1:7" x14ac:dyDescent="0.3">
      <c r="A264" s="23">
        <v>44155</v>
      </c>
      <c r="B264" s="21">
        <v>305</v>
      </c>
      <c r="G264" s="21">
        <v>305</v>
      </c>
    </row>
    <row r="265" spans="1:7" x14ac:dyDescent="0.3">
      <c r="A265" s="23">
        <v>44156</v>
      </c>
      <c r="B265" s="21">
        <v>306</v>
      </c>
      <c r="G265" s="21">
        <v>306</v>
      </c>
    </row>
    <row r="266" spans="1:7" x14ac:dyDescent="0.3">
      <c r="A266" s="23">
        <v>44157</v>
      </c>
      <c r="B266" s="21">
        <v>307</v>
      </c>
      <c r="G266" s="21">
        <v>307</v>
      </c>
    </row>
    <row r="267" spans="1:7" x14ac:dyDescent="0.3">
      <c r="A267" s="23">
        <v>44158</v>
      </c>
      <c r="B267" s="21">
        <v>308</v>
      </c>
      <c r="G267" s="21">
        <v>308</v>
      </c>
    </row>
    <row r="268" spans="1:7" x14ac:dyDescent="0.3">
      <c r="A268" s="23">
        <v>44159</v>
      </c>
      <c r="B268" s="21">
        <v>309</v>
      </c>
      <c r="G268" s="21">
        <v>309</v>
      </c>
    </row>
    <row r="269" spans="1:7" x14ac:dyDescent="0.3">
      <c r="A269" s="23">
        <v>44160</v>
      </c>
      <c r="B269" s="21">
        <v>310</v>
      </c>
      <c r="G269" s="21">
        <v>310</v>
      </c>
    </row>
    <row r="270" spans="1:7" x14ac:dyDescent="0.3">
      <c r="A270" s="23">
        <v>44161</v>
      </c>
      <c r="B270" s="21">
        <v>311</v>
      </c>
      <c r="G270" s="21">
        <v>311</v>
      </c>
    </row>
    <row r="271" spans="1:7" x14ac:dyDescent="0.3">
      <c r="A271" s="23">
        <v>44162</v>
      </c>
      <c r="B271" s="21">
        <v>312</v>
      </c>
      <c r="G271" s="21">
        <v>312</v>
      </c>
    </row>
    <row r="272" spans="1:7" x14ac:dyDescent="0.3">
      <c r="A272" s="23">
        <v>44163</v>
      </c>
      <c r="B272" s="21">
        <v>313</v>
      </c>
      <c r="G272" s="21">
        <v>313</v>
      </c>
    </row>
    <row r="273" spans="1:7" x14ac:dyDescent="0.3">
      <c r="A273" s="23">
        <v>44164</v>
      </c>
      <c r="B273" s="21">
        <v>314</v>
      </c>
      <c r="G273" s="21">
        <v>314</v>
      </c>
    </row>
    <row r="274" spans="1:7" x14ac:dyDescent="0.3">
      <c r="A274" s="23">
        <v>44165</v>
      </c>
      <c r="B274" s="21">
        <v>315</v>
      </c>
      <c r="G274" s="21">
        <v>315</v>
      </c>
    </row>
    <row r="275" spans="1:7" x14ac:dyDescent="0.3">
      <c r="A275" s="23">
        <v>44166</v>
      </c>
      <c r="B275" s="21">
        <v>316</v>
      </c>
      <c r="G275" s="21">
        <v>316</v>
      </c>
    </row>
    <row r="276" spans="1:7" x14ac:dyDescent="0.3">
      <c r="A276" s="23">
        <v>44167</v>
      </c>
      <c r="B276" s="21">
        <v>317</v>
      </c>
      <c r="G276" s="21">
        <v>317</v>
      </c>
    </row>
    <row r="277" spans="1:7" x14ac:dyDescent="0.3">
      <c r="A277" s="23">
        <v>44168</v>
      </c>
      <c r="B277" s="21">
        <v>318</v>
      </c>
      <c r="G277" s="21">
        <v>318</v>
      </c>
    </row>
    <row r="278" spans="1:7" x14ac:dyDescent="0.3">
      <c r="A278" s="23">
        <v>44169</v>
      </c>
      <c r="B278" s="21">
        <v>319</v>
      </c>
      <c r="G278" s="21">
        <v>319</v>
      </c>
    </row>
    <row r="279" spans="1:7" x14ac:dyDescent="0.3">
      <c r="A279" s="23">
        <v>44170</v>
      </c>
      <c r="B279" s="21">
        <v>320</v>
      </c>
      <c r="G279" s="21">
        <v>320</v>
      </c>
    </row>
    <row r="280" spans="1:7" x14ac:dyDescent="0.3">
      <c r="A280" s="23">
        <v>44171</v>
      </c>
      <c r="B280" s="21">
        <v>321</v>
      </c>
      <c r="G280" s="21">
        <v>321</v>
      </c>
    </row>
    <row r="281" spans="1:7" x14ac:dyDescent="0.3">
      <c r="A281" s="23">
        <v>44172</v>
      </c>
      <c r="B281" s="21">
        <v>322</v>
      </c>
      <c r="G281" s="21">
        <v>322</v>
      </c>
    </row>
    <row r="282" spans="1:7" x14ac:dyDescent="0.3">
      <c r="A282" s="23">
        <v>44173</v>
      </c>
      <c r="B282" s="21">
        <v>323</v>
      </c>
      <c r="G282" s="21">
        <v>323</v>
      </c>
    </row>
    <row r="283" spans="1:7" x14ac:dyDescent="0.3">
      <c r="A283" s="23">
        <v>44174</v>
      </c>
      <c r="B283" s="21">
        <v>324</v>
      </c>
      <c r="G283" s="21">
        <v>324</v>
      </c>
    </row>
    <row r="284" spans="1:7" x14ac:dyDescent="0.3">
      <c r="A284" s="23">
        <v>44175</v>
      </c>
      <c r="B284" s="21">
        <v>325</v>
      </c>
      <c r="G284" s="21">
        <v>325</v>
      </c>
    </row>
    <row r="285" spans="1:7" x14ac:dyDescent="0.3">
      <c r="A285" s="23">
        <v>44176</v>
      </c>
      <c r="B285" s="21">
        <v>326</v>
      </c>
      <c r="G285" s="21">
        <v>326</v>
      </c>
    </row>
    <row r="286" spans="1:7" x14ac:dyDescent="0.3">
      <c r="A286" s="23">
        <v>44177</v>
      </c>
      <c r="B286" s="21">
        <v>327</v>
      </c>
      <c r="G286" s="21">
        <v>327</v>
      </c>
    </row>
    <row r="287" spans="1:7" x14ac:dyDescent="0.3">
      <c r="A287" s="23">
        <v>44178</v>
      </c>
      <c r="B287" s="21">
        <v>328</v>
      </c>
      <c r="G287" s="21">
        <v>328</v>
      </c>
    </row>
    <row r="288" spans="1:7" x14ac:dyDescent="0.3">
      <c r="A288" s="23">
        <v>44179</v>
      </c>
      <c r="B288" s="21">
        <v>329</v>
      </c>
      <c r="G288" s="21">
        <v>329</v>
      </c>
    </row>
    <row r="289" spans="1:7" x14ac:dyDescent="0.3">
      <c r="A289" s="23">
        <v>44180</v>
      </c>
      <c r="B289" s="21">
        <v>330</v>
      </c>
      <c r="G289" s="21">
        <v>330</v>
      </c>
    </row>
    <row r="290" spans="1:7" x14ac:dyDescent="0.3">
      <c r="A290" s="23">
        <v>44181</v>
      </c>
      <c r="B290" s="21">
        <v>331</v>
      </c>
      <c r="G290" s="21">
        <v>331</v>
      </c>
    </row>
    <row r="291" spans="1:7" x14ac:dyDescent="0.3">
      <c r="A291" s="23">
        <v>44182</v>
      </c>
      <c r="B291" s="21">
        <v>332</v>
      </c>
      <c r="G291" s="21">
        <v>332</v>
      </c>
    </row>
    <row r="292" spans="1:7" x14ac:dyDescent="0.3">
      <c r="A292" s="23">
        <v>44183</v>
      </c>
      <c r="B292" s="21">
        <v>333</v>
      </c>
      <c r="G292" s="21">
        <v>333</v>
      </c>
    </row>
    <row r="293" spans="1:7" x14ac:dyDescent="0.3">
      <c r="A293" s="23">
        <v>44184</v>
      </c>
      <c r="B293" s="21">
        <v>334</v>
      </c>
      <c r="G293" s="21">
        <v>334</v>
      </c>
    </row>
    <row r="294" spans="1:7" x14ac:dyDescent="0.3">
      <c r="A294" s="23">
        <v>44185</v>
      </c>
      <c r="B294" s="21">
        <v>335</v>
      </c>
      <c r="G294" s="21">
        <v>335</v>
      </c>
    </row>
    <row r="295" spans="1:7" x14ac:dyDescent="0.3">
      <c r="A295" s="23">
        <v>44186</v>
      </c>
      <c r="B295" s="21">
        <v>336</v>
      </c>
      <c r="G295" s="21">
        <v>336</v>
      </c>
    </row>
    <row r="296" spans="1:7" x14ac:dyDescent="0.3">
      <c r="A296" s="23">
        <v>44187</v>
      </c>
      <c r="B296" s="21">
        <v>337</v>
      </c>
      <c r="G296" s="21">
        <v>337</v>
      </c>
    </row>
    <row r="297" spans="1:7" x14ac:dyDescent="0.3">
      <c r="A297" s="23">
        <v>44188</v>
      </c>
      <c r="B297" s="21">
        <v>338</v>
      </c>
      <c r="G297" s="21">
        <v>338</v>
      </c>
    </row>
    <row r="298" spans="1:7" x14ac:dyDescent="0.3">
      <c r="A298" s="23">
        <v>44189</v>
      </c>
      <c r="B298" s="21">
        <v>339</v>
      </c>
      <c r="G298" s="21">
        <v>339</v>
      </c>
    </row>
    <row r="299" spans="1:7" x14ac:dyDescent="0.3">
      <c r="A299" s="23">
        <v>44190</v>
      </c>
      <c r="B299" s="21">
        <v>340</v>
      </c>
      <c r="G299" s="21">
        <v>340</v>
      </c>
    </row>
    <row r="300" spans="1:7" x14ac:dyDescent="0.3">
      <c r="A300" s="23">
        <v>44191</v>
      </c>
      <c r="B300" s="21">
        <v>341</v>
      </c>
      <c r="G300" s="21">
        <v>341</v>
      </c>
    </row>
    <row r="301" spans="1:7" x14ac:dyDescent="0.3">
      <c r="A301" s="23">
        <v>44192</v>
      </c>
      <c r="B301" s="21">
        <v>342</v>
      </c>
      <c r="G301" s="21">
        <v>342</v>
      </c>
    </row>
    <row r="302" spans="1:7" x14ac:dyDescent="0.3">
      <c r="A302" s="23">
        <v>44193</v>
      </c>
      <c r="B302" s="21">
        <v>343</v>
      </c>
      <c r="G302" s="21">
        <v>343</v>
      </c>
    </row>
    <row r="303" spans="1:7" x14ac:dyDescent="0.3">
      <c r="A303" s="23">
        <v>44194</v>
      </c>
      <c r="B303" s="21">
        <v>344</v>
      </c>
      <c r="G303" s="21">
        <v>344</v>
      </c>
    </row>
    <row r="304" spans="1:7" x14ac:dyDescent="0.3">
      <c r="A304" s="23">
        <v>44195</v>
      </c>
      <c r="B304" s="21">
        <v>345</v>
      </c>
      <c r="G304" s="21">
        <v>345</v>
      </c>
    </row>
    <row r="305" spans="1:7" x14ac:dyDescent="0.3">
      <c r="A305" s="23">
        <v>44196</v>
      </c>
      <c r="B305" s="21">
        <v>346</v>
      </c>
      <c r="G305" s="21">
        <v>346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1" zoomScale="60" zoomScaleNormal="60" workbookViewId="0">
      <selection activeCell="BO5" sqref="BO5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3" t="s">
        <v>1025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1100</v>
      </c>
    </row>
    <row r="6" spans="1:69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4"/>
        <v>0</v>
      </c>
      <c r="BQ1408">
        <f t="shared" si="45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1102</v>
      </c>
      <c r="C2" s="27">
        <f>AVERAGE(C36:C45)</f>
        <v>79483.899999999994</v>
      </c>
      <c r="D2" s="27">
        <f>AVERAGE(D36:D45)</f>
        <v>1420.1</v>
      </c>
      <c r="G2" s="36">
        <v>3.2352876226944156</v>
      </c>
    </row>
    <row r="3" spans="1:8" x14ac:dyDescent="0.3">
      <c r="G3" s="28">
        <v>79483.899999999994</v>
      </c>
      <c r="H3" t="s">
        <v>1101</v>
      </c>
    </row>
    <row r="4" spans="1:8" x14ac:dyDescent="0.3">
      <c r="G4" s="37">
        <v>1420</v>
      </c>
      <c r="H4" t="s">
        <v>1111</v>
      </c>
    </row>
    <row r="6" spans="1:8" ht="43.2" x14ac:dyDescent="0.3">
      <c r="A6" s="19" t="s">
        <v>1089</v>
      </c>
      <c r="B6" s="19" t="s">
        <v>1096</v>
      </c>
      <c r="C6" s="19" t="s">
        <v>1104</v>
      </c>
      <c r="D6" s="19" t="s">
        <v>1103</v>
      </c>
      <c r="E6" s="19" t="s">
        <v>1105</v>
      </c>
      <c r="F6" s="19" t="s">
        <v>1110</v>
      </c>
      <c r="G6" s="19" t="s">
        <v>1112</v>
      </c>
    </row>
    <row r="7" spans="1:8" x14ac:dyDescent="0.3">
      <c r="A7" s="32">
        <f>+'Global Status'!A6</f>
        <v>50</v>
      </c>
      <c r="B7" s="2">
        <f>+'Global Status'!I6</f>
        <v>32778</v>
      </c>
      <c r="C7" s="33">
        <f>+'Global Status'!L6</f>
        <v>4105</v>
      </c>
      <c r="D7" s="33"/>
      <c r="E7" s="26"/>
    </row>
    <row r="8" spans="1:8" x14ac:dyDescent="0.3">
      <c r="A8" s="32">
        <f>+'Global Status'!A7</f>
        <v>51</v>
      </c>
      <c r="B8" s="2">
        <f>+'Global Status'!I7</f>
        <v>37364</v>
      </c>
      <c r="C8" s="33">
        <f>+'Global Status'!L7</f>
        <v>4589</v>
      </c>
      <c r="D8" s="29">
        <f>+'Global Status'!U7</f>
        <v>484</v>
      </c>
      <c r="E8" s="31">
        <f>+D8/$G$3</f>
        <v>6.0892834901156087E-3</v>
      </c>
      <c r="F8" s="35">
        <f>$G$2*$G$4*(A8-A7)/$G$3</f>
        <v>5.7799232602150509E-2</v>
      </c>
      <c r="G8" s="34">
        <f>+$G$3*TANH(F8)</f>
        <v>4588.9993268596336</v>
      </c>
    </row>
    <row r="9" spans="1:8" x14ac:dyDescent="0.3">
      <c r="A9" s="32">
        <f>+'Global Status'!A8</f>
        <v>52</v>
      </c>
      <c r="B9" s="2">
        <f>+'Global Status'!I8</f>
        <v>44279</v>
      </c>
      <c r="C9" s="33">
        <f>+'Global Status'!L8</f>
        <v>6915</v>
      </c>
      <c r="D9" s="29">
        <f>+'Global Status'!U8</f>
        <v>2326</v>
      </c>
      <c r="E9" s="31">
        <f t="shared" ref="E9:E45" si="0">D9/C9</f>
        <v>0.33637020968908171</v>
      </c>
      <c r="F9" s="35">
        <f t="shared" ref="F9:F45" si="1">$G$2*$G$4*(A9-A8)/$G$3</f>
        <v>5.7799232602150509E-2</v>
      </c>
      <c r="G9" s="34">
        <f t="shared" ref="G9:G45" si="2">+$G$3*TANH(F9)</f>
        <v>4588.9993268596336</v>
      </c>
    </row>
    <row r="10" spans="1:8" x14ac:dyDescent="0.3">
      <c r="A10" s="32">
        <f>+'Global Status'!A9</f>
        <v>53</v>
      </c>
      <c r="B10" s="2">
        <f>+'Global Status'!I9</f>
        <v>51767</v>
      </c>
      <c r="C10" s="33">
        <f>+'Global Status'!L9</f>
        <v>7488</v>
      </c>
      <c r="D10" s="29">
        <f>+'Global Status'!U9</f>
        <v>573</v>
      </c>
      <c r="E10" s="31">
        <f t="shared" si="0"/>
        <v>7.6522435897435903E-2</v>
      </c>
      <c r="F10" s="35">
        <f t="shared" si="1"/>
        <v>5.7799232602150509E-2</v>
      </c>
      <c r="G10" s="34">
        <f t="shared" si="2"/>
        <v>4588.9993268596336</v>
      </c>
    </row>
    <row r="11" spans="1:8" x14ac:dyDescent="0.3">
      <c r="A11" s="32">
        <f>+'Global Status'!A10</f>
        <v>54</v>
      </c>
      <c r="B11" s="2">
        <f>+'Global Status'!I10</f>
        <v>61513</v>
      </c>
      <c r="C11" s="33">
        <f>+'Global Status'!L10</f>
        <v>9746</v>
      </c>
      <c r="D11" s="29">
        <f>+'Global Status'!U10</f>
        <v>2258</v>
      </c>
      <c r="E11" s="31">
        <f t="shared" si="0"/>
        <v>0.23168479376154319</v>
      </c>
      <c r="F11" s="35">
        <f t="shared" si="1"/>
        <v>5.7799232602150509E-2</v>
      </c>
      <c r="G11" s="34">
        <f t="shared" si="2"/>
        <v>4588.9993268596336</v>
      </c>
    </row>
    <row r="12" spans="1:8" x14ac:dyDescent="0.3">
      <c r="A12" s="32">
        <f>+'Global Status'!A11</f>
        <v>55</v>
      </c>
      <c r="B12" s="2">
        <f>+'Global Status'!I11</f>
        <v>72469</v>
      </c>
      <c r="C12" s="33">
        <f>+'Global Status'!L11</f>
        <v>10955</v>
      </c>
      <c r="D12" s="29">
        <f>+'Global Status'!U11</f>
        <v>1209</v>
      </c>
      <c r="E12" s="31">
        <f t="shared" si="0"/>
        <v>0.11036056595162026</v>
      </c>
      <c r="F12" s="35">
        <f t="shared" si="1"/>
        <v>5.7799232602150509E-2</v>
      </c>
      <c r="G12" s="34">
        <f t="shared" si="2"/>
        <v>4588.9993268596336</v>
      </c>
    </row>
    <row r="13" spans="1:8" x14ac:dyDescent="0.3">
      <c r="A13" s="32">
        <f>+'Global Status'!A12</f>
        <v>56</v>
      </c>
      <c r="B13" s="2">
        <f>+'Global Status'!I12</f>
        <v>167515</v>
      </c>
      <c r="C13" s="33">
        <f>+'Global Status'!L12</f>
        <v>13903</v>
      </c>
      <c r="D13" s="29">
        <f>+'Global Status'!U12</f>
        <v>2948</v>
      </c>
      <c r="E13" s="31">
        <f t="shared" si="0"/>
        <v>0.21204056678414732</v>
      </c>
      <c r="F13" s="35">
        <f t="shared" si="1"/>
        <v>5.7799232602150509E-2</v>
      </c>
      <c r="G13" s="34">
        <f t="shared" si="2"/>
        <v>4588.9993268596336</v>
      </c>
    </row>
    <row r="14" spans="1:8" x14ac:dyDescent="0.3">
      <c r="A14" s="32">
        <f>+'Global Status'!A13</f>
        <v>57</v>
      </c>
      <c r="B14" s="2">
        <f>+'Global Status'!I13</f>
        <v>179111</v>
      </c>
      <c r="C14" s="33">
        <f>+'Global Status'!L13</f>
        <v>11525</v>
      </c>
      <c r="D14" s="29">
        <f>+'Global Status'!U13</f>
        <v>-2378</v>
      </c>
      <c r="E14" s="31">
        <f t="shared" si="0"/>
        <v>-0.20633405639913233</v>
      </c>
      <c r="F14" s="35">
        <f t="shared" si="1"/>
        <v>5.7799232602150509E-2</v>
      </c>
      <c r="G14" s="34">
        <f t="shared" si="2"/>
        <v>4588.9993268596336</v>
      </c>
    </row>
    <row r="15" spans="1:8" x14ac:dyDescent="0.3">
      <c r="A15" s="32">
        <f>+'Global Status'!A14</f>
        <v>58</v>
      </c>
      <c r="B15" s="2">
        <f>+'Global Status'!I14</f>
        <v>191127</v>
      </c>
      <c r="C15" s="33">
        <f>+'Global Status'!L14</f>
        <v>15123</v>
      </c>
      <c r="D15" s="29">
        <f>+'Global Status'!U14</f>
        <v>3598</v>
      </c>
      <c r="E15" s="31">
        <f t="shared" si="0"/>
        <v>0.23791575745553131</v>
      </c>
      <c r="F15" s="35">
        <f t="shared" si="1"/>
        <v>5.7799232602150509E-2</v>
      </c>
      <c r="G15" s="34">
        <f t="shared" si="2"/>
        <v>4588.9993268596336</v>
      </c>
    </row>
    <row r="16" spans="1:8" x14ac:dyDescent="0.3">
      <c r="A16" s="32">
        <f>+'Global Status'!A15</f>
        <v>59</v>
      </c>
      <c r="B16" s="2">
        <f>+'Global Status'!I15</f>
        <v>209839</v>
      </c>
      <c r="C16" s="33">
        <f>+'Global Status'!L15</f>
        <v>16556</v>
      </c>
      <c r="D16" s="29">
        <f>+'Global Status'!U15</f>
        <v>1433</v>
      </c>
      <c r="E16" s="31">
        <f t="shared" si="0"/>
        <v>8.6554723363131192E-2</v>
      </c>
      <c r="F16" s="35">
        <f t="shared" si="1"/>
        <v>5.7799232602150509E-2</v>
      </c>
      <c r="G16" s="34">
        <f t="shared" si="2"/>
        <v>4588.9993268596336</v>
      </c>
    </row>
    <row r="17" spans="1:7" x14ac:dyDescent="0.3">
      <c r="A17" s="32">
        <f>+'Global Status'!A16</f>
        <v>60</v>
      </c>
      <c r="B17" s="2">
        <f>+'Global Status'!I16</f>
        <v>234073</v>
      </c>
      <c r="C17" s="33">
        <f>+'Global Status'!L16</f>
        <v>24247</v>
      </c>
      <c r="D17" s="29">
        <f>+'Global Status'!U16</f>
        <v>7691</v>
      </c>
      <c r="E17" s="31">
        <f t="shared" si="0"/>
        <v>0.31719387965521506</v>
      </c>
      <c r="F17" s="35">
        <f t="shared" si="1"/>
        <v>5.7799232602150509E-2</v>
      </c>
      <c r="G17" s="34">
        <f t="shared" si="2"/>
        <v>4588.9993268596336</v>
      </c>
    </row>
    <row r="18" spans="1:7" x14ac:dyDescent="0.3">
      <c r="A18" s="32">
        <f>+'Global Status'!A17</f>
        <v>61</v>
      </c>
      <c r="B18" s="2">
        <f>+'Global Status'!I17</f>
        <v>266073</v>
      </c>
      <c r="C18" s="33">
        <f>+'Global Status'!L17</f>
        <v>32000</v>
      </c>
      <c r="D18" s="29">
        <f>+'Global Status'!U17</f>
        <v>7753</v>
      </c>
      <c r="E18" s="31">
        <f t="shared" si="0"/>
        <v>0.24228125</v>
      </c>
      <c r="F18" s="35">
        <f t="shared" si="1"/>
        <v>5.7799232602150509E-2</v>
      </c>
      <c r="G18" s="34">
        <f t="shared" si="2"/>
        <v>4588.9993268596336</v>
      </c>
    </row>
    <row r="19" spans="1:7" x14ac:dyDescent="0.3">
      <c r="A19" s="32">
        <f>+'Global Status'!A18</f>
        <v>62</v>
      </c>
      <c r="B19" s="2">
        <f>+'Global Status'!I18</f>
        <v>292142</v>
      </c>
      <c r="C19" s="33">
        <f>+'Global Status'!L18</f>
        <v>26069</v>
      </c>
      <c r="D19" s="29">
        <f>+'Global Status'!U18</f>
        <v>-5931</v>
      </c>
      <c r="E19" s="31">
        <f t="shared" si="0"/>
        <v>-0.22751160382062988</v>
      </c>
      <c r="F19" s="35">
        <f t="shared" si="1"/>
        <v>5.7799232602150509E-2</v>
      </c>
      <c r="G19" s="34">
        <f t="shared" si="2"/>
        <v>4588.9993268596336</v>
      </c>
    </row>
    <row r="20" spans="1:7" x14ac:dyDescent="0.3">
      <c r="A20" s="32">
        <f>+'Global Status'!A19</f>
        <v>63</v>
      </c>
      <c r="B20" s="2">
        <f>+'Global Status'!I19</f>
        <v>332930</v>
      </c>
      <c r="C20" s="33">
        <f>+'Global Status'!L19</f>
        <v>40788</v>
      </c>
      <c r="D20" s="29">
        <f>+'Global Status'!U19</f>
        <v>14719</v>
      </c>
      <c r="E20" s="31">
        <f t="shared" si="0"/>
        <v>0.36086594096302832</v>
      </c>
      <c r="F20" s="35">
        <f t="shared" si="1"/>
        <v>5.7799232602150509E-2</v>
      </c>
      <c r="G20" s="34">
        <f t="shared" si="2"/>
        <v>4588.9993268596336</v>
      </c>
    </row>
    <row r="21" spans="1:7" x14ac:dyDescent="0.3">
      <c r="A21" s="32">
        <f>+'Global Status'!A20</f>
        <v>64</v>
      </c>
      <c r="B21" s="2">
        <f>+'Global Status'!I20</f>
        <v>372755</v>
      </c>
      <c r="C21" s="33">
        <f>+'Global Status'!L20</f>
        <v>39825</v>
      </c>
      <c r="D21" s="29">
        <f>+'Global Status'!U20</f>
        <v>-963</v>
      </c>
      <c r="E21" s="31">
        <f t="shared" si="0"/>
        <v>-2.4180790960451979E-2</v>
      </c>
      <c r="F21" s="35">
        <f t="shared" si="1"/>
        <v>5.7799232602150509E-2</v>
      </c>
      <c r="G21" s="34">
        <f t="shared" si="2"/>
        <v>4588.9993268596336</v>
      </c>
    </row>
    <row r="22" spans="1:7" x14ac:dyDescent="0.3">
      <c r="A22" s="32">
        <f>+'Global Status'!A21</f>
        <v>65</v>
      </c>
      <c r="B22" s="2">
        <f>+'Global Status'!I21</f>
        <v>413467</v>
      </c>
      <c r="C22" s="33">
        <f>+'Global Status'!L21</f>
        <v>40712</v>
      </c>
      <c r="D22" s="29">
        <f>+'Global Status'!U21</f>
        <v>887</v>
      </c>
      <c r="E22" s="31">
        <f t="shared" si="0"/>
        <v>2.1787188052662606E-2</v>
      </c>
      <c r="F22" s="35">
        <f t="shared" si="1"/>
        <v>5.7799232602150509E-2</v>
      </c>
      <c r="G22" s="34">
        <f t="shared" si="2"/>
        <v>4588.9993268596336</v>
      </c>
    </row>
    <row r="23" spans="1:7" x14ac:dyDescent="0.3">
      <c r="A23" s="32">
        <f>+'Global Status'!A22</f>
        <v>66</v>
      </c>
      <c r="B23" s="2">
        <f>+'Global Status'!I22</f>
        <v>462684</v>
      </c>
      <c r="C23" s="33">
        <f>+'Global Status'!L22</f>
        <v>49219</v>
      </c>
      <c r="D23" s="29">
        <f>+'Global Status'!U22</f>
        <v>8507</v>
      </c>
      <c r="E23" s="31">
        <f t="shared" si="0"/>
        <v>0.17283975700440887</v>
      </c>
      <c r="F23" s="35">
        <f t="shared" si="1"/>
        <v>5.7799232602150509E-2</v>
      </c>
      <c r="G23" s="34">
        <f t="shared" si="2"/>
        <v>4588.9993268596336</v>
      </c>
    </row>
    <row r="24" spans="1:7" x14ac:dyDescent="0.3">
      <c r="A24" s="32">
        <f>+'Global Status'!A23</f>
        <v>67</v>
      </c>
      <c r="B24" s="2">
        <f>+'Global Status'!I23</f>
        <v>509164</v>
      </c>
      <c r="C24" s="33">
        <f>+'Global Status'!L23</f>
        <v>46484</v>
      </c>
      <c r="D24" s="29">
        <f>+'Global Status'!U23</f>
        <v>-2735</v>
      </c>
      <c r="E24" s="31">
        <f t="shared" si="0"/>
        <v>-5.8837449444970311E-2</v>
      </c>
      <c r="F24" s="35">
        <f t="shared" si="1"/>
        <v>5.7799232602150509E-2</v>
      </c>
      <c r="G24" s="34">
        <f t="shared" si="2"/>
        <v>4588.9993268596336</v>
      </c>
    </row>
    <row r="25" spans="1:7" x14ac:dyDescent="0.3">
      <c r="A25" s="32">
        <f>+'Global Status'!A24</f>
        <v>68</v>
      </c>
      <c r="B25" s="2">
        <f>+'Global Status'!I24</f>
        <v>570968</v>
      </c>
      <c r="C25" s="33">
        <f>+'Global Status'!L24</f>
        <v>62514</v>
      </c>
      <c r="D25" s="29">
        <f>+'Global Status'!U24</f>
        <v>16030</v>
      </c>
      <c r="E25" s="31">
        <f t="shared" si="0"/>
        <v>0.25642256134625846</v>
      </c>
      <c r="F25" s="35">
        <f t="shared" si="1"/>
        <v>5.7799232602150509E-2</v>
      </c>
      <c r="G25" s="34">
        <f t="shared" si="2"/>
        <v>4588.9993268596336</v>
      </c>
    </row>
    <row r="26" spans="1:7" x14ac:dyDescent="0.3">
      <c r="A26" s="32">
        <f>+'Global Status'!A25</f>
        <v>69</v>
      </c>
      <c r="B26" s="2">
        <f>+'Global Status'!I25</f>
        <v>634835</v>
      </c>
      <c r="C26" s="33">
        <f>+'Global Status'!L25</f>
        <v>63159</v>
      </c>
      <c r="D26" s="29">
        <f>+'Global Status'!U25</f>
        <v>645</v>
      </c>
      <c r="E26" s="31">
        <f t="shared" si="0"/>
        <v>1.0212321284377523E-2</v>
      </c>
      <c r="F26" s="35">
        <f t="shared" si="1"/>
        <v>5.7799232602150509E-2</v>
      </c>
      <c r="G26" s="34">
        <f t="shared" si="2"/>
        <v>4588.9993268596336</v>
      </c>
    </row>
    <row r="27" spans="1:7" x14ac:dyDescent="0.3">
      <c r="A27" s="32">
        <f>+'Global Status'!A26</f>
        <v>70</v>
      </c>
      <c r="B27" s="2">
        <f>+'Global Status'!I26</f>
        <v>693282</v>
      </c>
      <c r="C27" s="33">
        <f>+'Global Status'!L26</f>
        <v>58469</v>
      </c>
      <c r="D27" s="29">
        <f>+'Global Status'!U26</f>
        <v>-4690</v>
      </c>
      <c r="E27" s="31">
        <f t="shared" si="0"/>
        <v>-8.0213446441704153E-2</v>
      </c>
      <c r="F27" s="35">
        <f t="shared" si="1"/>
        <v>5.7799232602150509E-2</v>
      </c>
      <c r="G27" s="34">
        <f t="shared" si="2"/>
        <v>4588.9993268596336</v>
      </c>
    </row>
    <row r="28" spans="1:7" x14ac:dyDescent="0.3">
      <c r="A28" s="32">
        <f>+'Global Status'!A27</f>
        <v>71</v>
      </c>
      <c r="B28" s="2">
        <f>+'Global Status'!I27</f>
        <v>750890</v>
      </c>
      <c r="C28" s="33">
        <f>+'Global Status'!L27</f>
        <v>57610</v>
      </c>
      <c r="D28" s="29">
        <f>+'Global Status'!U27</f>
        <v>-859</v>
      </c>
      <c r="E28" s="31">
        <f t="shared" si="0"/>
        <v>-1.4910605797604582E-2</v>
      </c>
      <c r="F28" s="35">
        <f t="shared" si="1"/>
        <v>5.7799232602150509E-2</v>
      </c>
      <c r="G28" s="34">
        <f t="shared" si="2"/>
        <v>4588.9993268596336</v>
      </c>
    </row>
    <row r="29" spans="1:7" x14ac:dyDescent="0.3">
      <c r="A29" s="32">
        <f>+'Global Status'!A28</f>
        <v>72</v>
      </c>
      <c r="B29" s="2">
        <f>+'Global Status'!I28</f>
        <v>823626</v>
      </c>
      <c r="C29" s="33">
        <f>+'Global Status'!L28</f>
        <v>72736</v>
      </c>
      <c r="D29" s="29">
        <f>+'Global Status'!U28</f>
        <v>15126</v>
      </c>
      <c r="E29" s="31">
        <f t="shared" si="0"/>
        <v>0.20795754509458864</v>
      </c>
      <c r="F29" s="35">
        <f t="shared" si="1"/>
        <v>5.7799232602150509E-2</v>
      </c>
      <c r="G29" s="34">
        <f t="shared" si="2"/>
        <v>4588.9993268596336</v>
      </c>
    </row>
    <row r="30" spans="1:7" x14ac:dyDescent="0.3">
      <c r="A30" s="32">
        <f>+'Global Status'!A29</f>
        <v>73</v>
      </c>
      <c r="B30" s="2">
        <f>+'Global Status'!I29</f>
        <v>896450</v>
      </c>
      <c r="C30" s="33">
        <f>+'Global Status'!L29</f>
        <v>72839</v>
      </c>
      <c r="D30" s="29">
        <f>+'Global Status'!U29</f>
        <v>103</v>
      </c>
      <c r="E30" s="31">
        <f t="shared" si="0"/>
        <v>1.4140776232512801E-3</v>
      </c>
      <c r="F30" s="35">
        <f t="shared" si="1"/>
        <v>5.7799232602150509E-2</v>
      </c>
      <c r="G30" s="34">
        <f t="shared" si="2"/>
        <v>4588.9993268596336</v>
      </c>
    </row>
    <row r="31" spans="1:7" x14ac:dyDescent="0.3">
      <c r="A31" s="32">
        <f>+'Global Status'!A30</f>
        <v>74</v>
      </c>
      <c r="B31" s="2">
        <f>+'Global Status'!I30</f>
        <v>972303</v>
      </c>
      <c r="C31" s="33">
        <f>+'Global Status'!L30</f>
        <v>75853</v>
      </c>
      <c r="D31" s="29">
        <f>+'Global Status'!U30</f>
        <v>3014</v>
      </c>
      <c r="E31" s="31">
        <f t="shared" si="0"/>
        <v>3.9734750108763005E-2</v>
      </c>
      <c r="F31" s="35">
        <f t="shared" si="1"/>
        <v>5.7799232602150509E-2</v>
      </c>
      <c r="G31" s="34">
        <f t="shared" si="2"/>
        <v>4588.9993268596336</v>
      </c>
    </row>
    <row r="32" spans="1:7" x14ac:dyDescent="0.3">
      <c r="A32" s="32">
        <f>+'Global Status'!A31</f>
        <v>75</v>
      </c>
      <c r="B32" s="2">
        <f>+'Global Status'!I31</f>
        <v>1051697</v>
      </c>
      <c r="C32" s="33">
        <f>+'Global Status'!L31</f>
        <v>79394</v>
      </c>
      <c r="D32" s="29">
        <f>+'Global Status'!U31</f>
        <v>3541</v>
      </c>
      <c r="E32" s="31">
        <f t="shared" si="0"/>
        <v>4.4600347633322414E-2</v>
      </c>
      <c r="F32" s="35">
        <f t="shared" si="1"/>
        <v>5.7799232602150509E-2</v>
      </c>
      <c r="G32" s="34">
        <f t="shared" si="2"/>
        <v>4588.9993268596336</v>
      </c>
    </row>
    <row r="33" spans="1:7" x14ac:dyDescent="0.3">
      <c r="A33" s="32">
        <f>+'Global Status'!A32</f>
        <v>76</v>
      </c>
      <c r="B33" s="2">
        <f>+'Global Status'!I32</f>
        <v>1133758</v>
      </c>
      <c r="C33" s="33">
        <f>+'Global Status'!L32</f>
        <v>82061</v>
      </c>
      <c r="D33" s="29">
        <f>+'Global Status'!U32</f>
        <v>2667</v>
      </c>
      <c r="E33" s="31">
        <f t="shared" si="0"/>
        <v>3.2500213255992491E-2</v>
      </c>
      <c r="F33" s="35">
        <f t="shared" si="1"/>
        <v>5.7799232602150509E-2</v>
      </c>
      <c r="G33" s="34">
        <f t="shared" si="2"/>
        <v>4588.9993268596336</v>
      </c>
    </row>
    <row r="34" spans="1:7" x14ac:dyDescent="0.3">
      <c r="A34" s="32">
        <f>+'Global Status'!A33</f>
        <v>77</v>
      </c>
      <c r="B34" s="2">
        <f>+'Global Status'!I33</f>
        <v>1210956</v>
      </c>
      <c r="C34" s="33">
        <f>+'Global Status'!L33</f>
        <v>77200</v>
      </c>
      <c r="D34" s="29">
        <f>+'Global Status'!U33</f>
        <v>-4861</v>
      </c>
      <c r="E34" s="31">
        <f t="shared" si="0"/>
        <v>-6.2966321243523318E-2</v>
      </c>
      <c r="F34" s="35">
        <f t="shared" si="1"/>
        <v>5.7799232602150509E-2</v>
      </c>
      <c r="G34" s="34">
        <f t="shared" si="2"/>
        <v>4588.9993268596336</v>
      </c>
    </row>
    <row r="35" spans="1:7" x14ac:dyDescent="0.3">
      <c r="A35" s="32">
        <f>+'Global Status'!A34</f>
        <v>78</v>
      </c>
      <c r="B35" s="2">
        <f>+'Global Status'!I34</f>
        <v>1279722</v>
      </c>
      <c r="C35" s="33">
        <f>+'Global Status'!L34</f>
        <v>68766</v>
      </c>
      <c r="D35" s="29">
        <f>+'Global Status'!U34</f>
        <v>-8434</v>
      </c>
      <c r="E35" s="31">
        <f t="shared" si="0"/>
        <v>-0.12264782014367566</v>
      </c>
      <c r="F35" s="35">
        <f t="shared" si="1"/>
        <v>5.7799232602150509E-2</v>
      </c>
      <c r="G35" s="34">
        <f t="shared" si="2"/>
        <v>4588.9993268596336</v>
      </c>
    </row>
    <row r="36" spans="1:7" x14ac:dyDescent="0.3">
      <c r="A36" s="32">
        <f>+'Global Status'!A35</f>
        <v>79</v>
      </c>
      <c r="B36" s="2">
        <f>+'Global Status'!I35</f>
        <v>1353361</v>
      </c>
      <c r="C36" s="33">
        <f>+'Global Status'!L35</f>
        <v>73639</v>
      </c>
      <c r="D36" s="29">
        <f>+'Global Status'!U35</f>
        <v>4873</v>
      </c>
      <c r="E36" s="31">
        <f t="shared" si="0"/>
        <v>6.6174174011053924E-2</v>
      </c>
      <c r="F36" s="35">
        <f t="shared" si="1"/>
        <v>5.7799232602150509E-2</v>
      </c>
      <c r="G36" s="34">
        <f t="shared" si="2"/>
        <v>4588.9993268596336</v>
      </c>
    </row>
    <row r="37" spans="1:7" x14ac:dyDescent="0.3">
      <c r="A37" s="32">
        <f>+'Global Status'!A36</f>
        <v>80</v>
      </c>
      <c r="B37" s="2">
        <f>+'Global Status'!I36</f>
        <v>1436198</v>
      </c>
      <c r="C37" s="33">
        <f>+'Global Status'!L36</f>
        <v>82837</v>
      </c>
      <c r="D37" s="29">
        <f>+'Global Status'!U36</f>
        <v>9198</v>
      </c>
      <c r="E37" s="31">
        <f t="shared" si="0"/>
        <v>0.11103733838743557</v>
      </c>
      <c r="F37" s="35">
        <f t="shared" si="1"/>
        <v>5.7799232602150509E-2</v>
      </c>
      <c r="G37" s="34">
        <f t="shared" si="2"/>
        <v>4588.9993268596336</v>
      </c>
    </row>
    <row r="38" spans="1:7" x14ac:dyDescent="0.3">
      <c r="A38" s="32">
        <f>+'Global Status'!A37</f>
        <v>81</v>
      </c>
      <c r="B38" s="2">
        <f>+'Global Status'!I37</f>
        <v>1521252</v>
      </c>
      <c r="C38" s="33">
        <f>+'Global Status'!L37</f>
        <v>85054</v>
      </c>
      <c r="D38" s="29">
        <f>+'Global Status'!U37</f>
        <v>2217</v>
      </c>
      <c r="E38" s="31">
        <f t="shared" si="0"/>
        <v>2.6065793495896723E-2</v>
      </c>
      <c r="F38" s="35">
        <f t="shared" si="1"/>
        <v>5.7799232602150509E-2</v>
      </c>
      <c r="G38" s="34">
        <f t="shared" si="2"/>
        <v>4588.9993268596336</v>
      </c>
    </row>
    <row r="39" spans="1:7" x14ac:dyDescent="0.3">
      <c r="A39" s="32">
        <f>+'Global Status'!A38</f>
        <v>82</v>
      </c>
      <c r="B39" s="2">
        <f>+'Global Status'!I38</f>
        <v>1610909</v>
      </c>
      <c r="C39" s="33">
        <f>+'Global Status'!L38</f>
        <v>89657</v>
      </c>
      <c r="D39" s="29">
        <f>+'Global Status'!U38</f>
        <v>4603</v>
      </c>
      <c r="E39" s="31">
        <f t="shared" si="0"/>
        <v>5.1340107297812777E-2</v>
      </c>
      <c r="F39" s="35">
        <f t="shared" si="1"/>
        <v>5.7799232602150509E-2</v>
      </c>
      <c r="G39" s="34">
        <f t="shared" si="2"/>
        <v>4588.9993268596336</v>
      </c>
    </row>
    <row r="40" spans="1:7" x14ac:dyDescent="0.3">
      <c r="A40" s="32">
        <f>+'Global Status'!A39</f>
        <v>83</v>
      </c>
      <c r="B40" s="2">
        <f>+'Global Status'!I39</f>
        <v>1696588</v>
      </c>
      <c r="C40" s="33">
        <f>+'Global Status'!L39</f>
        <v>85679</v>
      </c>
      <c r="D40" s="29">
        <f>+'Global Status'!U39</f>
        <v>-3978</v>
      </c>
      <c r="E40" s="31">
        <f t="shared" si="0"/>
        <v>-4.6429113318316041E-2</v>
      </c>
      <c r="F40" s="35">
        <f t="shared" si="1"/>
        <v>5.7799232602150509E-2</v>
      </c>
      <c r="G40" s="34">
        <f t="shared" si="2"/>
        <v>4588.9993268596336</v>
      </c>
    </row>
    <row r="41" spans="1:7" x14ac:dyDescent="0.3">
      <c r="A41" s="32">
        <f>+'Global Status'!A40</f>
        <v>84</v>
      </c>
      <c r="B41" s="2">
        <f>+'Global Status'!I40</f>
        <v>1773084</v>
      </c>
      <c r="C41" s="33">
        <f>+'Global Status'!L40</f>
        <v>76498</v>
      </c>
      <c r="D41" s="29">
        <f>+'Global Status'!U40</f>
        <v>-9181</v>
      </c>
      <c r="E41" s="31">
        <f t="shared" si="0"/>
        <v>-0.12001620957410651</v>
      </c>
      <c r="F41" s="35">
        <f t="shared" si="1"/>
        <v>5.7799232602150509E-2</v>
      </c>
      <c r="G41" s="34">
        <f t="shared" si="2"/>
        <v>4588.9993268596336</v>
      </c>
    </row>
    <row r="42" spans="1:7" x14ac:dyDescent="0.3">
      <c r="A42" s="32">
        <f>+'Global Status'!A41</f>
        <v>85</v>
      </c>
      <c r="B42" s="2">
        <f>+'Global Status'!I41</f>
        <v>1844863</v>
      </c>
      <c r="C42" s="33">
        <f>+'Global Status'!L41</f>
        <v>71779</v>
      </c>
      <c r="D42" s="29">
        <f>+'Global Status'!U41</f>
        <v>-4719</v>
      </c>
      <c r="E42" s="31">
        <f t="shared" si="0"/>
        <v>-6.5743462572618733E-2</v>
      </c>
      <c r="F42" s="35">
        <f t="shared" si="1"/>
        <v>5.7799232602150509E-2</v>
      </c>
      <c r="G42" s="34">
        <f t="shared" si="2"/>
        <v>4588.9993268596336</v>
      </c>
    </row>
    <row r="43" spans="1:7" x14ac:dyDescent="0.3">
      <c r="A43" s="32">
        <f>+'Global Status'!A42</f>
        <v>86</v>
      </c>
      <c r="B43" s="2">
        <f>+'Global Status'!I42</f>
        <v>1914916</v>
      </c>
      <c r="C43" s="33">
        <f>+'Global Status'!L42</f>
        <v>70082</v>
      </c>
      <c r="D43" s="29">
        <f>+'Global Status'!U42</f>
        <v>-1697</v>
      </c>
      <c r="E43" s="31">
        <f t="shared" si="0"/>
        <v>-2.4214491595559488E-2</v>
      </c>
      <c r="F43" s="35">
        <f t="shared" si="1"/>
        <v>5.7799232602150509E-2</v>
      </c>
      <c r="G43" s="34">
        <f t="shared" si="2"/>
        <v>4588.9993268596336</v>
      </c>
    </row>
    <row r="44" spans="1:7" x14ac:dyDescent="0.3">
      <c r="A44" s="32">
        <f>+'Global Status'!A43</f>
        <v>87</v>
      </c>
      <c r="B44" s="2">
        <f>+'Global Status'!I43</f>
        <v>1991562</v>
      </c>
      <c r="C44" s="33">
        <f>+'Global Status'!L43</f>
        <v>76647</v>
      </c>
      <c r="D44" s="29">
        <f>+'Global Status'!U43</f>
        <v>6565</v>
      </c>
      <c r="E44" s="31">
        <f t="shared" si="0"/>
        <v>8.5652406486881411E-2</v>
      </c>
      <c r="F44" s="35">
        <f t="shared" si="1"/>
        <v>5.7799232602150509E-2</v>
      </c>
      <c r="G44" s="34">
        <f t="shared" si="2"/>
        <v>4588.9993268596336</v>
      </c>
    </row>
    <row r="45" spans="1:7" x14ac:dyDescent="0.3">
      <c r="A45" s="32">
        <f>+'Global Status'!A44</f>
        <v>88</v>
      </c>
      <c r="B45" s="2">
        <f>+'Global Status'!I44</f>
        <v>2074529</v>
      </c>
      <c r="C45" s="33">
        <f>+'Global Status'!L44</f>
        <v>82967</v>
      </c>
      <c r="D45" s="29">
        <f>+'Global Status'!U44</f>
        <v>6320</v>
      </c>
      <c r="E45" s="31">
        <f t="shared" si="0"/>
        <v>7.6174864705244261E-2</v>
      </c>
      <c r="F45" s="35">
        <f t="shared" si="1"/>
        <v>5.7799232602150509E-2</v>
      </c>
      <c r="G45" s="34">
        <f t="shared" si="2"/>
        <v>4588.9993268596336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zoomScale="130" zoomScaleNormal="130" workbookViewId="0">
      <selection activeCell="M16" sqref="M16"/>
    </sheetView>
  </sheetViews>
  <sheetFormatPr defaultRowHeight="14.4" x14ac:dyDescent="0.3"/>
  <cols>
    <col min="1" max="1" width="13.33203125" customWidth="1"/>
    <col min="7" max="7" width="10.88671875" bestFit="1" customWidth="1"/>
    <col min="9" max="9" width="10.77734375" customWidth="1"/>
    <col min="12" max="12" width="12" customWidth="1"/>
    <col min="13" max="13" width="13.6640625" bestFit="1" customWidth="1"/>
  </cols>
  <sheetData>
    <row r="3" spans="1:13" x14ac:dyDescent="0.3">
      <c r="A3" t="s">
        <v>1128</v>
      </c>
      <c r="B3" t="s">
        <v>1129</v>
      </c>
      <c r="C3" t="s">
        <v>1130</v>
      </c>
      <c r="D3" t="s">
        <v>1131</v>
      </c>
    </row>
    <row r="4" spans="1:13" x14ac:dyDescent="0.3">
      <c r="A4" t="s">
        <v>1132</v>
      </c>
      <c r="B4" t="s">
        <v>1133</v>
      </c>
    </row>
    <row r="5" spans="1:13" x14ac:dyDescent="0.3">
      <c r="A5" t="s">
        <v>1134</v>
      </c>
      <c r="B5" t="s">
        <v>1135</v>
      </c>
    </row>
    <row r="6" spans="1:13" x14ac:dyDescent="0.3">
      <c r="A6" t="s">
        <v>1136</v>
      </c>
      <c r="B6" t="s">
        <v>1137</v>
      </c>
      <c r="H6" t="s">
        <v>1150</v>
      </c>
    </row>
    <row r="7" spans="1:13" x14ac:dyDescent="0.3">
      <c r="A7" t="s">
        <v>1138</v>
      </c>
      <c r="B7" s="56">
        <v>24555</v>
      </c>
      <c r="C7" s="56">
        <v>654798</v>
      </c>
      <c r="D7" s="56">
        <v>54962</v>
      </c>
      <c r="E7" s="56">
        <v>11070</v>
      </c>
      <c r="F7" s="56">
        <v>5571</v>
      </c>
      <c r="G7" s="56">
        <v>327167434</v>
      </c>
      <c r="H7" s="1">
        <f>(G7/1000000)</f>
        <v>327.16743400000001</v>
      </c>
      <c r="I7" s="63">
        <f>+B7/H7</f>
        <v>75.053313527531586</v>
      </c>
      <c r="L7" s="64">
        <v>7.7999999999999996E-3</v>
      </c>
      <c r="M7">
        <v>100</v>
      </c>
    </row>
    <row r="8" spans="1:13" x14ac:dyDescent="0.3">
      <c r="A8" t="s">
        <v>1139</v>
      </c>
      <c r="B8">
        <v>0</v>
      </c>
      <c r="C8" s="56">
        <v>3430</v>
      </c>
      <c r="D8">
        <v>31</v>
      </c>
      <c r="E8">
        <v>0</v>
      </c>
      <c r="F8">
        <v>11</v>
      </c>
      <c r="G8" s="56">
        <v>3848208</v>
      </c>
      <c r="H8" s="1">
        <f t="shared" ref="H8:H18" si="0">(G8/1000000)</f>
        <v>3.8482080000000001</v>
      </c>
      <c r="I8" s="62">
        <f t="shared" ref="I8:I18" si="1">+B8/H8</f>
        <v>0</v>
      </c>
    </row>
    <row r="9" spans="1:13" x14ac:dyDescent="0.3">
      <c r="A9" t="s">
        <v>1140</v>
      </c>
      <c r="B9">
        <v>2</v>
      </c>
      <c r="C9">
        <v>670</v>
      </c>
      <c r="D9">
        <v>32</v>
      </c>
      <c r="E9">
        <v>2</v>
      </c>
      <c r="F9">
        <v>28</v>
      </c>
      <c r="G9" s="56">
        <v>15962067</v>
      </c>
      <c r="H9" s="1">
        <f t="shared" si="0"/>
        <v>15.962066999999999</v>
      </c>
      <c r="I9" s="62">
        <f t="shared" si="1"/>
        <v>0.12529705582616588</v>
      </c>
      <c r="L9" s="63">
        <f>L7*(M9/M7)</f>
        <v>78</v>
      </c>
      <c r="M9" s="26">
        <v>1000000</v>
      </c>
    </row>
    <row r="10" spans="1:13" x14ac:dyDescent="0.3">
      <c r="A10" t="s">
        <v>1141</v>
      </c>
      <c r="B10">
        <v>1</v>
      </c>
      <c r="C10">
        <v>979</v>
      </c>
      <c r="D10">
        <v>34</v>
      </c>
      <c r="E10">
        <v>0</v>
      </c>
      <c r="F10">
        <v>39</v>
      </c>
      <c r="G10" s="56">
        <v>41075169</v>
      </c>
      <c r="H10" s="1">
        <f t="shared" si="0"/>
        <v>41.075169000000002</v>
      </c>
      <c r="I10" s="62">
        <f t="shared" si="1"/>
        <v>2.4345608900598802E-2</v>
      </c>
    </row>
    <row r="11" spans="1:13" x14ac:dyDescent="0.3">
      <c r="A11" t="s">
        <v>1142</v>
      </c>
      <c r="B11">
        <v>22</v>
      </c>
      <c r="C11" s="56">
        <v>5814</v>
      </c>
      <c r="D11">
        <v>120</v>
      </c>
      <c r="E11">
        <v>11</v>
      </c>
      <c r="F11">
        <v>39</v>
      </c>
      <c r="G11" s="56">
        <v>42970800</v>
      </c>
      <c r="H11" s="1">
        <f t="shared" si="0"/>
        <v>42.970799999999997</v>
      </c>
      <c r="I11" s="62">
        <f t="shared" si="1"/>
        <v>0.51197557411079153</v>
      </c>
    </row>
    <row r="12" spans="1:13" x14ac:dyDescent="0.3">
      <c r="A12" t="s">
        <v>1143</v>
      </c>
      <c r="B12">
        <v>194</v>
      </c>
      <c r="C12" s="56">
        <v>12355</v>
      </c>
      <c r="D12">
        <v>392</v>
      </c>
      <c r="E12">
        <v>80</v>
      </c>
      <c r="F12">
        <v>125</v>
      </c>
      <c r="G12" s="56">
        <v>45697774</v>
      </c>
      <c r="H12" s="1">
        <f t="shared" si="0"/>
        <v>45.697774000000003</v>
      </c>
      <c r="I12" s="62">
        <f t="shared" si="1"/>
        <v>4.2452833698201573</v>
      </c>
    </row>
    <row r="13" spans="1:13" x14ac:dyDescent="0.3">
      <c r="A13" s="66" t="s">
        <v>1144</v>
      </c>
      <c r="B13">
        <v>479</v>
      </c>
      <c r="C13" s="56">
        <v>17775</v>
      </c>
      <c r="D13">
        <v>865</v>
      </c>
      <c r="E13">
        <v>186</v>
      </c>
      <c r="F13">
        <v>197</v>
      </c>
      <c r="G13" s="56">
        <v>41277888</v>
      </c>
      <c r="H13" s="1">
        <f t="shared" si="0"/>
        <v>41.277887999999997</v>
      </c>
      <c r="I13" s="65">
        <f t="shared" si="1"/>
        <v>11.604275877680564</v>
      </c>
      <c r="J13" s="62">
        <f>+I13/$I$13</f>
        <v>1</v>
      </c>
    </row>
    <row r="14" spans="1:13" x14ac:dyDescent="0.3">
      <c r="A14" t="s">
        <v>1145</v>
      </c>
      <c r="B14" s="56">
        <v>1316</v>
      </c>
      <c r="C14" s="56">
        <v>34436</v>
      </c>
      <c r="D14" s="56">
        <v>2265</v>
      </c>
      <c r="E14">
        <v>539</v>
      </c>
      <c r="F14">
        <v>486</v>
      </c>
      <c r="G14" s="56">
        <v>41631699</v>
      </c>
      <c r="H14" s="1">
        <f t="shared" si="0"/>
        <v>41.631698999999998</v>
      </c>
      <c r="I14" s="62">
        <f t="shared" si="1"/>
        <v>31.610528314013802</v>
      </c>
      <c r="J14" s="62">
        <f t="shared" ref="J14:J18" si="2">+I14/$I$13</f>
        <v>2.7240414350035294</v>
      </c>
    </row>
    <row r="15" spans="1:13" x14ac:dyDescent="0.3">
      <c r="A15" t="s">
        <v>1146</v>
      </c>
      <c r="B15" s="56">
        <v>3124</v>
      </c>
      <c r="C15" s="56">
        <v>82866</v>
      </c>
      <c r="D15" s="56">
        <v>6606</v>
      </c>
      <c r="E15" s="56">
        <v>1358</v>
      </c>
      <c r="F15" s="56">
        <v>1026</v>
      </c>
      <c r="G15" s="56">
        <v>42272636</v>
      </c>
      <c r="H15" s="1">
        <f t="shared" si="0"/>
        <v>42.272635999999999</v>
      </c>
      <c r="I15" s="62">
        <f t="shared" si="1"/>
        <v>73.901234831913484</v>
      </c>
      <c r="J15" s="62">
        <f t="shared" si="2"/>
        <v>6.3684486314267712</v>
      </c>
    </row>
    <row r="16" spans="1:13" x14ac:dyDescent="0.3">
      <c r="A16" t="s">
        <v>1147</v>
      </c>
      <c r="B16" s="56">
        <v>5376</v>
      </c>
      <c r="C16" s="56">
        <v>129025</v>
      </c>
      <c r="D16" s="56">
        <v>11432</v>
      </c>
      <c r="E16" s="56">
        <v>2368</v>
      </c>
      <c r="F16" s="56">
        <v>1223</v>
      </c>
      <c r="G16" s="56">
        <v>30492316</v>
      </c>
      <c r="H16" s="1">
        <f t="shared" si="0"/>
        <v>30.492315999999999</v>
      </c>
      <c r="I16" s="62">
        <f t="shared" si="1"/>
        <v>176.30671281250005</v>
      </c>
      <c r="J16" s="62">
        <f t="shared" si="2"/>
        <v>15.19325416518276</v>
      </c>
    </row>
    <row r="17" spans="1:10" x14ac:dyDescent="0.3">
      <c r="A17" t="s">
        <v>1148</v>
      </c>
      <c r="B17" s="56">
        <v>6773</v>
      </c>
      <c r="C17" s="56">
        <v>162006</v>
      </c>
      <c r="D17" s="56">
        <v>15190</v>
      </c>
      <c r="E17" s="56">
        <v>3145</v>
      </c>
      <c r="F17" s="56">
        <v>1234</v>
      </c>
      <c r="G17" s="56">
        <v>15394374</v>
      </c>
      <c r="H17" s="1">
        <f t="shared" si="0"/>
        <v>15.394373999999999</v>
      </c>
      <c r="I17" s="62">
        <f t="shared" si="1"/>
        <v>439.96592521397753</v>
      </c>
      <c r="J17" s="62">
        <f t="shared" si="2"/>
        <v>37.914121471396534</v>
      </c>
    </row>
    <row r="18" spans="1:10" x14ac:dyDescent="0.3">
      <c r="A18" t="s">
        <v>1149</v>
      </c>
      <c r="B18" s="56">
        <v>7268</v>
      </c>
      <c r="C18" s="56">
        <v>205442</v>
      </c>
      <c r="D18" s="56">
        <v>17995</v>
      </c>
      <c r="E18" s="56">
        <v>3381</v>
      </c>
      <c r="F18" s="56">
        <v>1163</v>
      </c>
      <c r="G18" s="56">
        <v>6544503</v>
      </c>
      <c r="H18" s="1">
        <f t="shared" si="0"/>
        <v>6.5445029999999997</v>
      </c>
      <c r="I18" s="62">
        <f t="shared" si="1"/>
        <v>1110.5503351438604</v>
      </c>
      <c r="J18" s="62">
        <f t="shared" si="2"/>
        <v>95.701821195053711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selection activeCell="N41" sqref="N41"/>
    </sheetView>
  </sheetViews>
  <sheetFormatPr defaultRowHeight="14.4" x14ac:dyDescent="0.3"/>
  <cols>
    <col min="3" max="3" width="17.33203125" bestFit="1" customWidth="1"/>
    <col min="4" max="4" width="42.5546875" bestFit="1" customWidth="1"/>
    <col min="5" max="5" width="12.44140625" style="44" customWidth="1"/>
    <col min="6" max="6" width="11" style="44" customWidth="1"/>
  </cols>
  <sheetData>
    <row r="1" spans="1:14" x14ac:dyDescent="0.3">
      <c r="A1" t="s">
        <v>1243</v>
      </c>
      <c r="B1" t="s">
        <v>1121</v>
      </c>
      <c r="C1" t="s">
        <v>1022</v>
      </c>
      <c r="D1" t="s">
        <v>1242</v>
      </c>
      <c r="E1" s="44" t="s">
        <v>1241</v>
      </c>
      <c r="F1" s="44" t="s">
        <v>1240</v>
      </c>
      <c r="G1" t="s">
        <v>1239</v>
      </c>
      <c r="H1" t="s">
        <v>1130</v>
      </c>
      <c r="I1" t="s">
        <v>1238</v>
      </c>
      <c r="J1" t="s">
        <v>1237</v>
      </c>
      <c r="K1" t="s">
        <v>1236</v>
      </c>
      <c r="L1" t="s">
        <v>1235</v>
      </c>
      <c r="M1" t="s">
        <v>1234</v>
      </c>
      <c r="N1" t="s">
        <v>1233</v>
      </c>
    </row>
    <row r="2" spans="1:14" x14ac:dyDescent="0.3">
      <c r="A2" t="s">
        <v>1156</v>
      </c>
      <c r="B2" t="s">
        <v>1225</v>
      </c>
      <c r="C2" t="s">
        <v>1154</v>
      </c>
      <c r="D2" t="s">
        <v>1232</v>
      </c>
      <c r="E2" s="67">
        <v>43832</v>
      </c>
      <c r="F2" s="44" t="s">
        <v>1152</v>
      </c>
      <c r="G2" s="56">
        <v>24555</v>
      </c>
      <c r="H2" s="56">
        <v>654798</v>
      </c>
      <c r="I2">
        <v>0.96</v>
      </c>
      <c r="J2" s="56">
        <v>54962</v>
      </c>
      <c r="K2" s="56">
        <v>11070</v>
      </c>
      <c r="L2" s="56">
        <v>5571</v>
      </c>
      <c r="M2" s="56">
        <v>73358</v>
      </c>
    </row>
    <row r="3" spans="1:14" x14ac:dyDescent="0.3">
      <c r="A3" t="s">
        <v>1156</v>
      </c>
      <c r="B3" t="s">
        <v>1225</v>
      </c>
      <c r="C3" t="s">
        <v>1154</v>
      </c>
      <c r="D3" t="s">
        <v>1224</v>
      </c>
      <c r="E3" s="67">
        <v>43832</v>
      </c>
      <c r="F3" s="67">
        <v>43832</v>
      </c>
      <c r="G3">
        <v>0</v>
      </c>
      <c r="H3" s="56">
        <v>57146</v>
      </c>
      <c r="I3">
        <v>0.96</v>
      </c>
      <c r="J3" s="56">
        <v>3680</v>
      </c>
      <c r="K3">
        <v>0</v>
      </c>
      <c r="L3">
        <v>465</v>
      </c>
      <c r="M3" s="56">
        <v>4145</v>
      </c>
    </row>
    <row r="4" spans="1:14" x14ac:dyDescent="0.3">
      <c r="A4" t="s">
        <v>1156</v>
      </c>
      <c r="B4" t="s">
        <v>1225</v>
      </c>
      <c r="C4" t="s">
        <v>1154</v>
      </c>
      <c r="D4" t="s">
        <v>1224</v>
      </c>
      <c r="E4" s="67">
        <v>44045</v>
      </c>
      <c r="F4" s="67">
        <v>44045</v>
      </c>
      <c r="G4">
        <v>0</v>
      </c>
      <c r="H4" s="56">
        <v>57284</v>
      </c>
      <c r="I4">
        <v>0.96</v>
      </c>
      <c r="J4" s="56">
        <v>3646</v>
      </c>
      <c r="K4">
        <v>0</v>
      </c>
      <c r="L4">
        <v>491</v>
      </c>
      <c r="M4" s="56">
        <v>4137</v>
      </c>
    </row>
    <row r="5" spans="1:14" x14ac:dyDescent="0.3">
      <c r="A5" t="s">
        <v>1156</v>
      </c>
      <c r="B5" t="s">
        <v>1225</v>
      </c>
      <c r="C5" t="s">
        <v>1154</v>
      </c>
      <c r="D5" t="s">
        <v>1224</v>
      </c>
      <c r="E5" s="44" t="s">
        <v>1231</v>
      </c>
      <c r="F5" s="44" t="s">
        <v>1231</v>
      </c>
      <c r="G5">
        <v>0</v>
      </c>
      <c r="H5" s="56">
        <v>56499</v>
      </c>
      <c r="I5">
        <v>0.96</v>
      </c>
      <c r="J5" s="56">
        <v>3668</v>
      </c>
      <c r="K5">
        <v>0</v>
      </c>
      <c r="L5">
        <v>511</v>
      </c>
      <c r="M5" s="56">
        <v>4179</v>
      </c>
    </row>
    <row r="6" spans="1:14" x14ac:dyDescent="0.3">
      <c r="A6" t="s">
        <v>1156</v>
      </c>
      <c r="B6" t="s">
        <v>1225</v>
      </c>
      <c r="C6" t="s">
        <v>1154</v>
      </c>
      <c r="D6" t="s">
        <v>1224</v>
      </c>
      <c r="E6" s="44" t="s">
        <v>1230</v>
      </c>
      <c r="F6" s="44" t="s">
        <v>1230</v>
      </c>
      <c r="G6">
        <v>0</v>
      </c>
      <c r="H6" s="56">
        <v>56259</v>
      </c>
      <c r="I6">
        <v>0.97</v>
      </c>
      <c r="J6" s="56">
        <v>3528</v>
      </c>
      <c r="K6">
        <v>0</v>
      </c>
      <c r="L6">
        <v>529</v>
      </c>
      <c r="M6" s="56">
        <v>4057</v>
      </c>
    </row>
    <row r="7" spans="1:14" x14ac:dyDescent="0.3">
      <c r="A7" t="s">
        <v>1156</v>
      </c>
      <c r="B7" t="s">
        <v>1225</v>
      </c>
      <c r="C7" t="s">
        <v>1154</v>
      </c>
      <c r="D7" t="s">
        <v>1224</v>
      </c>
      <c r="E7" s="44" t="s">
        <v>1229</v>
      </c>
      <c r="F7" s="44" t="s">
        <v>1229</v>
      </c>
      <c r="G7">
        <v>5</v>
      </c>
      <c r="H7" s="56">
        <v>55972</v>
      </c>
      <c r="I7">
        <v>0.97</v>
      </c>
      <c r="J7" s="56">
        <v>3563</v>
      </c>
      <c r="K7">
        <v>3</v>
      </c>
      <c r="L7">
        <v>604</v>
      </c>
      <c r="M7" s="56">
        <v>4169</v>
      </c>
    </row>
    <row r="8" spans="1:14" x14ac:dyDescent="0.3">
      <c r="A8" t="s">
        <v>1156</v>
      </c>
      <c r="B8" t="s">
        <v>1225</v>
      </c>
      <c r="C8" t="s">
        <v>1154</v>
      </c>
      <c r="D8" t="s">
        <v>1224</v>
      </c>
      <c r="E8" s="67">
        <v>44015</v>
      </c>
      <c r="F8" s="67">
        <v>44015</v>
      </c>
      <c r="G8">
        <v>21</v>
      </c>
      <c r="H8" s="56">
        <v>55516</v>
      </c>
      <c r="I8">
        <v>0.96</v>
      </c>
      <c r="J8" s="56">
        <v>3677</v>
      </c>
      <c r="K8">
        <v>12</v>
      </c>
      <c r="L8">
        <v>579</v>
      </c>
      <c r="M8" s="56">
        <v>4264</v>
      </c>
    </row>
    <row r="9" spans="1:14" x14ac:dyDescent="0.3">
      <c r="A9" t="s">
        <v>1156</v>
      </c>
      <c r="B9" t="s">
        <v>1225</v>
      </c>
      <c r="C9" t="s">
        <v>1154</v>
      </c>
      <c r="D9" t="s">
        <v>1224</v>
      </c>
      <c r="E9" s="44" t="s">
        <v>1228</v>
      </c>
      <c r="F9" s="44" t="s">
        <v>1228</v>
      </c>
      <c r="G9">
        <v>49</v>
      </c>
      <c r="H9" s="56">
        <v>53529</v>
      </c>
      <c r="I9">
        <v>0.94</v>
      </c>
      <c r="J9" s="56">
        <v>3642</v>
      </c>
      <c r="K9">
        <v>25</v>
      </c>
      <c r="L9">
        <v>569</v>
      </c>
      <c r="M9" s="56">
        <v>4234</v>
      </c>
    </row>
    <row r="10" spans="1:14" x14ac:dyDescent="0.3">
      <c r="A10" t="s">
        <v>1156</v>
      </c>
      <c r="B10" t="s">
        <v>1225</v>
      </c>
      <c r="C10" t="s">
        <v>1154</v>
      </c>
      <c r="D10" t="s">
        <v>1224</v>
      </c>
      <c r="E10" s="44" t="s">
        <v>1227</v>
      </c>
      <c r="F10" s="44" t="s">
        <v>1227</v>
      </c>
      <c r="G10">
        <v>478</v>
      </c>
      <c r="H10" s="56">
        <v>53437</v>
      </c>
      <c r="I10">
        <v>0.94</v>
      </c>
      <c r="J10" s="56">
        <v>4096</v>
      </c>
      <c r="K10">
        <v>221</v>
      </c>
      <c r="L10">
        <v>489</v>
      </c>
      <c r="M10" s="56">
        <v>4835</v>
      </c>
    </row>
    <row r="11" spans="1:14" x14ac:dyDescent="0.3">
      <c r="A11" t="s">
        <v>1156</v>
      </c>
      <c r="B11" t="s">
        <v>1225</v>
      </c>
      <c r="C11" t="s">
        <v>1154</v>
      </c>
      <c r="D11" t="s">
        <v>1224</v>
      </c>
      <c r="E11" s="44" t="s">
        <v>1226</v>
      </c>
      <c r="F11" s="44" t="s">
        <v>1226</v>
      </c>
      <c r="G11" s="56">
        <v>2569</v>
      </c>
      <c r="H11" s="56">
        <v>56273</v>
      </c>
      <c r="I11">
        <v>1</v>
      </c>
      <c r="J11" s="56">
        <v>5482</v>
      </c>
      <c r="K11" s="56">
        <v>1187</v>
      </c>
      <c r="L11">
        <v>391</v>
      </c>
      <c r="M11" s="56">
        <v>7211</v>
      </c>
    </row>
    <row r="12" spans="1:14" x14ac:dyDescent="0.3">
      <c r="A12" t="s">
        <v>1156</v>
      </c>
      <c r="B12" t="s">
        <v>1225</v>
      </c>
      <c r="C12" t="s">
        <v>1154</v>
      </c>
      <c r="D12" t="s">
        <v>1224</v>
      </c>
      <c r="E12" s="67">
        <v>43925</v>
      </c>
      <c r="F12" s="67">
        <v>43925</v>
      </c>
      <c r="G12" s="56">
        <v>7383</v>
      </c>
      <c r="H12" s="56">
        <v>61261</v>
      </c>
      <c r="I12">
        <v>1.0900000000000001</v>
      </c>
      <c r="J12" s="56">
        <v>8221</v>
      </c>
      <c r="K12" s="56">
        <v>3591</v>
      </c>
      <c r="L12">
        <v>412</v>
      </c>
      <c r="M12" s="56">
        <v>12224</v>
      </c>
    </row>
    <row r="13" spans="1:14" x14ac:dyDescent="0.3">
      <c r="A13" t="s">
        <v>1156</v>
      </c>
      <c r="B13" t="s">
        <v>1225</v>
      </c>
      <c r="C13" t="s">
        <v>1154</v>
      </c>
      <c r="D13" t="s">
        <v>1224</v>
      </c>
      <c r="E13" s="67">
        <v>44139</v>
      </c>
      <c r="F13" s="67">
        <v>44139</v>
      </c>
      <c r="G13" s="56">
        <v>9958</v>
      </c>
      <c r="H13" s="56">
        <v>58378</v>
      </c>
      <c r="I13">
        <v>1.03</v>
      </c>
      <c r="J13" s="56">
        <v>8160</v>
      </c>
      <c r="K13" s="56">
        <v>4373</v>
      </c>
      <c r="L13">
        <v>394</v>
      </c>
      <c r="M13" s="56">
        <v>13838</v>
      </c>
    </row>
    <row r="14" spans="1:14" x14ac:dyDescent="0.3">
      <c r="A14" t="s">
        <v>1156</v>
      </c>
      <c r="B14" t="s">
        <v>1225</v>
      </c>
      <c r="C14" t="s">
        <v>1154</v>
      </c>
      <c r="D14" t="s">
        <v>1224</v>
      </c>
      <c r="E14" s="44" t="s">
        <v>1152</v>
      </c>
      <c r="F14" s="44" t="s">
        <v>1152</v>
      </c>
      <c r="G14" s="56">
        <v>4092</v>
      </c>
      <c r="H14" s="56">
        <v>33244</v>
      </c>
      <c r="I14">
        <v>0.62</v>
      </c>
      <c r="J14" s="56">
        <v>3599</v>
      </c>
      <c r="K14" s="56">
        <v>1658</v>
      </c>
      <c r="L14">
        <v>137</v>
      </c>
      <c r="M14" s="56">
        <v>6065</v>
      </c>
    </row>
    <row r="15" spans="1:14" x14ac:dyDescent="0.3">
      <c r="A15" t="s">
        <v>1156</v>
      </c>
      <c r="B15" t="s">
        <v>1223</v>
      </c>
      <c r="C15" t="s">
        <v>1154</v>
      </c>
      <c r="D15" t="s">
        <v>1138</v>
      </c>
      <c r="E15" s="67">
        <v>43832</v>
      </c>
      <c r="F15" s="44" t="s">
        <v>1152</v>
      </c>
      <c r="G15" s="56">
        <v>24555</v>
      </c>
      <c r="H15" s="56">
        <v>654798</v>
      </c>
      <c r="I15">
        <v>0.96</v>
      </c>
      <c r="J15" s="56">
        <v>54962</v>
      </c>
      <c r="K15" s="56">
        <v>11070</v>
      </c>
      <c r="L15" s="56">
        <v>5571</v>
      </c>
    </row>
    <row r="16" spans="1:14" x14ac:dyDescent="0.3">
      <c r="A16" t="s">
        <v>1156</v>
      </c>
      <c r="B16" t="s">
        <v>1223</v>
      </c>
      <c r="C16" t="s">
        <v>1154</v>
      </c>
      <c r="D16" t="s">
        <v>1139</v>
      </c>
      <c r="E16" s="67">
        <v>43832</v>
      </c>
      <c r="F16" s="44" t="s">
        <v>1152</v>
      </c>
      <c r="G16">
        <v>0</v>
      </c>
      <c r="H16" s="56">
        <v>3430</v>
      </c>
      <c r="I16">
        <v>0.96</v>
      </c>
      <c r="J16">
        <v>31</v>
      </c>
      <c r="K16">
        <v>0</v>
      </c>
      <c r="L16">
        <v>11</v>
      </c>
    </row>
    <row r="17" spans="1:16" x14ac:dyDescent="0.3">
      <c r="A17" t="s">
        <v>1156</v>
      </c>
      <c r="B17" t="s">
        <v>1223</v>
      </c>
      <c r="C17" t="s">
        <v>1154</v>
      </c>
      <c r="D17" t="s">
        <v>1140</v>
      </c>
      <c r="E17" s="67">
        <v>43832</v>
      </c>
      <c r="F17" s="44" t="s">
        <v>1152</v>
      </c>
      <c r="G17">
        <v>2</v>
      </c>
      <c r="H17">
        <v>670</v>
      </c>
      <c r="I17">
        <v>0.96</v>
      </c>
      <c r="J17">
        <v>32</v>
      </c>
      <c r="K17">
        <v>2</v>
      </c>
      <c r="L17">
        <v>28</v>
      </c>
    </row>
    <row r="18" spans="1:16" x14ac:dyDescent="0.3">
      <c r="A18" t="s">
        <v>1156</v>
      </c>
      <c r="B18" t="s">
        <v>1223</v>
      </c>
      <c r="C18" t="s">
        <v>1154</v>
      </c>
      <c r="D18" t="s">
        <v>1141</v>
      </c>
      <c r="E18" s="67">
        <v>43832</v>
      </c>
      <c r="F18" s="44" t="s">
        <v>1152</v>
      </c>
      <c r="G18">
        <v>1</v>
      </c>
      <c r="H18">
        <v>979</v>
      </c>
      <c r="I18">
        <v>0.96</v>
      </c>
      <c r="J18">
        <v>34</v>
      </c>
      <c r="K18">
        <v>0</v>
      </c>
      <c r="L18">
        <v>39</v>
      </c>
    </row>
    <row r="19" spans="1:16" x14ac:dyDescent="0.3">
      <c r="A19" t="s">
        <v>1156</v>
      </c>
      <c r="B19" t="s">
        <v>1223</v>
      </c>
      <c r="C19" t="s">
        <v>1154</v>
      </c>
      <c r="D19" t="s">
        <v>1142</v>
      </c>
      <c r="E19" s="67">
        <v>43832</v>
      </c>
      <c r="F19" s="44" t="s">
        <v>1152</v>
      </c>
      <c r="G19">
        <v>22</v>
      </c>
      <c r="H19" s="56">
        <v>5814</v>
      </c>
      <c r="I19">
        <v>0.96</v>
      </c>
      <c r="J19">
        <v>120</v>
      </c>
      <c r="K19">
        <v>11</v>
      </c>
      <c r="L19">
        <v>39</v>
      </c>
    </row>
    <row r="20" spans="1:16" x14ac:dyDescent="0.3">
      <c r="A20" t="s">
        <v>1156</v>
      </c>
      <c r="B20" t="s">
        <v>1223</v>
      </c>
      <c r="C20" t="s">
        <v>1154</v>
      </c>
      <c r="D20" t="s">
        <v>1143</v>
      </c>
      <c r="E20" s="67">
        <v>43832</v>
      </c>
      <c r="F20" s="44" t="s">
        <v>1152</v>
      </c>
      <c r="G20">
        <v>194</v>
      </c>
      <c r="H20" s="56">
        <v>12355</v>
      </c>
      <c r="I20">
        <v>0.96</v>
      </c>
      <c r="J20">
        <v>392</v>
      </c>
      <c r="K20">
        <v>80</v>
      </c>
      <c r="L20">
        <v>125</v>
      </c>
    </row>
    <row r="21" spans="1:16" x14ac:dyDescent="0.3">
      <c r="A21" t="s">
        <v>1156</v>
      </c>
      <c r="B21" t="s">
        <v>1223</v>
      </c>
      <c r="C21" t="s">
        <v>1154</v>
      </c>
      <c r="D21" t="s">
        <v>1144</v>
      </c>
      <c r="E21" s="67">
        <v>43832</v>
      </c>
      <c r="F21" s="44" t="s">
        <v>1152</v>
      </c>
      <c r="G21">
        <v>479</v>
      </c>
      <c r="H21" s="56">
        <v>17775</v>
      </c>
      <c r="I21">
        <v>0.96</v>
      </c>
      <c r="J21">
        <v>865</v>
      </c>
      <c r="K21">
        <v>186</v>
      </c>
      <c r="L21">
        <v>197</v>
      </c>
    </row>
    <row r="22" spans="1:16" x14ac:dyDescent="0.3">
      <c r="A22" t="s">
        <v>1156</v>
      </c>
      <c r="B22" t="s">
        <v>1223</v>
      </c>
      <c r="C22" t="s">
        <v>1154</v>
      </c>
      <c r="D22" t="s">
        <v>1145</v>
      </c>
      <c r="E22" s="67">
        <v>43832</v>
      </c>
      <c r="F22" s="44" t="s">
        <v>1152</v>
      </c>
      <c r="G22" s="56">
        <v>1316</v>
      </c>
      <c r="H22" s="56">
        <v>34436</v>
      </c>
      <c r="I22">
        <v>0.96</v>
      </c>
      <c r="J22" s="56">
        <v>2265</v>
      </c>
      <c r="K22">
        <v>539</v>
      </c>
      <c r="L22">
        <v>486</v>
      </c>
    </row>
    <row r="23" spans="1:16" x14ac:dyDescent="0.3">
      <c r="A23" t="s">
        <v>1156</v>
      </c>
      <c r="B23" t="s">
        <v>1223</v>
      </c>
      <c r="C23" t="s">
        <v>1154</v>
      </c>
      <c r="D23" t="s">
        <v>1146</v>
      </c>
      <c r="E23" s="67">
        <v>43832</v>
      </c>
      <c r="F23" s="44" t="s">
        <v>1152</v>
      </c>
      <c r="G23" s="56">
        <v>3124</v>
      </c>
      <c r="H23" s="56">
        <v>82866</v>
      </c>
      <c r="I23">
        <v>0.96</v>
      </c>
      <c r="J23" s="56">
        <v>6606</v>
      </c>
      <c r="K23" s="56">
        <v>1358</v>
      </c>
      <c r="L23" s="56">
        <v>1026</v>
      </c>
    </row>
    <row r="24" spans="1:16" x14ac:dyDescent="0.3">
      <c r="A24" t="s">
        <v>1156</v>
      </c>
      <c r="B24" t="s">
        <v>1223</v>
      </c>
      <c r="C24" t="s">
        <v>1154</v>
      </c>
      <c r="D24" t="s">
        <v>1147</v>
      </c>
      <c r="E24" s="67">
        <v>43832</v>
      </c>
      <c r="F24" s="44" t="s">
        <v>1152</v>
      </c>
      <c r="G24" s="56">
        <v>5376</v>
      </c>
      <c r="H24" s="56">
        <v>129025</v>
      </c>
      <c r="I24">
        <v>0.96</v>
      </c>
      <c r="J24" s="56">
        <v>11432</v>
      </c>
      <c r="K24" s="56">
        <v>2368</v>
      </c>
      <c r="L24" s="56">
        <v>1223</v>
      </c>
    </row>
    <row r="25" spans="1:16" x14ac:dyDescent="0.3">
      <c r="A25" t="s">
        <v>1156</v>
      </c>
      <c r="B25" t="s">
        <v>1223</v>
      </c>
      <c r="C25" t="s">
        <v>1154</v>
      </c>
      <c r="D25" t="s">
        <v>1148</v>
      </c>
      <c r="E25" s="67">
        <v>43832</v>
      </c>
      <c r="F25" s="44" t="s">
        <v>1152</v>
      </c>
      <c r="G25" s="56">
        <v>6773</v>
      </c>
      <c r="H25" s="56">
        <v>162006</v>
      </c>
      <c r="I25">
        <v>0.96</v>
      </c>
      <c r="J25" s="56">
        <v>15190</v>
      </c>
      <c r="K25" s="56">
        <v>3145</v>
      </c>
      <c r="L25" s="56">
        <v>1234</v>
      </c>
    </row>
    <row r="26" spans="1:16" x14ac:dyDescent="0.3">
      <c r="A26" t="s">
        <v>1156</v>
      </c>
      <c r="B26" t="s">
        <v>1223</v>
      </c>
      <c r="C26" t="s">
        <v>1154</v>
      </c>
      <c r="D26" t="s">
        <v>1149</v>
      </c>
      <c r="E26" s="67">
        <v>43832</v>
      </c>
      <c r="F26" s="44" t="s">
        <v>1152</v>
      </c>
      <c r="G26" s="56">
        <v>7268</v>
      </c>
      <c r="H26" s="56">
        <v>205442</v>
      </c>
      <c r="I26">
        <v>0.96</v>
      </c>
      <c r="J26" s="56">
        <v>17995</v>
      </c>
      <c r="K26" s="56">
        <v>3381</v>
      </c>
      <c r="L26" s="56">
        <v>1163</v>
      </c>
    </row>
    <row r="27" spans="1:16" x14ac:dyDescent="0.3">
      <c r="A27" t="s">
        <v>1156</v>
      </c>
      <c r="B27" t="s">
        <v>1170</v>
      </c>
      <c r="C27" t="s">
        <v>1154</v>
      </c>
      <c r="D27" t="s">
        <v>1222</v>
      </c>
      <c r="E27" s="67">
        <v>43832</v>
      </c>
      <c r="F27" s="44" t="s">
        <v>1152</v>
      </c>
      <c r="G27" s="56">
        <v>24555</v>
      </c>
      <c r="H27" s="56">
        <v>654798</v>
      </c>
      <c r="I27">
        <v>0.96</v>
      </c>
      <c r="J27" s="56">
        <v>54962</v>
      </c>
      <c r="K27" s="56">
        <v>11070</v>
      </c>
      <c r="L27" s="56">
        <v>5571</v>
      </c>
    </row>
    <row r="28" spans="1:16" x14ac:dyDescent="0.3">
      <c r="A28" t="s">
        <v>1156</v>
      </c>
      <c r="B28" t="s">
        <v>1170</v>
      </c>
      <c r="C28" t="s">
        <v>1221</v>
      </c>
      <c r="D28" t="s">
        <v>1221</v>
      </c>
      <c r="E28" s="67">
        <v>43832</v>
      </c>
      <c r="F28" s="44" t="s">
        <v>1152</v>
      </c>
      <c r="G28">
        <v>113</v>
      </c>
      <c r="H28" s="56">
        <v>11553</v>
      </c>
      <c r="I28">
        <v>0.9</v>
      </c>
      <c r="J28">
        <v>714</v>
      </c>
      <c r="K28">
        <v>34</v>
      </c>
      <c r="L28">
        <v>83</v>
      </c>
    </row>
    <row r="29" spans="1:16" x14ac:dyDescent="0.3">
      <c r="A29" t="s">
        <v>1156</v>
      </c>
      <c r="B29" t="s">
        <v>1170</v>
      </c>
      <c r="C29" t="s">
        <v>1220</v>
      </c>
      <c r="D29" t="s">
        <v>1220</v>
      </c>
      <c r="E29" s="67">
        <v>43832</v>
      </c>
      <c r="F29" s="44" t="s">
        <v>1152</v>
      </c>
      <c r="H29">
        <v>789</v>
      </c>
      <c r="I29">
        <v>0.78</v>
      </c>
      <c r="J29">
        <v>37</v>
      </c>
      <c r="P29" t="s">
        <v>1171</v>
      </c>
    </row>
    <row r="30" spans="1:16" x14ac:dyDescent="0.3">
      <c r="A30" t="s">
        <v>1156</v>
      </c>
      <c r="B30" t="s">
        <v>1170</v>
      </c>
      <c r="C30" t="s">
        <v>1219</v>
      </c>
      <c r="D30" t="s">
        <v>1219</v>
      </c>
      <c r="E30" s="67">
        <v>43832</v>
      </c>
      <c r="F30" s="44" t="s">
        <v>1152</v>
      </c>
      <c r="G30">
        <v>156</v>
      </c>
      <c r="H30" s="56">
        <v>14756</v>
      </c>
      <c r="I30">
        <v>1.01</v>
      </c>
      <c r="J30" s="56">
        <v>1034</v>
      </c>
      <c r="K30">
        <v>85</v>
      </c>
      <c r="L30">
        <v>103</v>
      </c>
    </row>
    <row r="31" spans="1:16" x14ac:dyDescent="0.3">
      <c r="A31" t="s">
        <v>1156</v>
      </c>
      <c r="B31" t="s">
        <v>1170</v>
      </c>
      <c r="C31" t="s">
        <v>1218</v>
      </c>
      <c r="D31" t="s">
        <v>1218</v>
      </c>
      <c r="E31" s="67">
        <v>43832</v>
      </c>
      <c r="F31" s="44" t="s">
        <v>1152</v>
      </c>
      <c r="G31">
        <v>19</v>
      </c>
      <c r="H31" s="56">
        <v>7245</v>
      </c>
      <c r="I31">
        <v>0.94</v>
      </c>
      <c r="J31">
        <v>485</v>
      </c>
      <c r="L31">
        <v>66</v>
      </c>
      <c r="P31" t="s">
        <v>1171</v>
      </c>
    </row>
    <row r="32" spans="1:16" x14ac:dyDescent="0.3">
      <c r="A32" t="s">
        <v>1156</v>
      </c>
      <c r="B32" t="s">
        <v>1170</v>
      </c>
      <c r="C32" t="s">
        <v>1217</v>
      </c>
      <c r="D32" t="s">
        <v>1217</v>
      </c>
      <c r="E32" s="67">
        <v>43832</v>
      </c>
      <c r="F32" s="44" t="s">
        <v>1152</v>
      </c>
      <c r="G32">
        <v>813</v>
      </c>
      <c r="H32" s="56">
        <v>64633</v>
      </c>
      <c r="I32">
        <v>0.97</v>
      </c>
      <c r="J32" s="56">
        <v>5437</v>
      </c>
      <c r="K32">
        <v>450</v>
      </c>
      <c r="L32">
        <v>541</v>
      </c>
    </row>
    <row r="33" spans="1:16" x14ac:dyDescent="0.3">
      <c r="A33" t="s">
        <v>1156</v>
      </c>
      <c r="B33" t="s">
        <v>1170</v>
      </c>
      <c r="C33" t="s">
        <v>1216</v>
      </c>
      <c r="D33" t="s">
        <v>1216</v>
      </c>
      <c r="E33" s="67">
        <v>43832</v>
      </c>
      <c r="F33" s="44" t="s">
        <v>1152</v>
      </c>
      <c r="G33">
        <v>392</v>
      </c>
      <c r="H33" s="56">
        <v>9936</v>
      </c>
      <c r="I33">
        <v>1.03</v>
      </c>
      <c r="J33">
        <v>838</v>
      </c>
      <c r="K33">
        <v>243</v>
      </c>
      <c r="L33">
        <v>90</v>
      </c>
    </row>
    <row r="34" spans="1:16" x14ac:dyDescent="0.3">
      <c r="A34" t="s">
        <v>1156</v>
      </c>
      <c r="B34" t="s">
        <v>1170</v>
      </c>
      <c r="C34" t="s">
        <v>1215</v>
      </c>
      <c r="D34" t="s">
        <v>1215</v>
      </c>
      <c r="E34" s="67">
        <v>43832</v>
      </c>
      <c r="F34" s="44" t="s">
        <v>1152</v>
      </c>
      <c r="H34">
        <v>461</v>
      </c>
      <c r="I34">
        <v>0</v>
      </c>
      <c r="J34">
        <v>29</v>
      </c>
      <c r="K34">
        <v>0</v>
      </c>
      <c r="P34" t="s">
        <v>1171</v>
      </c>
    </row>
    <row r="35" spans="1:16" x14ac:dyDescent="0.3">
      <c r="A35" t="s">
        <v>1156</v>
      </c>
      <c r="B35" t="s">
        <v>1170</v>
      </c>
      <c r="C35" t="s">
        <v>1214</v>
      </c>
      <c r="D35" t="s">
        <v>1214</v>
      </c>
      <c r="E35" s="67">
        <v>43832</v>
      </c>
      <c r="F35" s="44" t="s">
        <v>1152</v>
      </c>
      <c r="G35">
        <v>28</v>
      </c>
      <c r="H35" s="56">
        <v>1939</v>
      </c>
      <c r="I35">
        <v>0.77</v>
      </c>
      <c r="J35">
        <v>108</v>
      </c>
      <c r="K35">
        <v>14</v>
      </c>
      <c r="L35">
        <v>14</v>
      </c>
    </row>
    <row r="36" spans="1:16" x14ac:dyDescent="0.3">
      <c r="A36" t="s">
        <v>1156</v>
      </c>
      <c r="B36" t="s">
        <v>1170</v>
      </c>
      <c r="C36" t="s">
        <v>1213</v>
      </c>
      <c r="D36" t="s">
        <v>1213</v>
      </c>
      <c r="E36" s="67">
        <v>43832</v>
      </c>
      <c r="F36" s="44" t="s">
        <v>1152</v>
      </c>
      <c r="G36">
        <v>44</v>
      </c>
      <c r="H36" s="56">
        <v>1331</v>
      </c>
      <c r="I36">
        <v>0.89</v>
      </c>
      <c r="J36">
        <v>146</v>
      </c>
      <c r="K36">
        <v>44</v>
      </c>
      <c r="P36" t="s">
        <v>1171</v>
      </c>
    </row>
    <row r="37" spans="1:16" x14ac:dyDescent="0.3">
      <c r="A37" t="s">
        <v>1156</v>
      </c>
      <c r="B37" t="s">
        <v>1170</v>
      </c>
      <c r="C37" t="s">
        <v>1212</v>
      </c>
      <c r="D37" t="s">
        <v>1212</v>
      </c>
      <c r="E37" s="67">
        <v>43832</v>
      </c>
      <c r="F37" s="44" t="s">
        <v>1152</v>
      </c>
      <c r="G37">
        <v>674</v>
      </c>
      <c r="H37" s="56">
        <v>50784</v>
      </c>
      <c r="I37">
        <v>0.99</v>
      </c>
      <c r="J37" s="56">
        <v>3640</v>
      </c>
      <c r="K37">
        <v>370</v>
      </c>
      <c r="L37">
        <v>277</v>
      </c>
    </row>
    <row r="38" spans="1:16" x14ac:dyDescent="0.3">
      <c r="A38" t="s">
        <v>1156</v>
      </c>
      <c r="B38" t="s">
        <v>1170</v>
      </c>
      <c r="C38" t="s">
        <v>1211</v>
      </c>
      <c r="D38" t="s">
        <v>1211</v>
      </c>
      <c r="E38" s="67">
        <v>43832</v>
      </c>
      <c r="F38" s="44" t="s">
        <v>1152</v>
      </c>
      <c r="G38">
        <v>335</v>
      </c>
      <c r="H38" s="56">
        <v>18158</v>
      </c>
      <c r="I38">
        <v>0.88</v>
      </c>
      <c r="J38" s="56">
        <v>1167</v>
      </c>
      <c r="K38">
        <v>165</v>
      </c>
      <c r="L38">
        <v>91</v>
      </c>
    </row>
    <row r="39" spans="1:16" x14ac:dyDescent="0.3">
      <c r="A39" t="s">
        <v>1156</v>
      </c>
      <c r="B39" t="s">
        <v>1170</v>
      </c>
      <c r="C39" t="s">
        <v>1210</v>
      </c>
      <c r="D39" t="s">
        <v>1210</v>
      </c>
      <c r="E39" s="67">
        <v>43832</v>
      </c>
      <c r="F39" s="44" t="s">
        <v>1152</v>
      </c>
      <c r="H39" s="56">
        <v>2656</v>
      </c>
      <c r="I39">
        <v>0.92</v>
      </c>
      <c r="J39">
        <v>182</v>
      </c>
      <c r="L39">
        <v>18</v>
      </c>
      <c r="P39" t="s">
        <v>1171</v>
      </c>
    </row>
    <row r="40" spans="1:16" x14ac:dyDescent="0.3">
      <c r="A40" t="s">
        <v>1156</v>
      </c>
      <c r="B40" t="s">
        <v>1170</v>
      </c>
      <c r="C40" t="s">
        <v>1209</v>
      </c>
      <c r="D40" t="s">
        <v>1209</v>
      </c>
      <c r="E40" s="67">
        <v>43832</v>
      </c>
      <c r="F40" s="44" t="s">
        <v>1152</v>
      </c>
      <c r="G40">
        <v>38</v>
      </c>
      <c r="H40" s="56">
        <v>3393</v>
      </c>
      <c r="I40">
        <v>0.97</v>
      </c>
      <c r="J40">
        <v>185</v>
      </c>
      <c r="K40">
        <v>11</v>
      </c>
      <c r="L40">
        <v>24</v>
      </c>
    </row>
    <row r="41" spans="1:16" x14ac:dyDescent="0.3">
      <c r="A41" t="s">
        <v>1156</v>
      </c>
      <c r="B41" t="s">
        <v>1170</v>
      </c>
      <c r="C41" t="s">
        <v>1208</v>
      </c>
      <c r="D41" t="s">
        <v>1208</v>
      </c>
      <c r="E41" s="67">
        <v>43832</v>
      </c>
      <c r="F41" s="44" t="s">
        <v>1152</v>
      </c>
      <c r="G41">
        <v>748</v>
      </c>
      <c r="H41" s="56">
        <v>26345</v>
      </c>
      <c r="I41">
        <v>1.03</v>
      </c>
      <c r="J41" s="56">
        <v>2269</v>
      </c>
      <c r="K41">
        <v>428</v>
      </c>
      <c r="L41">
        <v>167</v>
      </c>
    </row>
    <row r="42" spans="1:16" x14ac:dyDescent="0.3">
      <c r="A42" t="s">
        <v>1156</v>
      </c>
      <c r="B42" t="s">
        <v>1170</v>
      </c>
      <c r="C42" t="s">
        <v>1207</v>
      </c>
      <c r="D42" t="s">
        <v>1207</v>
      </c>
      <c r="E42" s="67">
        <v>43832</v>
      </c>
      <c r="F42" s="44" t="s">
        <v>1152</v>
      </c>
      <c r="G42">
        <v>238</v>
      </c>
      <c r="H42" s="56">
        <v>15292</v>
      </c>
      <c r="I42">
        <v>0.92</v>
      </c>
      <c r="J42" s="56">
        <v>1299</v>
      </c>
      <c r="K42">
        <v>133</v>
      </c>
      <c r="L42">
        <v>118</v>
      </c>
    </row>
    <row r="43" spans="1:16" x14ac:dyDescent="0.3">
      <c r="A43" t="s">
        <v>1156</v>
      </c>
      <c r="B43" t="s">
        <v>1170</v>
      </c>
      <c r="C43" t="s">
        <v>1206</v>
      </c>
      <c r="D43" t="s">
        <v>1206</v>
      </c>
      <c r="E43" s="67">
        <v>43832</v>
      </c>
      <c r="F43" s="44" t="s">
        <v>1152</v>
      </c>
      <c r="G43">
        <v>48</v>
      </c>
      <c r="H43" s="56">
        <v>6906</v>
      </c>
      <c r="I43">
        <v>0.94</v>
      </c>
      <c r="J43">
        <v>493</v>
      </c>
      <c r="K43">
        <v>12</v>
      </c>
      <c r="L43">
        <v>78</v>
      </c>
    </row>
    <row r="44" spans="1:16" x14ac:dyDescent="0.3">
      <c r="A44" t="s">
        <v>1156</v>
      </c>
      <c r="B44" t="s">
        <v>1170</v>
      </c>
      <c r="C44" t="s">
        <v>1205</v>
      </c>
      <c r="D44" t="s">
        <v>1205</v>
      </c>
      <c r="E44" s="67">
        <v>43832</v>
      </c>
      <c r="F44" s="44" t="s">
        <v>1152</v>
      </c>
      <c r="G44">
        <v>39</v>
      </c>
      <c r="H44" s="56">
        <v>6041</v>
      </c>
      <c r="I44">
        <v>0.92</v>
      </c>
      <c r="J44">
        <v>407</v>
      </c>
      <c r="K44">
        <v>17</v>
      </c>
      <c r="L44">
        <v>85</v>
      </c>
    </row>
    <row r="45" spans="1:16" x14ac:dyDescent="0.3">
      <c r="A45" t="s">
        <v>1156</v>
      </c>
      <c r="B45" t="s">
        <v>1170</v>
      </c>
      <c r="C45" t="s">
        <v>1204</v>
      </c>
      <c r="D45" t="s">
        <v>1204</v>
      </c>
      <c r="E45" s="67">
        <v>43832</v>
      </c>
      <c r="F45" s="44" t="s">
        <v>1152</v>
      </c>
      <c r="G45">
        <v>70</v>
      </c>
      <c r="H45" s="56">
        <v>9957</v>
      </c>
      <c r="I45">
        <v>0.84</v>
      </c>
      <c r="J45">
        <v>885</v>
      </c>
      <c r="K45">
        <v>45</v>
      </c>
      <c r="L45">
        <v>83</v>
      </c>
    </row>
    <row r="46" spans="1:16" x14ac:dyDescent="0.3">
      <c r="A46" t="s">
        <v>1156</v>
      </c>
      <c r="B46" t="s">
        <v>1170</v>
      </c>
      <c r="C46" t="s">
        <v>1203</v>
      </c>
      <c r="D46" t="s">
        <v>1203</v>
      </c>
      <c r="E46" s="67">
        <v>43832</v>
      </c>
      <c r="F46" s="44" t="s">
        <v>1152</v>
      </c>
      <c r="G46">
        <v>538</v>
      </c>
      <c r="H46" s="56">
        <v>10099</v>
      </c>
      <c r="I46">
        <v>0.91</v>
      </c>
      <c r="J46">
        <v>668</v>
      </c>
      <c r="K46">
        <v>219</v>
      </c>
      <c r="L46">
        <v>60</v>
      </c>
    </row>
    <row r="47" spans="1:16" x14ac:dyDescent="0.3">
      <c r="A47" t="s">
        <v>1156</v>
      </c>
      <c r="B47" t="s">
        <v>1170</v>
      </c>
      <c r="C47" t="s">
        <v>1202</v>
      </c>
      <c r="D47" t="s">
        <v>1202</v>
      </c>
      <c r="E47" s="67">
        <v>43832</v>
      </c>
      <c r="F47" s="44" t="s">
        <v>1152</v>
      </c>
      <c r="G47">
        <v>26</v>
      </c>
      <c r="H47" s="56">
        <v>3562</v>
      </c>
      <c r="I47">
        <v>0.99</v>
      </c>
      <c r="J47">
        <v>302</v>
      </c>
      <c r="K47">
        <v>10</v>
      </c>
      <c r="L47">
        <v>30</v>
      </c>
    </row>
    <row r="48" spans="1:16" x14ac:dyDescent="0.3">
      <c r="A48" t="s">
        <v>1156</v>
      </c>
      <c r="B48" t="s">
        <v>1170</v>
      </c>
      <c r="C48" t="s">
        <v>1201</v>
      </c>
      <c r="D48" t="s">
        <v>1201</v>
      </c>
      <c r="E48" s="67">
        <v>43832</v>
      </c>
      <c r="F48" s="44" t="s">
        <v>1152</v>
      </c>
      <c r="G48">
        <v>444</v>
      </c>
      <c r="H48" s="56">
        <v>12494</v>
      </c>
      <c r="I48">
        <v>1.02</v>
      </c>
      <c r="J48" s="56">
        <v>1100</v>
      </c>
      <c r="K48">
        <v>198</v>
      </c>
      <c r="L48">
        <v>104</v>
      </c>
    </row>
    <row r="49" spans="1:14" x14ac:dyDescent="0.3">
      <c r="A49" t="s">
        <v>1156</v>
      </c>
      <c r="B49" t="s">
        <v>1170</v>
      </c>
      <c r="C49" t="s">
        <v>1200</v>
      </c>
      <c r="D49" t="s">
        <v>1200</v>
      </c>
      <c r="E49" s="67">
        <v>43832</v>
      </c>
      <c r="F49" s="44" t="s">
        <v>1152</v>
      </c>
      <c r="G49" s="56">
        <v>1016</v>
      </c>
      <c r="H49" s="56">
        <v>15550</v>
      </c>
      <c r="I49">
        <v>1.05</v>
      </c>
      <c r="J49" s="56">
        <v>1638</v>
      </c>
      <c r="K49">
        <v>402</v>
      </c>
      <c r="L49">
        <v>148</v>
      </c>
    </row>
    <row r="50" spans="1:14" x14ac:dyDescent="0.3">
      <c r="A50" t="s">
        <v>1156</v>
      </c>
      <c r="B50" t="s">
        <v>1170</v>
      </c>
      <c r="C50" t="s">
        <v>1199</v>
      </c>
      <c r="D50" t="s">
        <v>1199</v>
      </c>
      <c r="E50" s="67">
        <v>43832</v>
      </c>
      <c r="F50" s="44" t="s">
        <v>1152</v>
      </c>
      <c r="G50" s="56">
        <v>1264</v>
      </c>
      <c r="H50" s="56">
        <v>24499</v>
      </c>
      <c r="I50">
        <v>1.03</v>
      </c>
      <c r="J50" s="56">
        <v>2188</v>
      </c>
      <c r="K50">
        <v>597</v>
      </c>
      <c r="L50">
        <v>214</v>
      </c>
    </row>
    <row r="51" spans="1:14" x14ac:dyDescent="0.3">
      <c r="A51" t="s">
        <v>1156</v>
      </c>
      <c r="B51" t="s">
        <v>1170</v>
      </c>
      <c r="C51" t="s">
        <v>1198</v>
      </c>
      <c r="D51" t="s">
        <v>1198</v>
      </c>
      <c r="E51" s="67">
        <v>43832</v>
      </c>
      <c r="F51" s="44" t="s">
        <v>1152</v>
      </c>
      <c r="G51">
        <v>100</v>
      </c>
      <c r="H51" s="56">
        <v>10496</v>
      </c>
      <c r="I51">
        <v>0.99</v>
      </c>
      <c r="J51">
        <v>762</v>
      </c>
      <c r="K51">
        <v>41</v>
      </c>
      <c r="L51">
        <v>111</v>
      </c>
    </row>
    <row r="52" spans="1:14" x14ac:dyDescent="0.3">
      <c r="A52" t="s">
        <v>1156</v>
      </c>
      <c r="B52" t="s">
        <v>1170</v>
      </c>
      <c r="C52" t="s">
        <v>1197</v>
      </c>
      <c r="D52" t="s">
        <v>1197</v>
      </c>
      <c r="E52" s="67">
        <v>43832</v>
      </c>
      <c r="F52" s="44" t="s">
        <v>1152</v>
      </c>
      <c r="G52">
        <v>117</v>
      </c>
      <c r="H52" s="56">
        <v>7408</v>
      </c>
      <c r="I52">
        <v>0.97</v>
      </c>
      <c r="J52">
        <v>644</v>
      </c>
      <c r="K52">
        <v>57</v>
      </c>
      <c r="L52">
        <v>51</v>
      </c>
    </row>
    <row r="53" spans="1:14" x14ac:dyDescent="0.3">
      <c r="A53" t="s">
        <v>1156</v>
      </c>
      <c r="B53" t="s">
        <v>1170</v>
      </c>
      <c r="C53" t="s">
        <v>1196</v>
      </c>
      <c r="D53" t="s">
        <v>1196</v>
      </c>
      <c r="E53" s="67">
        <v>43832</v>
      </c>
      <c r="F53" s="44" t="s">
        <v>1152</v>
      </c>
      <c r="G53">
        <v>117</v>
      </c>
      <c r="H53" s="56">
        <v>14006</v>
      </c>
      <c r="I53">
        <v>0.89</v>
      </c>
      <c r="J53">
        <v>878</v>
      </c>
      <c r="K53">
        <v>50</v>
      </c>
      <c r="L53">
        <v>166</v>
      </c>
    </row>
    <row r="54" spans="1:14" x14ac:dyDescent="0.3">
      <c r="A54" t="s">
        <v>1156</v>
      </c>
      <c r="B54" t="s">
        <v>1170</v>
      </c>
      <c r="C54" t="s">
        <v>1195</v>
      </c>
      <c r="D54" t="s">
        <v>1195</v>
      </c>
      <c r="E54" s="67">
        <v>43832</v>
      </c>
      <c r="F54" s="44" t="s">
        <v>1152</v>
      </c>
      <c r="H54" s="56">
        <v>2248</v>
      </c>
      <c r="I54">
        <v>0.9</v>
      </c>
      <c r="J54">
        <v>132</v>
      </c>
      <c r="L54">
        <v>32</v>
      </c>
      <c r="N54" t="s">
        <v>1171</v>
      </c>
    </row>
    <row r="55" spans="1:14" x14ac:dyDescent="0.3">
      <c r="A55" t="s">
        <v>1156</v>
      </c>
      <c r="B55" t="s">
        <v>1170</v>
      </c>
      <c r="C55" t="s">
        <v>1194</v>
      </c>
      <c r="D55" t="s">
        <v>1194</v>
      </c>
      <c r="E55" s="67">
        <v>43832</v>
      </c>
      <c r="F55" s="44" t="s">
        <v>1152</v>
      </c>
      <c r="G55">
        <v>21</v>
      </c>
      <c r="H55" s="56">
        <v>3696</v>
      </c>
      <c r="I55">
        <v>0.9</v>
      </c>
      <c r="J55">
        <v>285</v>
      </c>
      <c r="L55">
        <v>27</v>
      </c>
      <c r="N55" t="s">
        <v>1171</v>
      </c>
    </row>
    <row r="56" spans="1:14" x14ac:dyDescent="0.3">
      <c r="A56" t="s">
        <v>1156</v>
      </c>
      <c r="B56" t="s">
        <v>1170</v>
      </c>
      <c r="C56" t="s">
        <v>1193</v>
      </c>
      <c r="D56" t="s">
        <v>1193</v>
      </c>
      <c r="E56" s="67">
        <v>43832</v>
      </c>
      <c r="F56" s="44" t="s">
        <v>1152</v>
      </c>
      <c r="G56">
        <v>99</v>
      </c>
      <c r="H56" s="56">
        <v>6003</v>
      </c>
      <c r="I56">
        <v>0.95</v>
      </c>
      <c r="J56">
        <v>484</v>
      </c>
      <c r="K56">
        <v>80</v>
      </c>
      <c r="L56">
        <v>35</v>
      </c>
    </row>
    <row r="57" spans="1:14" x14ac:dyDescent="0.3">
      <c r="A57" t="s">
        <v>1156</v>
      </c>
      <c r="B57" t="s">
        <v>1170</v>
      </c>
      <c r="C57" t="s">
        <v>1192</v>
      </c>
      <c r="D57" t="s">
        <v>1192</v>
      </c>
      <c r="E57" s="67">
        <v>43832</v>
      </c>
      <c r="F57" s="44" t="s">
        <v>1152</v>
      </c>
      <c r="G57">
        <v>42</v>
      </c>
      <c r="H57" s="56">
        <v>2974</v>
      </c>
      <c r="I57">
        <v>0.99</v>
      </c>
      <c r="J57">
        <v>203</v>
      </c>
      <c r="K57">
        <v>15</v>
      </c>
      <c r="L57">
        <v>29</v>
      </c>
    </row>
    <row r="58" spans="1:14" x14ac:dyDescent="0.3">
      <c r="A58" t="s">
        <v>1156</v>
      </c>
      <c r="B58" t="s">
        <v>1170</v>
      </c>
      <c r="C58" t="s">
        <v>1191</v>
      </c>
      <c r="D58" t="s">
        <v>1191</v>
      </c>
      <c r="E58" s="67">
        <v>43832</v>
      </c>
      <c r="F58" s="44" t="s">
        <v>1152</v>
      </c>
      <c r="G58" s="56">
        <v>3018</v>
      </c>
      <c r="H58" s="56">
        <v>22310</v>
      </c>
      <c r="I58">
        <v>1.23</v>
      </c>
      <c r="J58" s="56">
        <v>3031</v>
      </c>
      <c r="K58" s="56">
        <v>1549</v>
      </c>
      <c r="L58">
        <v>102</v>
      </c>
    </row>
    <row r="59" spans="1:14" x14ac:dyDescent="0.3">
      <c r="A59" t="s">
        <v>1156</v>
      </c>
      <c r="B59" t="s">
        <v>1170</v>
      </c>
      <c r="C59" t="s">
        <v>1190</v>
      </c>
      <c r="D59" t="s">
        <v>1190</v>
      </c>
      <c r="E59" s="67">
        <v>43832</v>
      </c>
      <c r="F59" s="44" t="s">
        <v>1152</v>
      </c>
      <c r="G59">
        <v>28</v>
      </c>
      <c r="H59" s="56">
        <v>4003</v>
      </c>
      <c r="I59">
        <v>0.85</v>
      </c>
      <c r="J59">
        <v>281</v>
      </c>
      <c r="K59">
        <v>20</v>
      </c>
      <c r="L59">
        <v>25</v>
      </c>
    </row>
    <row r="60" spans="1:14" x14ac:dyDescent="0.3">
      <c r="A60" t="s">
        <v>1156</v>
      </c>
      <c r="B60" t="s">
        <v>1170</v>
      </c>
      <c r="C60" t="s">
        <v>1189</v>
      </c>
      <c r="D60" t="s">
        <v>1189</v>
      </c>
      <c r="E60" s="67">
        <v>43832</v>
      </c>
      <c r="F60" s="44" t="s">
        <v>1152</v>
      </c>
      <c r="G60" s="56">
        <v>3567</v>
      </c>
      <c r="H60" s="56">
        <v>28773</v>
      </c>
      <c r="I60">
        <v>1.18</v>
      </c>
      <c r="J60" s="56">
        <v>4246</v>
      </c>
      <c r="K60" s="56">
        <v>1889</v>
      </c>
      <c r="L60">
        <v>185</v>
      </c>
    </row>
    <row r="61" spans="1:14" x14ac:dyDescent="0.3">
      <c r="A61" t="s">
        <v>1156</v>
      </c>
      <c r="B61" t="s">
        <v>1170</v>
      </c>
      <c r="C61" t="s">
        <v>1017</v>
      </c>
      <c r="D61" t="s">
        <v>1017</v>
      </c>
      <c r="E61" s="67">
        <v>43832</v>
      </c>
      <c r="F61" s="44" t="s">
        <v>1152</v>
      </c>
      <c r="G61" s="56">
        <v>8073</v>
      </c>
      <c r="H61" s="56">
        <v>25978</v>
      </c>
      <c r="I61">
        <v>1.98</v>
      </c>
      <c r="J61" s="56">
        <v>4741</v>
      </c>
      <c r="K61" s="56">
        <v>2913</v>
      </c>
      <c r="L61">
        <v>726</v>
      </c>
    </row>
    <row r="62" spans="1:14" x14ac:dyDescent="0.3">
      <c r="A62" t="s">
        <v>1156</v>
      </c>
      <c r="B62" t="s">
        <v>1170</v>
      </c>
      <c r="C62" t="s">
        <v>1188</v>
      </c>
      <c r="D62" t="s">
        <v>1188</v>
      </c>
      <c r="E62" s="67">
        <v>43832</v>
      </c>
      <c r="F62" s="44" t="s">
        <v>1152</v>
      </c>
      <c r="G62">
        <v>0</v>
      </c>
      <c r="H62" s="56">
        <v>9131</v>
      </c>
      <c r="I62">
        <v>0.38</v>
      </c>
      <c r="J62">
        <v>557</v>
      </c>
      <c r="K62">
        <v>0</v>
      </c>
      <c r="L62">
        <v>107</v>
      </c>
    </row>
    <row r="63" spans="1:14" x14ac:dyDescent="0.3">
      <c r="A63" t="s">
        <v>1156</v>
      </c>
      <c r="B63" t="s">
        <v>1170</v>
      </c>
      <c r="C63" t="s">
        <v>1187</v>
      </c>
      <c r="D63" t="s">
        <v>1187</v>
      </c>
      <c r="E63" s="67">
        <v>43832</v>
      </c>
      <c r="F63" s="44" t="s">
        <v>1152</v>
      </c>
      <c r="H63" s="56">
        <v>1504</v>
      </c>
      <c r="I63">
        <v>0.86</v>
      </c>
      <c r="J63">
        <v>135</v>
      </c>
      <c r="L63">
        <v>18</v>
      </c>
      <c r="N63" t="s">
        <v>1171</v>
      </c>
    </row>
    <row r="64" spans="1:14" x14ac:dyDescent="0.3">
      <c r="A64" t="s">
        <v>1156</v>
      </c>
      <c r="B64" t="s">
        <v>1170</v>
      </c>
      <c r="C64" t="s">
        <v>1186</v>
      </c>
      <c r="D64" t="s">
        <v>1186</v>
      </c>
      <c r="E64" s="67">
        <v>43832</v>
      </c>
      <c r="F64" s="44" t="s">
        <v>1152</v>
      </c>
      <c r="G64">
        <v>168</v>
      </c>
      <c r="H64" s="56">
        <v>24258</v>
      </c>
      <c r="I64">
        <v>0.8</v>
      </c>
      <c r="J64" s="56">
        <v>1382</v>
      </c>
      <c r="K64">
        <v>73</v>
      </c>
      <c r="L64">
        <v>217</v>
      </c>
    </row>
    <row r="65" spans="1:14" x14ac:dyDescent="0.3">
      <c r="A65" t="s">
        <v>1156</v>
      </c>
      <c r="B65" t="s">
        <v>1170</v>
      </c>
      <c r="C65" t="s">
        <v>1185</v>
      </c>
      <c r="D65" t="s">
        <v>1185</v>
      </c>
      <c r="E65" s="67">
        <v>43832</v>
      </c>
      <c r="F65" s="44" t="s">
        <v>1152</v>
      </c>
      <c r="G65">
        <v>74</v>
      </c>
      <c r="H65" s="56">
        <v>8163</v>
      </c>
      <c r="I65">
        <v>0.83</v>
      </c>
      <c r="J65">
        <v>717</v>
      </c>
      <c r="K65">
        <v>29</v>
      </c>
      <c r="L65">
        <v>88</v>
      </c>
    </row>
    <row r="66" spans="1:14" x14ac:dyDescent="0.3">
      <c r="A66" t="s">
        <v>1156</v>
      </c>
      <c r="B66" t="s">
        <v>1170</v>
      </c>
      <c r="C66" t="s">
        <v>1184</v>
      </c>
      <c r="D66" t="s">
        <v>1184</v>
      </c>
      <c r="E66" s="67">
        <v>43832</v>
      </c>
      <c r="F66" s="44" t="s">
        <v>1152</v>
      </c>
      <c r="G66">
        <v>58</v>
      </c>
      <c r="H66" s="56">
        <v>7804</v>
      </c>
      <c r="I66">
        <v>0.88</v>
      </c>
      <c r="J66">
        <v>417</v>
      </c>
      <c r="K66">
        <v>25</v>
      </c>
      <c r="L66">
        <v>56</v>
      </c>
    </row>
    <row r="67" spans="1:14" x14ac:dyDescent="0.3">
      <c r="A67" t="s">
        <v>1156</v>
      </c>
      <c r="B67" t="s">
        <v>1170</v>
      </c>
      <c r="C67" t="s">
        <v>1183</v>
      </c>
      <c r="D67" t="s">
        <v>1183</v>
      </c>
      <c r="E67" s="67">
        <v>43832</v>
      </c>
      <c r="F67" s="44" t="s">
        <v>1152</v>
      </c>
      <c r="G67">
        <v>690</v>
      </c>
      <c r="H67" s="56">
        <v>25641</v>
      </c>
      <c r="I67">
        <v>0.77</v>
      </c>
      <c r="J67" s="56">
        <v>1794</v>
      </c>
      <c r="K67">
        <v>297</v>
      </c>
      <c r="L67">
        <v>173</v>
      </c>
    </row>
    <row r="68" spans="1:14" x14ac:dyDescent="0.3">
      <c r="A68" t="s">
        <v>1156</v>
      </c>
      <c r="B68" t="s">
        <v>1170</v>
      </c>
      <c r="C68" t="s">
        <v>1182</v>
      </c>
      <c r="D68" t="s">
        <v>1182</v>
      </c>
      <c r="E68" s="67">
        <v>43832</v>
      </c>
      <c r="F68" s="44" t="s">
        <v>1152</v>
      </c>
      <c r="G68">
        <v>31</v>
      </c>
      <c r="H68" s="56">
        <v>2075</v>
      </c>
      <c r="I68">
        <v>0.8</v>
      </c>
      <c r="J68">
        <v>108</v>
      </c>
      <c r="L68">
        <v>23</v>
      </c>
      <c r="N68" t="s">
        <v>1171</v>
      </c>
    </row>
    <row r="69" spans="1:14" x14ac:dyDescent="0.3">
      <c r="A69" t="s">
        <v>1156</v>
      </c>
      <c r="B69" t="s">
        <v>1170</v>
      </c>
      <c r="C69" t="s">
        <v>1181</v>
      </c>
      <c r="D69" t="s">
        <v>1181</v>
      </c>
      <c r="E69" s="67">
        <v>43832</v>
      </c>
      <c r="F69" s="44" t="s">
        <v>1152</v>
      </c>
      <c r="G69">
        <v>103</v>
      </c>
      <c r="H69" s="56">
        <v>12063</v>
      </c>
      <c r="I69">
        <v>1</v>
      </c>
      <c r="J69">
        <v>720</v>
      </c>
      <c r="K69">
        <v>43</v>
      </c>
      <c r="L69">
        <v>90</v>
      </c>
    </row>
    <row r="70" spans="1:14" x14ac:dyDescent="0.3">
      <c r="A70" t="s">
        <v>1156</v>
      </c>
      <c r="B70" t="s">
        <v>1170</v>
      </c>
      <c r="C70" t="s">
        <v>1180</v>
      </c>
      <c r="D70" t="s">
        <v>1180</v>
      </c>
      <c r="E70" s="67">
        <v>43832</v>
      </c>
      <c r="F70" s="44" t="s">
        <v>1152</v>
      </c>
      <c r="H70" s="56">
        <v>1814</v>
      </c>
      <c r="I70">
        <v>0.9</v>
      </c>
      <c r="J70">
        <v>143</v>
      </c>
      <c r="L70">
        <v>21</v>
      </c>
      <c r="N70" t="s">
        <v>1171</v>
      </c>
    </row>
    <row r="71" spans="1:14" x14ac:dyDescent="0.3">
      <c r="A71" t="s">
        <v>1156</v>
      </c>
      <c r="B71" t="s">
        <v>1170</v>
      </c>
      <c r="C71" t="s">
        <v>1179</v>
      </c>
      <c r="D71" t="s">
        <v>1179</v>
      </c>
      <c r="E71" s="67">
        <v>43832</v>
      </c>
      <c r="F71" s="44" t="s">
        <v>1152</v>
      </c>
      <c r="G71">
        <v>107</v>
      </c>
      <c r="H71" s="56">
        <v>17104</v>
      </c>
      <c r="I71">
        <v>0.95</v>
      </c>
      <c r="J71" s="56">
        <v>1289</v>
      </c>
      <c r="K71">
        <v>53</v>
      </c>
      <c r="L71">
        <v>117</v>
      </c>
    </row>
    <row r="72" spans="1:14" x14ac:dyDescent="0.3">
      <c r="A72" t="s">
        <v>1156</v>
      </c>
      <c r="B72" t="s">
        <v>1170</v>
      </c>
      <c r="C72" t="s">
        <v>1178</v>
      </c>
      <c r="D72" t="s">
        <v>1178</v>
      </c>
      <c r="E72" s="67">
        <v>43832</v>
      </c>
      <c r="F72" s="44" t="s">
        <v>1152</v>
      </c>
      <c r="G72">
        <v>256</v>
      </c>
      <c r="H72" s="56">
        <v>44867</v>
      </c>
      <c r="I72">
        <v>0.92</v>
      </c>
      <c r="J72" s="56">
        <v>3274</v>
      </c>
      <c r="K72">
        <v>92</v>
      </c>
      <c r="L72">
        <v>306</v>
      </c>
    </row>
    <row r="73" spans="1:14" x14ac:dyDescent="0.3">
      <c r="A73" t="s">
        <v>1156</v>
      </c>
      <c r="B73" t="s">
        <v>1170</v>
      </c>
      <c r="C73" t="s">
        <v>1177</v>
      </c>
      <c r="D73" t="s">
        <v>1177</v>
      </c>
      <c r="E73" s="67">
        <v>43832</v>
      </c>
      <c r="F73" s="44" t="s">
        <v>1152</v>
      </c>
      <c r="G73">
        <v>18</v>
      </c>
      <c r="H73" s="56">
        <v>4427</v>
      </c>
      <c r="I73">
        <v>0.93</v>
      </c>
      <c r="J73">
        <v>262</v>
      </c>
      <c r="L73">
        <v>38</v>
      </c>
      <c r="N73" t="s">
        <v>1171</v>
      </c>
    </row>
    <row r="74" spans="1:14" x14ac:dyDescent="0.3">
      <c r="A74" t="s">
        <v>1156</v>
      </c>
      <c r="B74" t="s">
        <v>1170</v>
      </c>
      <c r="C74" t="s">
        <v>1176</v>
      </c>
      <c r="D74" t="s">
        <v>1176</v>
      </c>
      <c r="E74" s="67">
        <v>43832</v>
      </c>
      <c r="F74" s="44" t="s">
        <v>1152</v>
      </c>
      <c r="G74">
        <v>35</v>
      </c>
      <c r="H74" s="56">
        <v>1461</v>
      </c>
      <c r="I74">
        <v>1.01</v>
      </c>
      <c r="J74">
        <v>99</v>
      </c>
      <c r="L74">
        <v>15</v>
      </c>
      <c r="N74" t="s">
        <v>1171</v>
      </c>
    </row>
    <row r="75" spans="1:14" x14ac:dyDescent="0.3">
      <c r="A75" t="s">
        <v>1156</v>
      </c>
      <c r="B75" t="s">
        <v>1170</v>
      </c>
      <c r="C75" t="s">
        <v>1175</v>
      </c>
      <c r="D75" t="s">
        <v>1175</v>
      </c>
      <c r="E75" s="67">
        <v>43832</v>
      </c>
      <c r="F75" s="44" t="s">
        <v>1152</v>
      </c>
      <c r="G75">
        <v>131</v>
      </c>
      <c r="H75" s="56">
        <v>16252</v>
      </c>
      <c r="I75">
        <v>0.97</v>
      </c>
      <c r="J75">
        <v>864</v>
      </c>
      <c r="K75">
        <v>48</v>
      </c>
      <c r="L75">
        <v>98</v>
      </c>
    </row>
    <row r="76" spans="1:14" x14ac:dyDescent="0.3">
      <c r="A76" t="s">
        <v>1156</v>
      </c>
      <c r="B76" t="s">
        <v>1170</v>
      </c>
      <c r="C76" t="s">
        <v>995</v>
      </c>
      <c r="D76" t="s">
        <v>995</v>
      </c>
      <c r="E76" s="67">
        <v>43832</v>
      </c>
      <c r="F76" s="44" t="s">
        <v>1152</v>
      </c>
      <c r="G76">
        <v>463</v>
      </c>
      <c r="H76" s="56">
        <v>13384</v>
      </c>
      <c r="I76">
        <v>0.97</v>
      </c>
      <c r="J76" s="56">
        <v>1109</v>
      </c>
      <c r="K76">
        <v>250</v>
      </c>
      <c r="L76">
        <v>96</v>
      </c>
    </row>
    <row r="77" spans="1:14" x14ac:dyDescent="0.3">
      <c r="A77" t="s">
        <v>1156</v>
      </c>
      <c r="B77" t="s">
        <v>1170</v>
      </c>
      <c r="C77" t="s">
        <v>1174</v>
      </c>
      <c r="D77" t="s">
        <v>1174</v>
      </c>
      <c r="E77" s="67">
        <v>43832</v>
      </c>
      <c r="F77" s="44" t="s">
        <v>1152</v>
      </c>
      <c r="H77" s="56">
        <v>4647</v>
      </c>
      <c r="I77">
        <v>0.84</v>
      </c>
      <c r="J77">
        <v>332</v>
      </c>
      <c r="K77">
        <v>0</v>
      </c>
      <c r="L77">
        <v>56</v>
      </c>
      <c r="N77" t="s">
        <v>1171</v>
      </c>
    </row>
    <row r="78" spans="1:14" x14ac:dyDescent="0.3">
      <c r="A78" t="s">
        <v>1156</v>
      </c>
      <c r="B78" t="s">
        <v>1170</v>
      </c>
      <c r="C78" t="s">
        <v>1173</v>
      </c>
      <c r="D78" t="s">
        <v>1173</v>
      </c>
      <c r="E78" s="67">
        <v>43832</v>
      </c>
      <c r="F78" s="44" t="s">
        <v>1152</v>
      </c>
      <c r="G78">
        <v>159</v>
      </c>
      <c r="H78" s="56">
        <v>12869</v>
      </c>
      <c r="I78">
        <v>1</v>
      </c>
      <c r="J78">
        <v>739</v>
      </c>
      <c r="K78">
        <v>26</v>
      </c>
      <c r="L78">
        <v>142</v>
      </c>
    </row>
    <row r="79" spans="1:14" x14ac:dyDescent="0.3">
      <c r="A79" t="s">
        <v>1156</v>
      </c>
      <c r="B79" t="s">
        <v>1170</v>
      </c>
      <c r="C79" t="s">
        <v>1172</v>
      </c>
      <c r="D79" t="s">
        <v>1172</v>
      </c>
      <c r="E79" s="67">
        <v>43832</v>
      </c>
      <c r="F79" s="44" t="s">
        <v>1152</v>
      </c>
      <c r="H79" s="56">
        <v>1060</v>
      </c>
      <c r="I79">
        <v>0.97</v>
      </c>
      <c r="J79">
        <v>83</v>
      </c>
      <c r="K79">
        <v>0</v>
      </c>
      <c r="N79" t="s">
        <v>1171</v>
      </c>
    </row>
    <row r="80" spans="1:14" x14ac:dyDescent="0.3">
      <c r="A80" t="s">
        <v>1156</v>
      </c>
      <c r="B80" t="s">
        <v>1170</v>
      </c>
      <c r="C80" t="s">
        <v>1169</v>
      </c>
      <c r="D80" t="s">
        <v>1169</v>
      </c>
      <c r="E80" s="67">
        <v>43832</v>
      </c>
      <c r="F80" s="44" t="s">
        <v>1152</v>
      </c>
      <c r="G80">
        <v>52</v>
      </c>
      <c r="H80" s="56">
        <v>4732</v>
      </c>
      <c r="I80">
        <v>0.68</v>
      </c>
      <c r="J80">
        <v>664</v>
      </c>
      <c r="K80">
        <v>27</v>
      </c>
      <c r="L80">
        <v>28</v>
      </c>
    </row>
    <row r="81" spans="1:12" x14ac:dyDescent="0.3">
      <c r="E81" s="67"/>
      <c r="H81" s="56"/>
    </row>
    <row r="82" spans="1:12" x14ac:dyDescent="0.3">
      <c r="A82" t="s">
        <v>1156</v>
      </c>
      <c r="B82" t="s">
        <v>1165</v>
      </c>
      <c r="C82" t="s">
        <v>1154</v>
      </c>
      <c r="D82" t="s">
        <v>1168</v>
      </c>
      <c r="E82" s="67">
        <v>43832</v>
      </c>
      <c r="F82" s="44" t="s">
        <v>1152</v>
      </c>
      <c r="G82" s="56">
        <v>24555</v>
      </c>
      <c r="H82" s="56">
        <v>654798</v>
      </c>
      <c r="I82">
        <v>0.96</v>
      </c>
      <c r="J82" s="56">
        <v>54962</v>
      </c>
      <c r="K82" s="56">
        <v>11070</v>
      </c>
      <c r="L82" s="56">
        <v>5571</v>
      </c>
    </row>
    <row r="83" spans="1:12" x14ac:dyDescent="0.3">
      <c r="A83" t="s">
        <v>1156</v>
      </c>
      <c r="B83" t="s">
        <v>1165</v>
      </c>
      <c r="C83" t="s">
        <v>1154</v>
      </c>
      <c r="D83" t="s">
        <v>1167</v>
      </c>
      <c r="E83" s="67">
        <v>43832</v>
      </c>
      <c r="F83" s="44" t="s">
        <v>1152</v>
      </c>
      <c r="G83" s="56">
        <v>14179</v>
      </c>
      <c r="H83" s="56">
        <v>337853</v>
      </c>
      <c r="I83">
        <v>0.96</v>
      </c>
      <c r="J83" s="56">
        <v>29350</v>
      </c>
      <c r="K83" s="56">
        <v>6400</v>
      </c>
      <c r="L83" s="56">
        <v>2847</v>
      </c>
    </row>
    <row r="84" spans="1:12" x14ac:dyDescent="0.3">
      <c r="A84" t="s">
        <v>1156</v>
      </c>
      <c r="B84" t="s">
        <v>1165</v>
      </c>
      <c r="C84" t="s">
        <v>1154</v>
      </c>
      <c r="D84" t="s">
        <v>1166</v>
      </c>
      <c r="E84" s="67">
        <v>43832</v>
      </c>
      <c r="F84" s="44" t="s">
        <v>1152</v>
      </c>
      <c r="G84" s="56">
        <v>10375</v>
      </c>
      <c r="H84" s="56">
        <v>316922</v>
      </c>
      <c r="I84">
        <v>0.96</v>
      </c>
      <c r="J84" s="56">
        <v>25611</v>
      </c>
      <c r="K84" s="56">
        <v>4669</v>
      </c>
      <c r="L84" s="56">
        <v>2724</v>
      </c>
    </row>
    <row r="85" spans="1:12" x14ac:dyDescent="0.3">
      <c r="A85" t="s">
        <v>1156</v>
      </c>
      <c r="B85" t="s">
        <v>1165</v>
      </c>
      <c r="C85" t="s">
        <v>1154</v>
      </c>
      <c r="D85" t="s">
        <v>1164</v>
      </c>
      <c r="E85" s="67">
        <v>43832</v>
      </c>
      <c r="F85" s="44" t="s">
        <v>1152</v>
      </c>
      <c r="G85">
        <v>1</v>
      </c>
      <c r="H85">
        <v>23</v>
      </c>
      <c r="I85">
        <v>0.96</v>
      </c>
      <c r="J85">
        <v>1</v>
      </c>
      <c r="K85">
        <v>1</v>
      </c>
      <c r="L85">
        <v>0</v>
      </c>
    </row>
    <row r="86" spans="1:12" x14ac:dyDescent="0.3">
      <c r="A86" t="s">
        <v>1156</v>
      </c>
      <c r="B86" t="s">
        <v>1155</v>
      </c>
      <c r="C86" t="s">
        <v>1154</v>
      </c>
      <c r="D86" t="s">
        <v>1018</v>
      </c>
      <c r="E86" s="67">
        <v>43832</v>
      </c>
      <c r="F86" s="44" t="s">
        <v>1152</v>
      </c>
      <c r="G86" s="56">
        <v>24555</v>
      </c>
      <c r="H86" s="56">
        <v>654798</v>
      </c>
      <c r="I86">
        <v>0.96</v>
      </c>
      <c r="J86" s="56">
        <v>54962</v>
      </c>
      <c r="K86" s="56">
        <v>11070</v>
      </c>
      <c r="L86" s="56">
        <v>5571</v>
      </c>
    </row>
    <row r="87" spans="1:12" x14ac:dyDescent="0.3">
      <c r="A87" t="s">
        <v>1156</v>
      </c>
      <c r="B87" t="s">
        <v>1155</v>
      </c>
      <c r="C87" t="s">
        <v>1154</v>
      </c>
      <c r="D87" t="s">
        <v>1163</v>
      </c>
      <c r="E87" s="67">
        <v>43832</v>
      </c>
      <c r="F87" s="44" t="s">
        <v>1152</v>
      </c>
      <c r="G87" s="56">
        <v>17063</v>
      </c>
      <c r="H87" s="56">
        <v>188203</v>
      </c>
      <c r="I87">
        <v>0.96</v>
      </c>
      <c r="J87" s="56">
        <v>37560</v>
      </c>
      <c r="K87" s="56">
        <v>8821</v>
      </c>
      <c r="L87" s="56">
        <v>3528</v>
      </c>
    </row>
    <row r="88" spans="1:12" x14ac:dyDescent="0.3">
      <c r="A88" t="s">
        <v>1156</v>
      </c>
      <c r="B88" t="s">
        <v>1155</v>
      </c>
      <c r="C88" t="s">
        <v>1154</v>
      </c>
      <c r="D88" t="s">
        <v>1162</v>
      </c>
      <c r="E88" s="67">
        <v>43832</v>
      </c>
      <c r="F88" s="44" t="s">
        <v>1152</v>
      </c>
      <c r="G88" s="56">
        <v>1286</v>
      </c>
      <c r="H88" s="56">
        <v>39037</v>
      </c>
      <c r="I88">
        <v>0.96</v>
      </c>
      <c r="J88" s="56">
        <v>2121</v>
      </c>
      <c r="K88">
        <v>480</v>
      </c>
      <c r="L88">
        <v>178</v>
      </c>
    </row>
    <row r="89" spans="1:12" x14ac:dyDescent="0.3">
      <c r="A89" t="s">
        <v>1156</v>
      </c>
      <c r="B89" t="s">
        <v>1155</v>
      </c>
      <c r="C89" t="s">
        <v>1154</v>
      </c>
      <c r="D89" t="s">
        <v>1161</v>
      </c>
      <c r="E89" s="67">
        <v>43832</v>
      </c>
      <c r="F89" s="44" t="s">
        <v>1152</v>
      </c>
      <c r="G89">
        <v>28</v>
      </c>
      <c r="H89" s="56">
        <v>1735</v>
      </c>
      <c r="I89">
        <v>0.96</v>
      </c>
      <c r="J89">
        <v>43</v>
      </c>
      <c r="K89">
        <v>9</v>
      </c>
      <c r="L89">
        <v>11</v>
      </c>
    </row>
    <row r="90" spans="1:12" x14ac:dyDescent="0.3">
      <c r="A90" t="s">
        <v>1156</v>
      </c>
      <c r="B90" t="s">
        <v>1155</v>
      </c>
      <c r="C90" t="s">
        <v>1154</v>
      </c>
      <c r="D90" t="s">
        <v>1160</v>
      </c>
      <c r="E90" s="67">
        <v>43832</v>
      </c>
      <c r="F90" s="44" t="s">
        <v>1152</v>
      </c>
      <c r="G90" s="56">
        <v>1831</v>
      </c>
      <c r="H90" s="56">
        <v>211307</v>
      </c>
      <c r="I90">
        <v>0.96</v>
      </c>
      <c r="J90" s="56">
        <v>4203</v>
      </c>
      <c r="K90">
        <v>244</v>
      </c>
      <c r="L90" s="56">
        <v>1063</v>
      </c>
    </row>
    <row r="91" spans="1:12" x14ac:dyDescent="0.3">
      <c r="A91" t="s">
        <v>1156</v>
      </c>
      <c r="B91" t="s">
        <v>1155</v>
      </c>
      <c r="C91" t="s">
        <v>1154</v>
      </c>
      <c r="D91" t="s">
        <v>1159</v>
      </c>
      <c r="E91" s="67">
        <v>43832</v>
      </c>
      <c r="F91" s="44" t="s">
        <v>1152</v>
      </c>
      <c r="G91">
        <v>286</v>
      </c>
      <c r="H91" s="56">
        <v>46927</v>
      </c>
      <c r="I91">
        <v>0.96</v>
      </c>
      <c r="J91" s="56">
        <v>2824</v>
      </c>
      <c r="K91">
        <v>138</v>
      </c>
      <c r="L91">
        <v>285</v>
      </c>
    </row>
    <row r="92" spans="1:12" x14ac:dyDescent="0.3">
      <c r="A92" t="s">
        <v>1156</v>
      </c>
      <c r="B92" t="s">
        <v>1155</v>
      </c>
      <c r="C92" t="s">
        <v>1154</v>
      </c>
      <c r="D92" t="s">
        <v>1158</v>
      </c>
      <c r="E92" s="67">
        <v>43832</v>
      </c>
      <c r="F92" s="44" t="s">
        <v>1152</v>
      </c>
      <c r="G92" s="56">
        <v>3818</v>
      </c>
      <c r="H92" s="56">
        <v>126350</v>
      </c>
      <c r="I92">
        <v>0.96</v>
      </c>
      <c r="J92" s="56">
        <v>7317</v>
      </c>
      <c r="K92" s="56">
        <v>1303</v>
      </c>
      <c r="L92">
        <v>431</v>
      </c>
    </row>
    <row r="93" spans="1:12" x14ac:dyDescent="0.3">
      <c r="A93" t="s">
        <v>1156</v>
      </c>
      <c r="B93" t="s">
        <v>1155</v>
      </c>
      <c r="C93" t="s">
        <v>1154</v>
      </c>
      <c r="D93" t="s">
        <v>1157</v>
      </c>
      <c r="E93" s="67">
        <v>43832</v>
      </c>
      <c r="F93" s="44" t="s">
        <v>1152</v>
      </c>
      <c r="G93">
        <v>240</v>
      </c>
      <c r="H93" s="56">
        <v>41119</v>
      </c>
      <c r="I93">
        <v>0.96</v>
      </c>
      <c r="J93">
        <v>880</v>
      </c>
      <c r="K93">
        <v>73</v>
      </c>
      <c r="L93">
        <v>75</v>
      </c>
    </row>
    <row r="94" spans="1:12" x14ac:dyDescent="0.3">
      <c r="A94" t="s">
        <v>1156</v>
      </c>
      <c r="B94" t="s">
        <v>1155</v>
      </c>
      <c r="C94" t="s">
        <v>1154</v>
      </c>
      <c r="D94" t="s">
        <v>1153</v>
      </c>
      <c r="E94" s="67">
        <v>43832</v>
      </c>
      <c r="F94" s="44" t="s">
        <v>1152</v>
      </c>
      <c r="G94">
        <v>3</v>
      </c>
      <c r="H94">
        <v>120</v>
      </c>
      <c r="I94">
        <v>0.96</v>
      </c>
      <c r="J94">
        <v>14</v>
      </c>
      <c r="K94">
        <v>2</v>
      </c>
      <c r="L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 Status</vt:lpstr>
      <vt:lpstr>Pie Charts</vt:lpstr>
      <vt:lpstr>Normal Logistic</vt:lpstr>
      <vt:lpstr>USA Counties</vt:lpstr>
      <vt:lpstr>Terminal</vt:lpstr>
      <vt:lpstr>CDC Deaths</vt:lpstr>
      <vt:lpstr>Provisional_Death_CDC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2020-04-28T06:01:55Z</dcterms:modified>
</cp:coreProperties>
</file>