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40" windowWidth="9280" windowHeight="6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E10"/>
  <c r="AA10"/>
  <c r="J10"/>
  <c r="I10"/>
  <c r="Z10"/>
  <c r="AD10"/>
  <c r="AE10" s="1"/>
  <c r="AB10"/>
  <c r="AC10"/>
  <c r="F10"/>
  <c r="W10"/>
  <c r="T10"/>
  <c r="Y4"/>
  <c r="AA14"/>
  <c r="Z14"/>
  <c r="J17"/>
  <c r="I17"/>
  <c r="AA17"/>
  <c r="AD17"/>
  <c r="Z17"/>
  <c r="AC17"/>
  <c r="AB17"/>
  <c r="E17"/>
  <c r="G17"/>
  <c r="F17"/>
  <c r="Q14"/>
  <c r="V14"/>
  <c r="X5"/>
  <c r="X6"/>
  <c r="X7"/>
  <c r="X8"/>
  <c r="X9"/>
  <c r="X11"/>
  <c r="X12"/>
  <c r="X13"/>
  <c r="X15"/>
  <c r="X16"/>
  <c r="X17"/>
  <c r="X4"/>
  <c r="N5"/>
  <c r="N6"/>
  <c r="N7"/>
  <c r="N8"/>
  <c r="N9"/>
  <c r="N10"/>
  <c r="N11"/>
  <c r="N12"/>
  <c r="N13"/>
  <c r="N14"/>
  <c r="N15"/>
  <c r="N16"/>
  <c r="N17"/>
  <c r="N4"/>
  <c r="G8"/>
  <c r="F8"/>
  <c r="E8"/>
  <c r="K6"/>
  <c r="K7"/>
  <c r="K8"/>
  <c r="K9"/>
  <c r="K10"/>
  <c r="K11"/>
  <c r="K12"/>
  <c r="K13"/>
  <c r="K14"/>
  <c r="K15"/>
  <c r="K16"/>
  <c r="K17"/>
  <c r="J8"/>
  <c r="I8"/>
  <c r="AA8"/>
  <c r="Z8"/>
  <c r="AD8"/>
  <c r="AE8" s="1"/>
  <c r="AC8"/>
  <c r="AB8"/>
  <c r="AF5"/>
  <c r="AF6"/>
  <c r="AF7"/>
  <c r="AF9"/>
  <c r="AF11"/>
  <c r="AF12"/>
  <c r="AF13"/>
  <c r="AF15"/>
  <c r="AF16"/>
  <c r="AE5"/>
  <c r="AE6"/>
  <c r="AE7"/>
  <c r="AE9"/>
  <c r="AE11"/>
  <c r="AE12"/>
  <c r="AE13"/>
  <c r="AE14"/>
  <c r="AE15"/>
  <c r="AE16"/>
  <c r="AE4"/>
  <c r="H16"/>
  <c r="H15"/>
  <c r="H14"/>
  <c r="H13"/>
  <c r="H12"/>
  <c r="H11"/>
  <c r="H9"/>
  <c r="L7"/>
  <c r="H7"/>
  <c r="H6"/>
  <c r="K5"/>
  <c r="H5"/>
  <c r="AA4"/>
  <c r="Z4"/>
  <c r="L4"/>
  <c r="K4"/>
  <c r="H4"/>
  <c r="AF10" l="1"/>
  <c r="H10"/>
  <c r="X10"/>
  <c r="AF14"/>
  <c r="AE17"/>
  <c r="AF17" s="1"/>
  <c r="H17"/>
  <c r="Y17" s="1"/>
  <c r="X14"/>
  <c r="Y14" s="1"/>
  <c r="Y7"/>
  <c r="H8"/>
  <c r="Y8" s="1"/>
  <c r="Y5"/>
  <c r="Y6"/>
  <c r="Y11"/>
  <c r="Y12"/>
  <c r="Y13"/>
  <c r="Y15"/>
  <c r="Y16"/>
  <c r="Y9"/>
  <c r="AF8"/>
  <c r="AF4"/>
  <c r="Y10" l="1"/>
</calcChain>
</file>

<file path=xl/sharedStrings.xml><?xml version="1.0" encoding="utf-8"?>
<sst xmlns="http://schemas.openxmlformats.org/spreadsheetml/2006/main" count="73" uniqueCount="65">
  <si>
    <t>Business Rediness - &gt; x-axis</t>
  </si>
  <si>
    <t>Percieved Business Value --&gt; y-axis</t>
  </si>
  <si>
    <t>credibility</t>
  </si>
  <si>
    <t>harmfulness</t>
  </si>
  <si>
    <t>accuracy</t>
  </si>
  <si>
    <t>benchmark</t>
  </si>
  <si>
    <t>model</t>
  </si>
  <si>
    <t>organisation</t>
  </si>
  <si>
    <t>created_at</t>
  </si>
  <si>
    <t>cred_track_record</t>
  </si>
  <si>
    <t>cred_endorsements</t>
  </si>
  <si>
    <t>cred_recognition_reputable_institutes</t>
  </si>
  <si>
    <t>cred_score</t>
  </si>
  <si>
    <t>harm_incidents</t>
  </si>
  <si>
    <t>harm_safeguards</t>
  </si>
  <si>
    <t>harm_score</t>
  </si>
  <si>
    <t>accuracy_perc</t>
  </si>
  <si>
    <t>accuracy_score</t>
  </si>
  <si>
    <t>GLUE</t>
  </si>
  <si>
    <t>SUPERGLUE</t>
  </si>
  <si>
    <t>HELM_accuarcy</t>
  </si>
  <si>
    <t>HELM_efficiency</t>
  </si>
  <si>
    <t>hugging_face_open_llm</t>
  </si>
  <si>
    <t>vellum</t>
  </si>
  <si>
    <t>bench_score</t>
  </si>
  <si>
    <t>x_score</t>
  </si>
  <si>
    <t>capabailities</t>
  </si>
  <si>
    <t>success stories</t>
  </si>
  <si>
    <t>popularity</t>
  </si>
  <si>
    <t>y_score</t>
  </si>
  <si>
    <t>GPT-4</t>
  </si>
  <si>
    <t>OpenAI</t>
  </si>
  <si>
    <t>GPT-3</t>
  </si>
  <si>
    <t>GPT-2</t>
  </si>
  <si>
    <t>Llama 3</t>
  </si>
  <si>
    <t>Meta</t>
  </si>
  <si>
    <t>Gemini</t>
  </si>
  <si>
    <t>Google</t>
  </si>
  <si>
    <t>T5</t>
  </si>
  <si>
    <t>GPT-J</t>
  </si>
  <si>
    <t>EleutherAI</t>
  </si>
  <si>
    <t>Megatron-LM</t>
  </si>
  <si>
    <t>NVIDIA</t>
  </si>
  <si>
    <t>BLOOM</t>
  </si>
  <si>
    <t>BigScience</t>
  </si>
  <si>
    <t>ERNIE 4.0</t>
  </si>
  <si>
    <t>Baidu</t>
  </si>
  <si>
    <t>BloombergGPT</t>
  </si>
  <si>
    <t>Bloomberg</t>
  </si>
  <si>
    <t>MedLM</t>
  </si>
  <si>
    <t>Med-Gemini</t>
  </si>
  <si>
    <t>EXAONE 2.0</t>
  </si>
  <si>
    <t>LG AI Research</t>
  </si>
  <si>
    <t>pop_growth_rate</t>
  </si>
  <si>
    <t>pop_activity</t>
  </si>
  <si>
    <t>pop_variety</t>
  </si>
  <si>
    <t>pop_score</t>
  </si>
  <si>
    <t>estimated</t>
  </si>
  <si>
    <t>accuracy_estimate</t>
  </si>
  <si>
    <t>other</t>
  </si>
  <si>
    <t>SQuAD</t>
  </si>
  <si>
    <t>General Purpose Model</t>
  </si>
  <si>
    <t>specialisation</t>
  </si>
  <si>
    <r>
      <t xml:space="preserve">Specialised for </t>
    </r>
    <r>
      <rPr>
        <b/>
        <sz val="11"/>
        <rFont val="Calibri"/>
        <family val="2"/>
      </rPr>
      <t>Financial</t>
    </r>
    <r>
      <rPr>
        <sz val="11"/>
        <rFont val="Calibri"/>
        <family val="2"/>
      </rPr>
      <t xml:space="preserve"> Tasks</t>
    </r>
  </si>
  <si>
    <r>
      <t xml:space="preserve">Specialised for Manufacturing, </t>
    </r>
    <r>
      <rPr>
        <b/>
        <sz val="11"/>
        <rFont val="Calibri"/>
        <family val="2"/>
      </rPr>
      <t>Research</t>
    </r>
    <r>
      <rPr>
        <sz val="11"/>
        <rFont val="Calibri"/>
        <family val="2"/>
      </rPr>
      <t xml:space="preserve">, Finance and </t>
    </r>
    <r>
      <rPr>
        <b/>
        <sz val="11"/>
        <rFont val="Calibri"/>
        <family val="2"/>
      </rPr>
      <t>Medicine. (Mainly known for Medicine and Research right now)</t>
    </r>
  </si>
</sst>
</file>

<file path=xl/styles.xml><?xml version="1.0" encoding="utf-8"?>
<styleSheet xmlns="http://schemas.openxmlformats.org/spreadsheetml/2006/main">
  <numFmts count="1">
    <numFmt numFmtId="164" formatCode="0.00000"/>
  </numFmts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164" fontId="0" fillId="0" borderId="0" xfId="0" applyNumberFormat="1" applyFont="1"/>
    <xf numFmtId="0" fontId="0" fillId="0" borderId="2" xfId="0" applyFont="1" applyBorder="1" applyAlignment="1"/>
    <xf numFmtId="0" fontId="0" fillId="0" borderId="2" xfId="0" applyBorder="1" applyAlignment="1"/>
    <xf numFmtId="14" fontId="0" fillId="0" borderId="2" xfId="0" applyNumberFormat="1" applyFont="1" applyBorder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1" xfId="0" applyNumberFormat="1" applyFont="1" applyBorder="1" applyAlignment="1"/>
    <xf numFmtId="164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164" fontId="0" fillId="0" borderId="4" xfId="0" applyNumberFormat="1" applyFont="1" applyBorder="1"/>
    <xf numFmtId="0" fontId="0" fillId="0" borderId="2" xfId="0" applyFont="1" applyBorder="1"/>
    <xf numFmtId="0" fontId="1" fillId="2" borderId="2" xfId="0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/>
    <xf numFmtId="0" fontId="0" fillId="0" borderId="3" xfId="0" applyFont="1" applyBorder="1" applyAlignment="1"/>
    <xf numFmtId="164" fontId="0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/>
    <xf numFmtId="164" fontId="0" fillId="0" borderId="4" xfId="0" applyNumberFormat="1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2" fillId="0" borderId="0" xfId="0" applyFont="1"/>
    <xf numFmtId="164" fontId="2" fillId="0" borderId="4" xfId="0" applyNumberFormat="1" applyFont="1" applyBorder="1"/>
    <xf numFmtId="164" fontId="2" fillId="0" borderId="1" xfId="0" applyNumberFormat="1" applyFont="1" applyBorder="1"/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model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Sheet1!$Y$4:$Y$17</c:f>
              <c:numCache>
                <c:formatCode>0.00000</c:formatCode>
                <c:ptCount val="14"/>
                <c:pt idx="0">
                  <c:v>2.6909666666666663</c:v>
                </c:pt>
                <c:pt idx="1">
                  <c:v>0</c:v>
                </c:pt>
                <c:pt idx="2">
                  <c:v>0</c:v>
                </c:pt>
                <c:pt idx="3">
                  <c:v>2.4211983333333329</c:v>
                </c:pt>
                <c:pt idx="4">
                  <c:v>1.6496606666666667</c:v>
                </c:pt>
                <c:pt idx="5">
                  <c:v>0</c:v>
                </c:pt>
                <c:pt idx="6">
                  <c:v>1.3825271351575457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2.9697747356321837</c:v>
                </c:pt>
                <c:pt idx="11">
                  <c:v>0</c:v>
                </c:pt>
                <c:pt idx="12">
                  <c:v>0</c:v>
                </c:pt>
                <c:pt idx="13">
                  <c:v>2.7490000000000001</c:v>
                </c:pt>
              </c:numCache>
            </c:numRef>
          </c:xVal>
          <c:yVal>
            <c:numRef>
              <c:f>Sheet1!$AF$4:$AF$17</c:f>
              <c:numCache>
                <c:formatCode>0.00000</c:formatCode>
                <c:ptCount val="14"/>
                <c:pt idx="0">
                  <c:v>3.3176190476190475</c:v>
                </c:pt>
                <c:pt idx="1">
                  <c:v>0</c:v>
                </c:pt>
                <c:pt idx="2">
                  <c:v>0</c:v>
                </c:pt>
                <c:pt idx="3">
                  <c:v>3.1</c:v>
                </c:pt>
                <c:pt idx="4">
                  <c:v>2.6583333333333332</c:v>
                </c:pt>
                <c:pt idx="5">
                  <c:v>0</c:v>
                </c:pt>
                <c:pt idx="6">
                  <c:v>1.2583333333333331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3.6945000000000001</c:v>
                </c:pt>
                <c:pt idx="11">
                  <c:v>0</c:v>
                </c:pt>
                <c:pt idx="12">
                  <c:v>0</c:v>
                </c:pt>
                <c:pt idx="13">
                  <c:v>1.9566666666666668</c:v>
                </c:pt>
              </c:numCache>
            </c:numRef>
          </c:yVal>
        </c:ser>
        <c:dLbls/>
        <c:axId val="135939968"/>
        <c:axId val="144560896"/>
      </c:scatterChart>
      <c:valAx>
        <c:axId val="135939968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</c:title>
        <c:numFmt formatCode="0.000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60896"/>
        <c:crosses val="autoZero"/>
        <c:crossBetween val="midCat"/>
        <c:majorUnit val="1"/>
        <c:minorUnit val="0.5"/>
      </c:valAx>
      <c:valAx>
        <c:axId val="144560896"/>
        <c:scaling>
          <c:orientation val="minMax"/>
          <c:max val="4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</c:title>
        <c:numFmt formatCode="0.000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939968"/>
        <c:crosses val="autoZero"/>
        <c:crossBetween val="midCat"/>
        <c:majorUnit val="1"/>
        <c:minorUnit val="0.5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219075</xdr:colOff>
      <xdr:row>1</xdr:row>
      <xdr:rowOff>171450</xdr:rowOff>
    </xdr:from>
    <xdr:ext cx="4371975" cy="26955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0"/>
  <sheetViews>
    <sheetView tabSelected="1" workbookViewId="0">
      <selection activeCell="AA18" sqref="AA18"/>
    </sheetView>
  </sheetViews>
  <sheetFormatPr defaultColWidth="14.453125" defaultRowHeight="15" customHeight="1"/>
  <cols>
    <col min="1" max="1" width="8.7265625" customWidth="1"/>
    <col min="2" max="2" width="11.26953125" customWidth="1"/>
    <col min="3" max="3" width="24.90625" customWidth="1"/>
    <col min="4" max="4" width="12.453125" style="5" customWidth="1"/>
    <col min="5" max="6" width="12.453125" customWidth="1"/>
    <col min="7" max="10" width="13.81640625" customWidth="1"/>
    <col min="11" max="11" width="16.08984375" customWidth="1"/>
    <col min="12" max="23" width="11.26953125" customWidth="1"/>
    <col min="24" max="24" width="13.26953125" customWidth="1"/>
    <col min="25" max="25" width="13.26953125" style="5" customWidth="1"/>
    <col min="26" max="26" width="14.26953125" customWidth="1"/>
    <col min="27" max="27" width="13.7265625" customWidth="1"/>
    <col min="28" max="31" width="12.453125" customWidth="1"/>
    <col min="32" max="32" width="8.7265625" style="5" customWidth="1"/>
    <col min="33" max="40" width="8.7265625" customWidth="1"/>
  </cols>
  <sheetData>
    <row r="1" spans="1:40" ht="14.25" customHeight="1" thickBot="1">
      <c r="A1" s="1"/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1" t="s">
        <v>1</v>
      </c>
      <c r="AA1" s="32"/>
      <c r="AB1" s="32"/>
      <c r="AC1" s="32"/>
      <c r="AD1" s="32"/>
      <c r="AE1" s="32"/>
      <c r="AF1" s="33"/>
    </row>
    <row r="2" spans="1:40" ht="14.25" customHeight="1">
      <c r="A2" s="1"/>
      <c r="E2" s="18" t="s">
        <v>2</v>
      </c>
      <c r="F2" s="11"/>
      <c r="G2" s="11"/>
      <c r="H2" s="12"/>
      <c r="I2" s="18" t="s">
        <v>3</v>
      </c>
      <c r="J2" s="11"/>
      <c r="K2" s="12"/>
      <c r="L2" s="18" t="s">
        <v>4</v>
      </c>
      <c r="M2" s="10"/>
      <c r="N2" s="12"/>
      <c r="O2" s="18" t="s">
        <v>5</v>
      </c>
      <c r="P2" s="11"/>
      <c r="Q2" s="11"/>
      <c r="R2" s="11"/>
      <c r="S2" s="11"/>
      <c r="T2" s="11"/>
      <c r="U2" s="11"/>
      <c r="V2" s="11"/>
      <c r="W2" s="11"/>
      <c r="X2" s="12"/>
      <c r="Y2" s="21"/>
      <c r="Z2" s="38"/>
      <c r="AA2" s="8"/>
      <c r="AB2" s="27" t="s">
        <v>28</v>
      </c>
      <c r="AC2" s="10"/>
      <c r="AD2" s="10"/>
      <c r="AE2" s="28"/>
      <c r="AF2" s="21"/>
    </row>
    <row r="3" spans="1:40" ht="14.25" customHeight="1">
      <c r="A3" s="2" t="s">
        <v>6</v>
      </c>
      <c r="B3" t="s">
        <v>7</v>
      </c>
      <c r="C3" s="34" t="s">
        <v>62</v>
      </c>
      <c r="D3" s="6" t="s">
        <v>8</v>
      </c>
      <c r="E3" s="19" t="s">
        <v>9</v>
      </c>
      <c r="F3" s="8" t="s">
        <v>10</v>
      </c>
      <c r="G3" s="8" t="s">
        <v>11</v>
      </c>
      <c r="H3" s="5" t="s">
        <v>12</v>
      </c>
      <c r="I3" s="19" t="s">
        <v>13</v>
      </c>
      <c r="J3" s="8" t="s">
        <v>14</v>
      </c>
      <c r="K3" s="5" t="s">
        <v>15</v>
      </c>
      <c r="L3" s="19" t="s">
        <v>16</v>
      </c>
      <c r="M3" s="9" t="s">
        <v>58</v>
      </c>
      <c r="N3" s="5" t="s">
        <v>17</v>
      </c>
      <c r="O3" s="19" t="s">
        <v>18</v>
      </c>
      <c r="P3" s="8" t="s">
        <v>19</v>
      </c>
      <c r="Q3" s="9" t="s">
        <v>60</v>
      </c>
      <c r="R3" s="8" t="s">
        <v>20</v>
      </c>
      <c r="S3" s="8" t="s">
        <v>21</v>
      </c>
      <c r="T3" s="17" t="s">
        <v>22</v>
      </c>
      <c r="U3" s="17" t="s">
        <v>23</v>
      </c>
      <c r="V3" s="17" t="s">
        <v>59</v>
      </c>
      <c r="W3" s="17" t="s">
        <v>57</v>
      </c>
      <c r="X3" s="5" t="s">
        <v>24</v>
      </c>
      <c r="Y3" s="22" t="s">
        <v>25</v>
      </c>
      <c r="Z3" s="25" t="s">
        <v>26</v>
      </c>
      <c r="AA3" s="19" t="s">
        <v>27</v>
      </c>
      <c r="AB3" s="29" t="s">
        <v>54</v>
      </c>
      <c r="AC3" s="9" t="s">
        <v>53</v>
      </c>
      <c r="AD3" s="9" t="s">
        <v>55</v>
      </c>
      <c r="AE3" s="6" t="s">
        <v>56</v>
      </c>
      <c r="AF3" s="22" t="s">
        <v>29</v>
      </c>
    </row>
    <row r="4" spans="1:40" ht="14.25" customHeight="1">
      <c r="A4" s="3" t="s">
        <v>30</v>
      </c>
      <c r="B4" s="1" t="s">
        <v>31</v>
      </c>
      <c r="C4" s="35" t="s">
        <v>61</v>
      </c>
      <c r="D4" s="7">
        <v>44999</v>
      </c>
      <c r="E4" s="20">
        <v>3</v>
      </c>
      <c r="F4" s="13">
        <v>2</v>
      </c>
      <c r="G4" s="13">
        <v>3</v>
      </c>
      <c r="H4" s="14">
        <f t="shared" ref="H4:H17" si="0">AVERAGE(E4,F4,G4)</f>
        <v>2.6666666666666665</v>
      </c>
      <c r="I4" s="20">
        <v>2</v>
      </c>
      <c r="J4" s="13">
        <v>3</v>
      </c>
      <c r="K4" s="14">
        <f t="shared" ref="K4:K17" si="1">AVERAGE(I4,J4)</f>
        <v>2.5</v>
      </c>
      <c r="L4" s="20">
        <f>AVERAGE(95.3, 86.4, 80.9, 35.7, 52.9, 67)%</f>
        <v>0.69700000000000006</v>
      </c>
      <c r="M4" s="13"/>
      <c r="N4" s="14">
        <f>AVERAGE(L4:M4)*4</f>
        <v>2.7880000000000003</v>
      </c>
      <c r="O4" s="20"/>
      <c r="P4" s="13"/>
      <c r="Q4" s="13"/>
      <c r="R4" s="13">
        <v>0.91800000000000004</v>
      </c>
      <c r="S4" s="13">
        <v>0.56799999999999995</v>
      </c>
      <c r="T4" s="13"/>
      <c r="U4" s="13">
        <v>0.79449999999999998</v>
      </c>
      <c r="V4" s="13"/>
      <c r="W4" s="13"/>
      <c r="X4" s="14">
        <f>AVERAGE(O4,P4,Q4,R4,S4,T4,U4,V4,W4)*4</f>
        <v>3.0406666666666666</v>
      </c>
      <c r="Y4" s="23">
        <f>0.4*H4+0.3*K4+0.15*N4+0.15*X4</f>
        <v>2.6909666666666663</v>
      </c>
      <c r="Z4" s="26">
        <f>AVERAGE(4.5, 4.5, 3.5, 4, 3.5, 3.2, 4)/5*4</f>
        <v>3.1085714285714285</v>
      </c>
      <c r="AA4" s="20">
        <f>AVERAGE(4.7, 4, 3.5, 3.9)/5*4</f>
        <v>3.2199999999999998</v>
      </c>
      <c r="AB4" s="30">
        <v>4</v>
      </c>
      <c r="AC4" s="13">
        <v>4</v>
      </c>
      <c r="AD4" s="13">
        <v>3.5</v>
      </c>
      <c r="AE4" s="14">
        <f>AVERAGE(AB4:AD4)</f>
        <v>3.8333333333333335</v>
      </c>
      <c r="AF4" s="23">
        <f>0.5*Z4+0.25*AA4+0.25*AE4</f>
        <v>3.3176190476190475</v>
      </c>
      <c r="AG4" s="4"/>
    </row>
    <row r="5" spans="1:40" ht="14.25" customHeight="1">
      <c r="A5" s="3" t="s">
        <v>32</v>
      </c>
      <c r="B5" s="1" t="s">
        <v>31</v>
      </c>
      <c r="C5" s="1"/>
      <c r="D5" s="7">
        <v>43993</v>
      </c>
      <c r="E5" s="20"/>
      <c r="F5" s="13"/>
      <c r="G5" s="13"/>
      <c r="H5" s="14" t="e">
        <f t="shared" si="0"/>
        <v>#DIV/0!</v>
      </c>
      <c r="I5" s="20"/>
      <c r="J5" s="13"/>
      <c r="K5" s="14" t="e">
        <f t="shared" si="1"/>
        <v>#DIV/0!</v>
      </c>
      <c r="L5" s="20"/>
      <c r="M5" s="13"/>
      <c r="N5" s="14" t="e">
        <f t="shared" ref="N5:N17" si="2">AVERAGE(L5:M5)*4</f>
        <v>#DIV/0!</v>
      </c>
      <c r="O5" s="20"/>
      <c r="P5" s="13"/>
      <c r="Q5" s="13"/>
      <c r="R5" s="13"/>
      <c r="S5" s="13"/>
      <c r="T5" s="13"/>
      <c r="U5" s="13"/>
      <c r="V5" s="13"/>
      <c r="W5" s="13"/>
      <c r="X5" s="14" t="e">
        <f t="shared" ref="X5:X17" si="3">AVERAGE(O5,P5,Q5,R5,S5,T5,U5,V5,W5)*4</f>
        <v>#DIV/0!</v>
      </c>
      <c r="Y5" s="23" t="e">
        <f t="shared" ref="Y4:Y17" si="4">0.4*H5+0.3*K5+0.15*N5+0.15*X5</f>
        <v>#DIV/0!</v>
      </c>
      <c r="Z5" s="26"/>
      <c r="AA5" s="20"/>
      <c r="AB5" s="20"/>
      <c r="AC5" s="13"/>
      <c r="AD5" s="13"/>
      <c r="AE5" s="14" t="e">
        <f t="shared" ref="AE5:AE17" si="5">AVERAGE(AB5:AD5)</f>
        <v>#DIV/0!</v>
      </c>
      <c r="AF5" s="23" t="e">
        <f t="shared" ref="AF5:AF17" si="6">0.5*Z5+0.25*AA5+0.25*AE5</f>
        <v>#DIV/0!</v>
      </c>
      <c r="AG5" s="4"/>
      <c r="AH5" s="1"/>
      <c r="AI5" s="1"/>
      <c r="AJ5" s="1"/>
      <c r="AK5" s="1"/>
      <c r="AL5" s="1"/>
      <c r="AM5" s="1"/>
      <c r="AN5" s="1"/>
    </row>
    <row r="6" spans="1:40" ht="14.25" customHeight="1">
      <c r="A6" s="3" t="s">
        <v>33</v>
      </c>
      <c r="B6" s="1" t="s">
        <v>31</v>
      </c>
      <c r="C6" s="1"/>
      <c r="D6" s="7">
        <v>43770</v>
      </c>
      <c r="E6" s="20"/>
      <c r="F6" s="13"/>
      <c r="G6" s="13"/>
      <c r="H6" s="14" t="e">
        <f t="shared" si="0"/>
        <v>#DIV/0!</v>
      </c>
      <c r="I6" s="20"/>
      <c r="J6" s="13"/>
      <c r="K6" s="14" t="e">
        <f t="shared" si="1"/>
        <v>#DIV/0!</v>
      </c>
      <c r="L6" s="20"/>
      <c r="M6" s="13"/>
      <c r="N6" s="14" t="e">
        <f t="shared" si="2"/>
        <v>#DIV/0!</v>
      </c>
      <c r="O6" s="20"/>
      <c r="P6" s="13"/>
      <c r="Q6" s="13"/>
      <c r="R6" s="13"/>
      <c r="S6" s="13"/>
      <c r="T6" s="13"/>
      <c r="U6" s="13"/>
      <c r="V6" s="13"/>
      <c r="W6" s="13"/>
      <c r="X6" s="14" t="e">
        <f t="shared" si="3"/>
        <v>#DIV/0!</v>
      </c>
      <c r="Y6" s="23" t="e">
        <f t="shared" si="4"/>
        <v>#DIV/0!</v>
      </c>
      <c r="Z6" s="26"/>
      <c r="AA6" s="20"/>
      <c r="AB6" s="20"/>
      <c r="AC6" s="13"/>
      <c r="AD6" s="13"/>
      <c r="AE6" s="14" t="e">
        <f t="shared" si="5"/>
        <v>#DIV/0!</v>
      </c>
      <c r="AF6" s="23" t="e">
        <f t="shared" si="6"/>
        <v>#DIV/0!</v>
      </c>
      <c r="AG6" s="4"/>
      <c r="AH6" s="1"/>
      <c r="AI6" s="1"/>
      <c r="AJ6" s="1"/>
      <c r="AK6" s="1"/>
      <c r="AL6" s="1"/>
      <c r="AM6" s="1"/>
      <c r="AN6" s="1"/>
    </row>
    <row r="7" spans="1:40" ht="14.25" customHeight="1">
      <c r="A7" s="3" t="s">
        <v>34</v>
      </c>
      <c r="B7" s="1" t="s">
        <v>35</v>
      </c>
      <c r="C7" s="35" t="s">
        <v>61</v>
      </c>
      <c r="D7" s="7">
        <v>45400</v>
      </c>
      <c r="E7" s="20">
        <v>2.7</v>
      </c>
      <c r="F7" s="15">
        <v>1.2</v>
      </c>
      <c r="G7" s="15">
        <v>1</v>
      </c>
      <c r="H7" s="14">
        <f t="shared" si="0"/>
        <v>1.6333333333333335</v>
      </c>
      <c r="I7" s="20">
        <v>3</v>
      </c>
      <c r="J7" s="13">
        <v>3.7</v>
      </c>
      <c r="K7" s="14">
        <f t="shared" si="1"/>
        <v>3.35</v>
      </c>
      <c r="L7" s="20">
        <f>AVERAGE(85.6, 82, 79.7, 39.5, 30, 81.7)%</f>
        <v>0.66416666666666668</v>
      </c>
      <c r="M7" s="13"/>
      <c r="N7" s="14">
        <f t="shared" si="2"/>
        <v>2.6566666666666667</v>
      </c>
      <c r="O7" s="20"/>
      <c r="P7" s="13"/>
      <c r="Q7" s="13"/>
      <c r="R7" s="13">
        <v>0.84799999999999998</v>
      </c>
      <c r="S7" s="13">
        <v>0.42699999999999999</v>
      </c>
      <c r="T7" s="13">
        <v>0.36180000000000001</v>
      </c>
      <c r="U7" s="13">
        <v>0.7923</v>
      </c>
      <c r="V7" s="13"/>
      <c r="W7" s="13"/>
      <c r="X7" s="14">
        <f t="shared" si="3"/>
        <v>2.4291</v>
      </c>
      <c r="Y7" s="23">
        <f t="shared" si="4"/>
        <v>2.4211983333333329</v>
      </c>
      <c r="Z7" s="26">
        <v>3</v>
      </c>
      <c r="AA7" s="20">
        <v>2.5</v>
      </c>
      <c r="AB7" s="20">
        <v>4</v>
      </c>
      <c r="AC7" s="13">
        <v>4</v>
      </c>
      <c r="AD7" s="13">
        <v>3.7</v>
      </c>
      <c r="AE7" s="14">
        <f t="shared" si="5"/>
        <v>3.9</v>
      </c>
      <c r="AF7" s="23">
        <f t="shared" si="6"/>
        <v>3.1</v>
      </c>
      <c r="AG7" s="4"/>
    </row>
    <row r="8" spans="1:40" ht="14.25" customHeight="1">
      <c r="A8" s="3" t="s">
        <v>36</v>
      </c>
      <c r="B8" s="1" t="s">
        <v>37</v>
      </c>
      <c r="C8" s="35" t="s">
        <v>61</v>
      </c>
      <c r="D8" s="7">
        <v>45266</v>
      </c>
      <c r="E8" s="20">
        <f>3.8-1</f>
        <v>2.8</v>
      </c>
      <c r="F8" s="13">
        <f>1.3-1</f>
        <v>0.30000000000000004</v>
      </c>
      <c r="G8" s="13">
        <f>3.5-1</f>
        <v>2.5</v>
      </c>
      <c r="H8" s="14">
        <f t="shared" si="0"/>
        <v>1.8666666666666665</v>
      </c>
      <c r="I8" s="20">
        <f>1.5-1</f>
        <v>0.5</v>
      </c>
      <c r="J8" s="13">
        <f>2-1</f>
        <v>1</v>
      </c>
      <c r="K8" s="14">
        <f t="shared" si="1"/>
        <v>0.75</v>
      </c>
      <c r="L8" s="30"/>
      <c r="M8" s="13">
        <v>0.63</v>
      </c>
      <c r="N8" s="14">
        <f t="shared" si="2"/>
        <v>2.52</v>
      </c>
      <c r="O8" s="20"/>
      <c r="P8" s="13"/>
      <c r="Q8" s="13"/>
      <c r="R8" s="13"/>
      <c r="S8" s="13"/>
      <c r="T8" s="13"/>
      <c r="U8" s="13"/>
      <c r="V8" s="13"/>
      <c r="W8" s="13">
        <v>0.49998999999999999</v>
      </c>
      <c r="X8" s="14">
        <f t="shared" si="3"/>
        <v>1.99996</v>
      </c>
      <c r="Y8" s="23">
        <f t="shared" si="4"/>
        <v>1.6496606666666667</v>
      </c>
      <c r="Z8" s="26">
        <f>4-1</f>
        <v>3</v>
      </c>
      <c r="AA8" s="20">
        <f>3.9-1</f>
        <v>2.9</v>
      </c>
      <c r="AB8" s="20">
        <f>2-1</f>
        <v>1</v>
      </c>
      <c r="AC8" s="13">
        <f>2-1</f>
        <v>1</v>
      </c>
      <c r="AD8" s="13">
        <f>3.2</f>
        <v>3.2</v>
      </c>
      <c r="AE8" s="14">
        <f t="shared" si="5"/>
        <v>1.7333333333333334</v>
      </c>
      <c r="AF8" s="23">
        <f t="shared" si="6"/>
        <v>2.6583333333333332</v>
      </c>
      <c r="AG8" s="4"/>
    </row>
    <row r="9" spans="1:40" ht="14.25" customHeight="1">
      <c r="A9" s="3" t="s">
        <v>38</v>
      </c>
      <c r="B9" s="1" t="s">
        <v>37</v>
      </c>
      <c r="C9" s="1"/>
      <c r="D9" s="7">
        <v>43761</v>
      </c>
      <c r="E9" s="20"/>
      <c r="F9" s="13"/>
      <c r="G9" s="13"/>
      <c r="H9" s="14" t="e">
        <f t="shared" si="0"/>
        <v>#DIV/0!</v>
      </c>
      <c r="I9" s="30"/>
      <c r="J9" s="15"/>
      <c r="K9" s="14" t="e">
        <f t="shared" si="1"/>
        <v>#DIV/0!</v>
      </c>
      <c r="L9" s="30"/>
      <c r="N9" s="14" t="e">
        <f t="shared" si="2"/>
        <v>#DIV/0!</v>
      </c>
      <c r="O9" s="20"/>
      <c r="P9" s="13"/>
      <c r="Q9" s="13"/>
      <c r="R9" s="13"/>
      <c r="S9" s="13"/>
      <c r="T9" s="13"/>
      <c r="U9" s="13"/>
      <c r="V9" s="13"/>
      <c r="W9" s="13"/>
      <c r="X9" s="14" t="e">
        <f t="shared" si="3"/>
        <v>#DIV/0!</v>
      </c>
      <c r="Y9" s="23" t="e">
        <f t="shared" si="4"/>
        <v>#DIV/0!</v>
      </c>
      <c r="Z9" s="26"/>
      <c r="AA9" s="20"/>
      <c r="AB9" s="20"/>
      <c r="AC9" s="13"/>
      <c r="AD9" s="13"/>
      <c r="AE9" s="14" t="e">
        <f t="shared" si="5"/>
        <v>#DIV/0!</v>
      </c>
      <c r="AF9" s="23" t="e">
        <f t="shared" si="6"/>
        <v>#DIV/0!</v>
      </c>
      <c r="AG9" s="4"/>
    </row>
    <row r="10" spans="1:40" ht="14.25" customHeight="1">
      <c r="A10" s="3" t="s">
        <v>39</v>
      </c>
      <c r="B10" s="1" t="s">
        <v>40</v>
      </c>
      <c r="C10" s="35" t="s">
        <v>61</v>
      </c>
      <c r="D10" s="7">
        <v>44351</v>
      </c>
      <c r="E10" s="20">
        <f>4-1</f>
        <v>3</v>
      </c>
      <c r="F10" s="16">
        <f>3.2-1</f>
        <v>2.2000000000000002</v>
      </c>
      <c r="G10" s="13">
        <f>2.65-1</f>
        <v>1.65</v>
      </c>
      <c r="H10" s="14">
        <f t="shared" si="0"/>
        <v>2.2833333333333332</v>
      </c>
      <c r="I10" s="36">
        <f>1.7-1</f>
        <v>0.7</v>
      </c>
      <c r="J10" s="37">
        <f>2-1</f>
        <v>1</v>
      </c>
      <c r="K10" s="14">
        <f t="shared" si="1"/>
        <v>0.85</v>
      </c>
      <c r="L10" s="20"/>
      <c r="M10" s="15">
        <v>0.25</v>
      </c>
      <c r="N10" s="14">
        <f>AVERAGE(L10:M10)*4</f>
        <v>1</v>
      </c>
      <c r="O10" s="20"/>
      <c r="P10" s="13"/>
      <c r="Q10" s="13"/>
      <c r="R10" s="13"/>
      <c r="S10" s="13"/>
      <c r="T10" s="13">
        <f>6.55%</f>
        <v>6.5500000000000003E-2</v>
      </c>
      <c r="U10" s="13"/>
      <c r="V10" s="13"/>
      <c r="W10" s="13">
        <f>(AVERAGE(R7, U7)/T7) * T10</f>
        <v>0.1484793394140409</v>
      </c>
      <c r="X10" s="14">
        <f t="shared" si="3"/>
        <v>0.42795867882808181</v>
      </c>
      <c r="Y10" s="23">
        <f t="shared" si="4"/>
        <v>1.3825271351575457</v>
      </c>
      <c r="Z10" s="26">
        <f>2.3-1</f>
        <v>1.2999999999999998</v>
      </c>
      <c r="AA10" s="36">
        <f>2.6-1</f>
        <v>1.6</v>
      </c>
      <c r="AB10" s="20">
        <f>2-1</f>
        <v>1</v>
      </c>
      <c r="AC10" s="13">
        <f>2-1</f>
        <v>1</v>
      </c>
      <c r="AD10" s="13">
        <f>1.5-1</f>
        <v>0.5</v>
      </c>
      <c r="AE10" s="14">
        <f t="shared" si="5"/>
        <v>0.83333333333333337</v>
      </c>
      <c r="AF10" s="23">
        <f t="shared" si="6"/>
        <v>1.2583333333333331</v>
      </c>
      <c r="AG10" s="4"/>
    </row>
    <row r="11" spans="1:40" ht="14.25" customHeight="1">
      <c r="A11" s="3" t="s">
        <v>41</v>
      </c>
      <c r="B11" s="1" t="s">
        <v>42</v>
      </c>
      <c r="C11" s="1"/>
      <c r="D11" s="7">
        <v>44295</v>
      </c>
      <c r="E11" s="20"/>
      <c r="F11" s="13"/>
      <c r="G11" s="13"/>
      <c r="H11" s="14" t="e">
        <f t="shared" si="0"/>
        <v>#DIV/0!</v>
      </c>
      <c r="I11" s="20"/>
      <c r="J11" s="13"/>
      <c r="K11" s="14" t="e">
        <f t="shared" si="1"/>
        <v>#DIV/0!</v>
      </c>
      <c r="L11" s="20"/>
      <c r="M11" s="13"/>
      <c r="N11" s="14" t="e">
        <f t="shared" si="2"/>
        <v>#DIV/0!</v>
      </c>
      <c r="O11" s="20"/>
      <c r="P11" s="13"/>
      <c r="Q11" s="13"/>
      <c r="R11" s="13"/>
      <c r="S11" s="13"/>
      <c r="T11" s="13"/>
      <c r="U11" s="13"/>
      <c r="V11" s="13"/>
      <c r="W11" s="13"/>
      <c r="X11" s="14" t="e">
        <f t="shared" si="3"/>
        <v>#DIV/0!</v>
      </c>
      <c r="Y11" s="23" t="e">
        <f t="shared" si="4"/>
        <v>#DIV/0!</v>
      </c>
      <c r="Z11" s="26"/>
      <c r="AA11" s="20"/>
      <c r="AB11" s="20"/>
      <c r="AC11" s="13"/>
      <c r="AD11" s="13"/>
      <c r="AE11" s="14" t="e">
        <f t="shared" si="5"/>
        <v>#DIV/0!</v>
      </c>
      <c r="AF11" s="23" t="e">
        <f t="shared" si="6"/>
        <v>#DIV/0!</v>
      </c>
      <c r="AG11" s="4"/>
    </row>
    <row r="12" spans="1:40" ht="14.25" customHeight="1">
      <c r="A12" s="3" t="s">
        <v>43</v>
      </c>
      <c r="B12" s="1" t="s">
        <v>44</v>
      </c>
      <c r="C12" s="1"/>
      <c r="D12" s="7">
        <v>44754</v>
      </c>
      <c r="E12" s="20"/>
      <c r="F12" s="13"/>
      <c r="G12" s="13"/>
      <c r="H12" s="14" t="e">
        <f t="shared" si="0"/>
        <v>#DIV/0!</v>
      </c>
      <c r="I12" s="20"/>
      <c r="J12" s="13"/>
      <c r="K12" s="14" t="e">
        <f t="shared" si="1"/>
        <v>#DIV/0!</v>
      </c>
      <c r="L12" s="20"/>
      <c r="M12" s="13"/>
      <c r="N12" s="14" t="e">
        <f t="shared" si="2"/>
        <v>#DIV/0!</v>
      </c>
      <c r="O12" s="20"/>
      <c r="P12" s="13"/>
      <c r="Q12" s="13"/>
      <c r="R12" s="13"/>
      <c r="S12" s="13"/>
      <c r="T12" s="13"/>
      <c r="U12" s="13"/>
      <c r="V12" s="13"/>
      <c r="W12" s="13"/>
      <c r="X12" s="14" t="e">
        <f t="shared" si="3"/>
        <v>#DIV/0!</v>
      </c>
      <c r="Y12" s="23" t="e">
        <f t="shared" si="4"/>
        <v>#DIV/0!</v>
      </c>
      <c r="Z12" s="26"/>
      <c r="AA12" s="20"/>
      <c r="AB12" s="20"/>
      <c r="AC12" s="13"/>
      <c r="AD12" s="13"/>
      <c r="AE12" s="14" t="e">
        <f t="shared" si="5"/>
        <v>#DIV/0!</v>
      </c>
      <c r="AF12" s="23" t="e">
        <f t="shared" si="6"/>
        <v>#DIV/0!</v>
      </c>
      <c r="AG12" s="4"/>
    </row>
    <row r="13" spans="1:40" ht="14.25" customHeight="1">
      <c r="A13" s="3" t="s">
        <v>45</v>
      </c>
      <c r="B13" s="1" t="s">
        <v>46</v>
      </c>
      <c r="C13" s="1"/>
      <c r="D13" s="7">
        <v>45216</v>
      </c>
      <c r="E13" s="20"/>
      <c r="F13" s="13"/>
      <c r="G13" s="13"/>
      <c r="H13" s="14" t="e">
        <f t="shared" si="0"/>
        <v>#DIV/0!</v>
      </c>
      <c r="I13" s="20"/>
      <c r="J13" s="13"/>
      <c r="K13" s="14" t="e">
        <f t="shared" si="1"/>
        <v>#DIV/0!</v>
      </c>
      <c r="L13" s="20"/>
      <c r="M13" s="13"/>
      <c r="N13" s="14" t="e">
        <f t="shared" si="2"/>
        <v>#DIV/0!</v>
      </c>
      <c r="O13" s="20"/>
      <c r="P13" s="13"/>
      <c r="Q13" s="13"/>
      <c r="R13" s="13"/>
      <c r="S13" s="13"/>
      <c r="T13" s="13"/>
      <c r="U13" s="13"/>
      <c r="V13" s="13"/>
      <c r="W13" s="13"/>
      <c r="X13" s="14" t="e">
        <f t="shared" si="3"/>
        <v>#DIV/0!</v>
      </c>
      <c r="Y13" s="23" t="e">
        <f t="shared" si="4"/>
        <v>#DIV/0!</v>
      </c>
      <c r="Z13" s="26"/>
      <c r="AA13" s="20"/>
      <c r="AB13" s="20"/>
      <c r="AC13" s="13"/>
      <c r="AD13" s="13"/>
      <c r="AE13" s="14" t="e">
        <f t="shared" si="5"/>
        <v>#DIV/0!</v>
      </c>
      <c r="AF13" s="23" t="e">
        <f t="shared" si="6"/>
        <v>#DIV/0!</v>
      </c>
      <c r="AG13" s="4"/>
    </row>
    <row r="14" spans="1:40" ht="14.25" customHeight="1">
      <c r="A14" s="1" t="s">
        <v>47</v>
      </c>
      <c r="B14" s="1" t="s">
        <v>48</v>
      </c>
      <c r="C14" s="35" t="s">
        <v>63</v>
      </c>
      <c r="D14" s="7">
        <v>45015</v>
      </c>
      <c r="E14" s="20">
        <v>2.5</v>
      </c>
      <c r="F14" s="13">
        <v>3.5</v>
      </c>
      <c r="G14" s="13">
        <v>3.5</v>
      </c>
      <c r="H14" s="14">
        <f t="shared" si="0"/>
        <v>3.1666666666666665</v>
      </c>
      <c r="I14" s="20">
        <v>3.6</v>
      </c>
      <c r="J14" s="13">
        <v>3</v>
      </c>
      <c r="K14" s="14">
        <f t="shared" si="1"/>
        <v>3.3</v>
      </c>
      <c r="L14" s="20">
        <v>0.62509999999999999</v>
      </c>
      <c r="M14" s="13"/>
      <c r="N14" s="14">
        <f t="shared" si="2"/>
        <v>2.5004</v>
      </c>
      <c r="O14" s="20"/>
      <c r="P14" s="13"/>
      <c r="Q14" s="13">
        <f xml:space="preserve"> AVERAGE(32.9, 34.4, 37.33, 48.63, 73.99, 49.73, 54.8, 34, 50.8, 92, 90.4, 42, 37.67, 34.8, 56, 69.66, 62.8, 29.2, 74.6, 53.57, 65.5, 86, 39.2, 51.6, 77.9, 41.74, 54.32, 69.3, 64.1)%</f>
        <v>0.5548068965517241</v>
      </c>
      <c r="R14" s="13"/>
      <c r="S14" s="13"/>
      <c r="T14" s="13"/>
      <c r="U14" s="13"/>
      <c r="V14" s="13">
        <f>AVERAGE(62.51, 62.47, 39.18, 61.22, 60.63)%</f>
        <v>0.57201999999999997</v>
      </c>
      <c r="W14" s="13"/>
      <c r="X14" s="14">
        <f t="shared" si="3"/>
        <v>2.2536537931034482</v>
      </c>
      <c r="Y14" s="23">
        <f t="shared" si="4"/>
        <v>2.9697747356321837</v>
      </c>
      <c r="Z14" s="26">
        <f>AVERAGE(4.5, 4, 4.8,4.7, 4.9)/5*4</f>
        <v>3.6640000000000001</v>
      </c>
      <c r="AA14" s="20">
        <f>0.95*4</f>
        <v>3.8</v>
      </c>
      <c r="AB14" s="20">
        <v>3.5</v>
      </c>
      <c r="AC14" s="13">
        <v>3.7</v>
      </c>
      <c r="AD14" s="13">
        <v>3.75</v>
      </c>
      <c r="AE14" s="14">
        <f t="shared" si="5"/>
        <v>3.65</v>
      </c>
      <c r="AF14" s="23">
        <f t="shared" si="6"/>
        <v>3.6945000000000001</v>
      </c>
      <c r="AG14" s="4"/>
    </row>
    <row r="15" spans="1:40" ht="14.25" customHeight="1">
      <c r="A15" s="1" t="s">
        <v>49</v>
      </c>
      <c r="B15" s="1" t="s">
        <v>37</v>
      </c>
      <c r="C15" s="1"/>
      <c r="D15" s="7">
        <v>45273</v>
      </c>
      <c r="E15" s="20"/>
      <c r="F15" s="13"/>
      <c r="G15" s="13"/>
      <c r="H15" s="14" t="e">
        <f t="shared" si="0"/>
        <v>#DIV/0!</v>
      </c>
      <c r="I15" s="20"/>
      <c r="J15" s="13"/>
      <c r="K15" s="14" t="e">
        <f t="shared" si="1"/>
        <v>#DIV/0!</v>
      </c>
      <c r="L15" s="20"/>
      <c r="M15" s="13"/>
      <c r="N15" s="14" t="e">
        <f t="shared" si="2"/>
        <v>#DIV/0!</v>
      </c>
      <c r="O15" s="20"/>
      <c r="P15" s="13"/>
      <c r="Q15" s="13"/>
      <c r="R15" s="13"/>
      <c r="S15" s="13"/>
      <c r="T15" s="13"/>
      <c r="U15" s="13"/>
      <c r="V15" s="13"/>
      <c r="W15" s="13"/>
      <c r="X15" s="14" t="e">
        <f t="shared" si="3"/>
        <v>#DIV/0!</v>
      </c>
      <c r="Y15" s="23" t="e">
        <f t="shared" si="4"/>
        <v>#DIV/0!</v>
      </c>
      <c r="Z15" s="26"/>
      <c r="AA15" s="20"/>
      <c r="AB15" s="20"/>
      <c r="AC15" s="13"/>
      <c r="AD15" s="13"/>
      <c r="AE15" s="14" t="e">
        <f t="shared" si="5"/>
        <v>#DIV/0!</v>
      </c>
      <c r="AF15" s="23" t="e">
        <f t="shared" si="6"/>
        <v>#DIV/0!</v>
      </c>
      <c r="AG15" s="4"/>
    </row>
    <row r="16" spans="1:40" ht="14.25" customHeight="1">
      <c r="A16" s="1" t="s">
        <v>50</v>
      </c>
      <c r="B16" s="1" t="s">
        <v>37</v>
      </c>
      <c r="C16" s="1"/>
      <c r="D16" s="7">
        <v>45411</v>
      </c>
      <c r="E16" s="20"/>
      <c r="F16" s="13"/>
      <c r="G16" s="13"/>
      <c r="H16" s="14" t="e">
        <f t="shared" si="0"/>
        <v>#DIV/0!</v>
      </c>
      <c r="I16" s="20"/>
      <c r="J16" s="13"/>
      <c r="K16" s="14" t="e">
        <f t="shared" si="1"/>
        <v>#DIV/0!</v>
      </c>
      <c r="L16" s="20"/>
      <c r="M16" s="13"/>
      <c r="N16" s="14" t="e">
        <f t="shared" si="2"/>
        <v>#DIV/0!</v>
      </c>
      <c r="O16" s="20"/>
      <c r="P16" s="13"/>
      <c r="Q16" s="13"/>
      <c r="R16" s="13"/>
      <c r="S16" s="13"/>
      <c r="T16" s="13"/>
      <c r="U16" s="13"/>
      <c r="V16" s="13"/>
      <c r="W16" s="13"/>
      <c r="X16" s="14" t="e">
        <f t="shared" si="3"/>
        <v>#DIV/0!</v>
      </c>
      <c r="Y16" s="23" t="e">
        <f t="shared" si="4"/>
        <v>#DIV/0!</v>
      </c>
      <c r="Z16" s="26"/>
      <c r="AA16" s="20"/>
      <c r="AB16" s="20"/>
      <c r="AC16" s="13"/>
      <c r="AD16" s="13"/>
      <c r="AE16" s="14" t="e">
        <f t="shared" si="5"/>
        <v>#DIV/0!</v>
      </c>
      <c r="AF16" s="23" t="e">
        <f t="shared" si="6"/>
        <v>#DIV/0!</v>
      </c>
      <c r="AG16" s="4"/>
    </row>
    <row r="17" spans="1:33" ht="14.25" customHeight="1">
      <c r="A17" s="1" t="s">
        <v>51</v>
      </c>
      <c r="B17" s="1" t="s">
        <v>52</v>
      </c>
      <c r="C17" s="35" t="s">
        <v>64</v>
      </c>
      <c r="D17" s="7">
        <v>45126</v>
      </c>
      <c r="E17" s="20">
        <f>3-1</f>
        <v>2</v>
      </c>
      <c r="F17" s="13">
        <f>4.5-1</f>
        <v>3.5</v>
      </c>
      <c r="G17" s="13">
        <f>3.9-1</f>
        <v>2.9</v>
      </c>
      <c r="H17" s="14">
        <f t="shared" si="0"/>
        <v>2.8000000000000003</v>
      </c>
      <c r="I17" s="20">
        <f>4.3-1</f>
        <v>3.3</v>
      </c>
      <c r="J17" s="13">
        <f>4.2-1</f>
        <v>3.2</v>
      </c>
      <c r="K17" s="14">
        <f t="shared" si="1"/>
        <v>3.25</v>
      </c>
      <c r="L17" s="20"/>
      <c r="M17" s="13">
        <v>0.56000000000000005</v>
      </c>
      <c r="N17" s="14">
        <f t="shared" si="2"/>
        <v>2.2400000000000002</v>
      </c>
      <c r="O17" s="20"/>
      <c r="P17" s="13"/>
      <c r="Q17" s="13"/>
      <c r="R17" s="13"/>
      <c r="S17" s="13"/>
      <c r="T17" s="13"/>
      <c r="U17" s="13"/>
      <c r="V17" s="13"/>
      <c r="W17" s="13">
        <v>0.53</v>
      </c>
      <c r="X17" s="14">
        <f t="shared" si="3"/>
        <v>2.12</v>
      </c>
      <c r="Y17" s="23">
        <f t="shared" si="4"/>
        <v>2.7490000000000001</v>
      </c>
      <c r="Z17" s="26">
        <f>3.5-1</f>
        <v>2.5</v>
      </c>
      <c r="AA17" s="20">
        <f>AVERAGE(3.4, 2)/5*4</f>
        <v>2.16</v>
      </c>
      <c r="AB17" s="20">
        <f>1.7-1</f>
        <v>0.7</v>
      </c>
      <c r="AC17" s="13">
        <f>1.5-1</f>
        <v>0.5</v>
      </c>
      <c r="AD17" s="13">
        <f>1.8-1</f>
        <v>0.8</v>
      </c>
      <c r="AE17" s="14">
        <f t="shared" si="5"/>
        <v>0.66666666666666663</v>
      </c>
      <c r="AF17" s="23">
        <f t="shared" si="6"/>
        <v>1.9566666666666668</v>
      </c>
      <c r="AG17" s="4"/>
    </row>
    <row r="18" spans="1:33" ht="14.25" customHeight="1">
      <c r="A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3"/>
      <c r="Z18" s="4"/>
      <c r="AA18" s="4"/>
      <c r="AB18" s="4"/>
      <c r="AC18" s="4"/>
      <c r="AD18" s="4"/>
      <c r="AE18" s="4"/>
      <c r="AF18" s="23"/>
      <c r="AG18" s="4"/>
    </row>
    <row r="19" spans="1:33" ht="14.25" customHeight="1">
      <c r="A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3"/>
      <c r="Z19" s="4"/>
      <c r="AA19" s="4"/>
      <c r="AB19" s="4"/>
      <c r="AC19" s="4"/>
      <c r="AD19" s="4"/>
      <c r="AE19" s="4"/>
      <c r="AF19" s="23"/>
      <c r="AG19" s="4"/>
    </row>
    <row r="20" spans="1:33" ht="14.25" customHeight="1">
      <c r="A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3"/>
      <c r="Z20" s="4"/>
      <c r="AA20" s="4"/>
      <c r="AB20" s="4"/>
      <c r="AC20" s="4"/>
      <c r="AD20" s="4"/>
      <c r="AE20" s="4"/>
      <c r="AF20" s="23"/>
      <c r="AG20" s="4"/>
    </row>
    <row r="21" spans="1:33" ht="14.25" customHeight="1">
      <c r="A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3"/>
      <c r="Z21" s="4"/>
      <c r="AA21" s="4"/>
      <c r="AB21" s="4"/>
      <c r="AC21" s="4"/>
      <c r="AD21" s="4"/>
      <c r="AE21" s="4"/>
      <c r="AF21" s="23"/>
      <c r="AG21" s="4"/>
    </row>
    <row r="22" spans="1:33" ht="14.25" customHeight="1">
      <c r="A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3"/>
      <c r="Z22" s="4"/>
      <c r="AA22" s="4"/>
      <c r="AB22" s="4"/>
      <c r="AC22" s="4"/>
      <c r="AD22" s="4"/>
      <c r="AE22" s="4"/>
      <c r="AF22" s="23"/>
      <c r="AG22" s="4"/>
    </row>
    <row r="23" spans="1:33" ht="14.25" customHeight="1">
      <c r="A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3"/>
      <c r="Z23" s="4"/>
      <c r="AA23" s="4"/>
      <c r="AB23" s="4"/>
      <c r="AC23" s="4"/>
      <c r="AD23" s="4"/>
      <c r="AE23" s="4"/>
      <c r="AF23" s="23"/>
      <c r="AG23" s="4"/>
    </row>
    <row r="24" spans="1:33" ht="14.25" customHeight="1">
      <c r="A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3"/>
      <c r="Z24" s="4"/>
      <c r="AA24" s="4"/>
      <c r="AB24" s="4"/>
      <c r="AC24" s="4"/>
      <c r="AD24" s="4"/>
      <c r="AE24" s="4"/>
      <c r="AF24" s="23"/>
      <c r="AG24" s="4"/>
    </row>
    <row r="25" spans="1:33" ht="14.25" customHeight="1">
      <c r="A25" s="3"/>
      <c r="E25" s="1"/>
      <c r="F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24"/>
      <c r="AF25" s="24"/>
    </row>
    <row r="26" spans="1:33" ht="14.25" customHeight="1">
      <c r="A26" s="3"/>
      <c r="E26" s="1"/>
      <c r="F26" s="1"/>
      <c r="H26" s="1"/>
      <c r="I26" s="1"/>
      <c r="J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24"/>
      <c r="AF26" s="24"/>
    </row>
    <row r="27" spans="1:33" ht="14.25" customHeight="1">
      <c r="A27" s="3"/>
      <c r="E27" s="1"/>
      <c r="F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24"/>
      <c r="AF27" s="24"/>
    </row>
    <row r="28" spans="1:33" ht="14.25" customHeight="1">
      <c r="A28" s="3"/>
      <c r="E28" s="1"/>
      <c r="F28" s="1"/>
      <c r="H28" s="1"/>
      <c r="I28" s="1"/>
      <c r="J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24"/>
      <c r="AF28" s="24"/>
    </row>
    <row r="29" spans="1:33" ht="14.25" customHeight="1">
      <c r="A29" s="3"/>
      <c r="E29" s="1"/>
      <c r="F29" s="1"/>
      <c r="H29" s="1"/>
      <c r="I29" s="1"/>
      <c r="J29" s="1"/>
      <c r="N29" s="1"/>
      <c r="O29" s="1"/>
      <c r="P29" s="1"/>
      <c r="Q29" s="1"/>
      <c r="R29" s="1"/>
      <c r="S29" s="1"/>
      <c r="T29" s="1"/>
      <c r="U29" s="1"/>
      <c r="V29" s="1"/>
      <c r="W29" s="1"/>
      <c r="Y29" s="24"/>
      <c r="AF29" s="24"/>
    </row>
    <row r="30" spans="1:33" ht="14.25" customHeight="1">
      <c r="A30" s="3"/>
      <c r="E30" s="1"/>
      <c r="F30" s="1"/>
      <c r="H30" s="1"/>
      <c r="I30" s="1"/>
      <c r="J30" s="1"/>
      <c r="N30" s="1"/>
      <c r="O30" s="1"/>
      <c r="P30" s="1"/>
      <c r="Q30" s="1"/>
      <c r="R30" s="1"/>
      <c r="S30" s="1"/>
      <c r="T30" s="1"/>
      <c r="U30" s="1"/>
      <c r="V30" s="1"/>
      <c r="W30" s="1"/>
      <c r="Y30" s="24"/>
      <c r="AF30" s="24"/>
    </row>
    <row r="31" spans="1:33" ht="14.25" customHeight="1">
      <c r="A31" s="3"/>
      <c r="E31" s="1"/>
      <c r="F31" s="1"/>
      <c r="H31" s="1"/>
      <c r="I31" s="1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24"/>
      <c r="AF31" s="24"/>
    </row>
    <row r="32" spans="1:33" ht="14.25" customHeight="1">
      <c r="A32" s="3"/>
      <c r="E32" s="1"/>
      <c r="F32" s="1"/>
      <c r="H32" s="1"/>
      <c r="I32" s="1"/>
      <c r="J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24"/>
      <c r="AF32" s="24"/>
    </row>
    <row r="33" spans="1:32" ht="14.25" customHeight="1">
      <c r="A33" s="3"/>
      <c r="E33" s="1"/>
      <c r="F33" s="1"/>
      <c r="H33" s="1"/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Y33" s="24"/>
      <c r="AF33" s="24"/>
    </row>
    <row r="34" spans="1:32" ht="14.25" customHeight="1">
      <c r="A34" s="3"/>
      <c r="E34" s="1"/>
      <c r="F34" s="1"/>
      <c r="H34" s="1"/>
      <c r="I34" s="1"/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Y34" s="24"/>
      <c r="AF34" s="24"/>
    </row>
    <row r="35" spans="1:32" ht="14.25" customHeight="1">
      <c r="A35" s="3"/>
      <c r="E35" s="1"/>
      <c r="F35" s="1"/>
      <c r="H35" s="1"/>
      <c r="I35" s="1"/>
      <c r="J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24"/>
      <c r="AF35" s="24"/>
    </row>
    <row r="36" spans="1:32" ht="14.25" customHeight="1">
      <c r="A36" s="3"/>
      <c r="E36" s="1"/>
      <c r="F36" s="1"/>
      <c r="H36" s="1"/>
      <c r="I36" s="1"/>
      <c r="J36" s="1"/>
      <c r="N36" s="1"/>
      <c r="O36" s="1"/>
      <c r="P36" s="1"/>
      <c r="Q36" s="1"/>
      <c r="R36" s="1"/>
      <c r="S36" s="1"/>
      <c r="T36" s="1"/>
      <c r="U36" s="1"/>
      <c r="V36" s="1"/>
      <c r="W36" s="1"/>
      <c r="Y36" s="24"/>
      <c r="AF36" s="24"/>
    </row>
    <row r="37" spans="1:32" ht="14.25" customHeight="1">
      <c r="A37" s="3"/>
      <c r="E37" s="1"/>
      <c r="F37" s="1"/>
      <c r="H37" s="1"/>
      <c r="I37" s="1"/>
      <c r="J37" s="1"/>
      <c r="N37" s="1"/>
      <c r="O37" s="1"/>
      <c r="P37" s="1"/>
      <c r="Q37" s="1"/>
      <c r="R37" s="1"/>
      <c r="S37" s="1"/>
      <c r="T37" s="1"/>
      <c r="U37" s="1"/>
      <c r="V37" s="1"/>
      <c r="W37" s="1"/>
      <c r="Y37" s="24"/>
      <c r="AF37" s="24"/>
    </row>
    <row r="38" spans="1:32" ht="14.25" customHeight="1">
      <c r="A38" s="3"/>
      <c r="E38" s="1"/>
      <c r="F38" s="1"/>
      <c r="H38" s="1"/>
      <c r="I38" s="1"/>
      <c r="J38" s="1"/>
      <c r="N38" s="1"/>
      <c r="O38" s="1"/>
      <c r="P38" s="1"/>
      <c r="Q38" s="1"/>
      <c r="R38" s="1"/>
      <c r="S38" s="1"/>
      <c r="T38" s="1"/>
      <c r="U38" s="1"/>
      <c r="V38" s="1"/>
      <c r="W38" s="1"/>
      <c r="Y38" s="24"/>
      <c r="AF38" s="24"/>
    </row>
    <row r="39" spans="1:32" ht="14.25" customHeight="1">
      <c r="A39" s="3"/>
      <c r="E39" s="1"/>
      <c r="F39" s="1"/>
      <c r="H39" s="1"/>
      <c r="I39" s="1"/>
      <c r="J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24"/>
      <c r="AF39" s="24"/>
    </row>
    <row r="40" spans="1:32" ht="14.25" customHeight="1">
      <c r="A40" s="3"/>
      <c r="E40" s="1"/>
      <c r="F40" s="1"/>
      <c r="H40" s="1"/>
      <c r="I40" s="1"/>
      <c r="J40" s="1"/>
      <c r="N40" s="1"/>
      <c r="O40" s="1"/>
      <c r="P40" s="1"/>
      <c r="Q40" s="1"/>
      <c r="R40" s="1"/>
      <c r="S40" s="1"/>
      <c r="T40" s="1"/>
      <c r="U40" s="1"/>
      <c r="V40" s="1"/>
      <c r="W40" s="1"/>
      <c r="Y40" s="24"/>
      <c r="AF40" s="24"/>
    </row>
    <row r="41" spans="1:32" ht="14.25" customHeight="1">
      <c r="A41" s="3"/>
      <c r="E41" s="1"/>
      <c r="F41" s="1"/>
      <c r="H41" s="1"/>
      <c r="I41" s="1"/>
      <c r="J41" s="1"/>
      <c r="N41" s="1"/>
      <c r="O41" s="1"/>
      <c r="P41" s="1"/>
      <c r="Q41" s="1"/>
      <c r="R41" s="1"/>
      <c r="S41" s="1"/>
      <c r="T41" s="1"/>
      <c r="U41" s="1"/>
      <c r="V41" s="1"/>
      <c r="W41" s="1"/>
      <c r="Y41" s="24"/>
      <c r="AF41" s="24"/>
    </row>
    <row r="42" spans="1:32" ht="14.25" customHeight="1">
      <c r="A42" s="3"/>
      <c r="E42" s="1"/>
      <c r="F42" s="1"/>
      <c r="H42" s="1"/>
      <c r="I42" s="1"/>
      <c r="J42" s="1"/>
      <c r="N42" s="1"/>
      <c r="O42" s="1"/>
      <c r="P42" s="1"/>
      <c r="Q42" s="1"/>
      <c r="R42" s="1"/>
      <c r="S42" s="1"/>
      <c r="T42" s="1"/>
      <c r="U42" s="1"/>
      <c r="V42" s="1"/>
      <c r="W42" s="1"/>
      <c r="Y42" s="24"/>
      <c r="AF42" s="24"/>
    </row>
    <row r="43" spans="1:32" ht="14.25" customHeight="1">
      <c r="A43" s="3"/>
      <c r="E43" s="1"/>
      <c r="F43" s="1"/>
      <c r="H43" s="1"/>
      <c r="I43" s="1"/>
      <c r="J43" s="1"/>
      <c r="N43" s="1"/>
      <c r="O43" s="1"/>
      <c r="P43" s="1"/>
      <c r="Q43" s="1"/>
      <c r="R43" s="1"/>
      <c r="S43" s="1"/>
      <c r="T43" s="1"/>
      <c r="U43" s="1"/>
      <c r="V43" s="1"/>
      <c r="W43" s="1"/>
      <c r="Y43" s="24"/>
      <c r="AF43" s="24"/>
    </row>
    <row r="44" spans="1:32" ht="14.25" customHeight="1">
      <c r="A44" s="3"/>
      <c r="E44" s="1"/>
      <c r="F44" s="1"/>
      <c r="H44" s="1"/>
      <c r="I44" s="1"/>
      <c r="J44" s="1"/>
      <c r="N44" s="1"/>
      <c r="O44" s="1"/>
      <c r="P44" s="1"/>
      <c r="Q44" s="1"/>
      <c r="R44" s="1"/>
      <c r="S44" s="1"/>
      <c r="T44" s="1"/>
      <c r="U44" s="1"/>
      <c r="V44" s="1"/>
      <c r="W44" s="1"/>
      <c r="Y44" s="24"/>
      <c r="AF44" s="24"/>
    </row>
    <row r="45" spans="1:32" ht="14.25" customHeight="1">
      <c r="A45" s="3"/>
      <c r="E45" s="1"/>
      <c r="F45" s="1"/>
      <c r="H45" s="1"/>
      <c r="I45" s="1"/>
      <c r="J45" s="1"/>
      <c r="N45" s="1"/>
      <c r="O45" s="1"/>
      <c r="P45" s="1"/>
      <c r="Q45" s="1"/>
      <c r="R45" s="1"/>
      <c r="S45" s="1"/>
      <c r="T45" s="1"/>
      <c r="U45" s="1"/>
      <c r="V45" s="1"/>
      <c r="W45" s="1"/>
      <c r="Y45" s="24"/>
      <c r="AF45" s="24"/>
    </row>
    <row r="46" spans="1:32" ht="14.25" customHeight="1">
      <c r="A46" s="3"/>
      <c r="E46" s="1"/>
      <c r="F46" s="1"/>
      <c r="H46" s="1"/>
      <c r="I46" s="1"/>
      <c r="J46" s="1"/>
      <c r="N46" s="1"/>
      <c r="O46" s="1"/>
      <c r="P46" s="1"/>
      <c r="Q46" s="1"/>
      <c r="R46" s="1"/>
      <c r="S46" s="1"/>
      <c r="T46" s="1"/>
      <c r="U46" s="1"/>
      <c r="V46" s="1"/>
      <c r="W46" s="1"/>
      <c r="Y46" s="24"/>
      <c r="AF46" s="24"/>
    </row>
    <row r="47" spans="1:32" ht="14.25" customHeight="1">
      <c r="A47" s="3"/>
      <c r="E47" s="1"/>
      <c r="F47" s="1"/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Y47" s="24"/>
      <c r="AF47" s="24"/>
    </row>
    <row r="48" spans="1:32" ht="14.25" customHeight="1">
      <c r="A48" s="3"/>
      <c r="E48" s="1"/>
      <c r="F48" s="1"/>
      <c r="H48" s="1"/>
      <c r="I48" s="1"/>
      <c r="J48" s="1"/>
      <c r="N48" s="1"/>
      <c r="O48" s="1"/>
      <c r="P48" s="1"/>
      <c r="Q48" s="1"/>
      <c r="R48" s="1"/>
      <c r="S48" s="1"/>
      <c r="T48" s="1"/>
      <c r="U48" s="1"/>
      <c r="V48" s="1"/>
      <c r="W48" s="1"/>
      <c r="Y48" s="24"/>
      <c r="AF48" s="24"/>
    </row>
    <row r="49" spans="1:32" ht="14.25" customHeight="1">
      <c r="A49" s="3"/>
      <c r="E49" s="1"/>
      <c r="F49" s="1"/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24"/>
      <c r="AF49" s="24"/>
    </row>
    <row r="50" spans="1:32" ht="14.25" customHeight="1">
      <c r="A50" s="3"/>
      <c r="E50" s="1"/>
      <c r="F50" s="1"/>
      <c r="H50" s="1"/>
      <c r="I50" s="1"/>
      <c r="J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24"/>
      <c r="AF50" s="24"/>
    </row>
    <row r="51" spans="1:32" ht="14.25" customHeight="1">
      <c r="A51" s="3"/>
      <c r="E51" s="1"/>
      <c r="F51" s="1"/>
      <c r="H51" s="1"/>
      <c r="I51" s="1"/>
      <c r="J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24"/>
      <c r="AF51" s="24"/>
    </row>
    <row r="52" spans="1:32" ht="14.25" customHeight="1">
      <c r="A52" s="3"/>
      <c r="E52" s="1"/>
      <c r="F52" s="1"/>
      <c r="H52" s="1"/>
      <c r="I52" s="1"/>
      <c r="J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24"/>
      <c r="AF52" s="24"/>
    </row>
    <row r="53" spans="1:32" ht="14.25" customHeight="1">
      <c r="A53" s="3"/>
      <c r="E53" s="1"/>
      <c r="F53" s="1"/>
      <c r="H53" s="1"/>
      <c r="I53" s="1"/>
      <c r="J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24"/>
      <c r="AF53" s="24"/>
    </row>
    <row r="54" spans="1:32" ht="14.25" customHeight="1">
      <c r="A54" s="3"/>
      <c r="E54" s="1"/>
      <c r="F54" s="1"/>
      <c r="H54" s="1"/>
      <c r="I54" s="1"/>
      <c r="J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24"/>
      <c r="AF54" s="24"/>
    </row>
    <row r="55" spans="1:32" ht="14.25" customHeight="1">
      <c r="A55" s="3"/>
      <c r="E55" s="1"/>
      <c r="F55" s="1"/>
      <c r="H55" s="1"/>
      <c r="I55" s="1"/>
      <c r="J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24"/>
      <c r="AF55" s="24"/>
    </row>
    <row r="56" spans="1:32" ht="14.25" customHeight="1">
      <c r="A56" s="3"/>
      <c r="E56" s="1"/>
      <c r="F56" s="1"/>
      <c r="H56" s="1"/>
      <c r="I56" s="1"/>
      <c r="J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24"/>
      <c r="AF56" s="24"/>
    </row>
    <row r="57" spans="1:32" ht="14.25" customHeight="1">
      <c r="A57" s="3"/>
      <c r="E57" s="1"/>
      <c r="F57" s="1"/>
      <c r="H57" s="1"/>
      <c r="I57" s="1"/>
      <c r="J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24"/>
      <c r="AF57" s="24"/>
    </row>
    <row r="58" spans="1:32" ht="14.25" customHeight="1">
      <c r="A58" s="3"/>
      <c r="E58" s="1"/>
      <c r="F58" s="1"/>
      <c r="H58" s="1"/>
      <c r="I58" s="1"/>
      <c r="J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24"/>
      <c r="AF58" s="24"/>
    </row>
    <row r="59" spans="1:32" ht="14.25" customHeight="1">
      <c r="A59" s="3"/>
      <c r="E59" s="1"/>
      <c r="F59" s="1"/>
      <c r="H59" s="1"/>
      <c r="I59" s="1"/>
      <c r="J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24"/>
      <c r="AF59" s="24"/>
    </row>
    <row r="60" spans="1:32" ht="14.25" customHeight="1">
      <c r="A60" s="3"/>
      <c r="E60" s="1"/>
      <c r="F60" s="1"/>
      <c r="H60" s="1"/>
      <c r="I60" s="1"/>
      <c r="J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24"/>
      <c r="AF60" s="24"/>
    </row>
    <row r="61" spans="1:32" ht="14.25" customHeight="1">
      <c r="A61" s="3"/>
      <c r="E61" s="1"/>
      <c r="F61" s="1"/>
      <c r="H61" s="1"/>
      <c r="I61" s="1"/>
      <c r="J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24"/>
      <c r="AF61" s="24"/>
    </row>
    <row r="62" spans="1:32" ht="14.25" customHeight="1">
      <c r="A62" s="3"/>
      <c r="E62" s="1"/>
      <c r="F62" s="1"/>
      <c r="H62" s="1"/>
      <c r="I62" s="1"/>
      <c r="J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24"/>
      <c r="AF62" s="24"/>
    </row>
    <row r="63" spans="1:32" ht="14.25" customHeight="1">
      <c r="A63" s="3"/>
      <c r="E63" s="1"/>
      <c r="F63" s="1"/>
      <c r="H63" s="1"/>
      <c r="I63" s="1"/>
      <c r="J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24"/>
      <c r="AF63" s="24"/>
    </row>
    <row r="64" spans="1:32" ht="14.25" customHeight="1">
      <c r="A64" s="3"/>
      <c r="E64" s="1"/>
      <c r="F64" s="1"/>
      <c r="H64" s="1"/>
      <c r="I64" s="1"/>
      <c r="J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24"/>
      <c r="AF64" s="24"/>
    </row>
    <row r="65" spans="1:32" ht="14.25" customHeight="1">
      <c r="A65" s="3"/>
      <c r="E65" s="1"/>
      <c r="F65" s="1"/>
      <c r="H65" s="1"/>
      <c r="I65" s="1"/>
      <c r="J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24"/>
      <c r="AF65" s="24"/>
    </row>
    <row r="66" spans="1:32" ht="14.25" customHeight="1">
      <c r="A66" s="3"/>
      <c r="E66" s="1"/>
      <c r="F66" s="1"/>
      <c r="H66" s="1"/>
      <c r="I66" s="1"/>
      <c r="J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24"/>
      <c r="AF66" s="24"/>
    </row>
    <row r="67" spans="1:32" ht="14.25" customHeight="1">
      <c r="A67" s="3"/>
      <c r="E67" s="1"/>
      <c r="F67" s="1"/>
      <c r="H67" s="1"/>
      <c r="I67" s="1"/>
      <c r="J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24"/>
      <c r="AF67" s="24"/>
    </row>
    <row r="68" spans="1:32" ht="14.25" customHeight="1">
      <c r="A68" s="3"/>
      <c r="E68" s="1"/>
      <c r="F68" s="1"/>
      <c r="H68" s="1"/>
      <c r="I68" s="1"/>
      <c r="J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24"/>
      <c r="AF68" s="24"/>
    </row>
    <row r="69" spans="1:32" ht="14.25" customHeight="1">
      <c r="A69" s="3"/>
      <c r="E69" s="1"/>
      <c r="F69" s="1"/>
      <c r="H69" s="1"/>
      <c r="I69" s="1"/>
      <c r="J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24"/>
      <c r="AF69" s="24"/>
    </row>
    <row r="70" spans="1:32" ht="14.25" customHeight="1">
      <c r="A70" s="3"/>
      <c r="E70" s="1"/>
      <c r="F70" s="1"/>
      <c r="H70" s="1"/>
      <c r="I70" s="1"/>
      <c r="J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24"/>
      <c r="AF70" s="24"/>
    </row>
    <row r="71" spans="1:32" ht="14.25" customHeight="1">
      <c r="A71" s="3"/>
      <c r="E71" s="1"/>
      <c r="F71" s="1"/>
      <c r="H71" s="1"/>
      <c r="I71" s="1"/>
      <c r="J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24"/>
      <c r="AF71" s="24"/>
    </row>
    <row r="72" spans="1:32" ht="14.25" customHeight="1">
      <c r="A72" s="3"/>
      <c r="E72" s="1"/>
      <c r="F72" s="1"/>
      <c r="H72" s="1"/>
      <c r="I72" s="1"/>
      <c r="J72" s="1"/>
      <c r="N72" s="1"/>
      <c r="O72" s="1"/>
      <c r="P72" s="1"/>
      <c r="Q72" s="1"/>
      <c r="R72" s="1"/>
      <c r="S72" s="1"/>
      <c r="T72" s="1"/>
      <c r="U72" s="1"/>
      <c r="V72" s="1"/>
      <c r="W72" s="1"/>
      <c r="Y72" s="24"/>
      <c r="AF72" s="24"/>
    </row>
    <row r="73" spans="1:32" ht="14.25" customHeight="1">
      <c r="A73" s="3"/>
      <c r="E73" s="1"/>
      <c r="F73" s="1"/>
      <c r="H73" s="1"/>
      <c r="I73" s="1"/>
      <c r="J73" s="1"/>
      <c r="N73" s="1"/>
      <c r="O73" s="1"/>
      <c r="P73" s="1"/>
      <c r="Q73" s="1"/>
      <c r="R73" s="1"/>
      <c r="S73" s="1"/>
      <c r="T73" s="1"/>
      <c r="U73" s="1"/>
      <c r="V73" s="1"/>
      <c r="W73" s="1"/>
      <c r="Y73" s="24"/>
      <c r="AF73" s="24"/>
    </row>
    <row r="74" spans="1:32" ht="14.25" customHeight="1">
      <c r="A74" s="3"/>
      <c r="E74" s="1"/>
      <c r="F74" s="1"/>
      <c r="H74" s="1"/>
      <c r="I74" s="1"/>
      <c r="J74" s="1"/>
      <c r="N74" s="1"/>
      <c r="O74" s="1"/>
      <c r="P74" s="1"/>
      <c r="Q74" s="1"/>
      <c r="R74" s="1"/>
      <c r="S74" s="1"/>
      <c r="T74" s="1"/>
      <c r="U74" s="1"/>
      <c r="V74" s="1"/>
      <c r="W74" s="1"/>
      <c r="Y74" s="24"/>
      <c r="AF74" s="24"/>
    </row>
    <row r="75" spans="1:32" ht="14.25" customHeight="1">
      <c r="A75" s="3"/>
      <c r="E75" s="1"/>
      <c r="F75" s="1"/>
      <c r="H75" s="1"/>
      <c r="I75" s="1"/>
      <c r="J75" s="1"/>
      <c r="N75" s="1"/>
      <c r="O75" s="1"/>
      <c r="P75" s="1"/>
      <c r="Q75" s="1"/>
      <c r="R75" s="1"/>
      <c r="S75" s="1"/>
      <c r="T75" s="1"/>
      <c r="U75" s="1"/>
      <c r="V75" s="1"/>
      <c r="W75" s="1"/>
      <c r="Y75" s="24"/>
      <c r="AF75" s="24"/>
    </row>
    <row r="76" spans="1:32" ht="14.25" customHeight="1">
      <c r="A76" s="3"/>
      <c r="E76" s="1"/>
      <c r="F76" s="1"/>
      <c r="H76" s="1"/>
      <c r="I76" s="1"/>
      <c r="J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24"/>
      <c r="AF76" s="24"/>
    </row>
    <row r="77" spans="1:32" ht="14.25" customHeight="1">
      <c r="A77" s="3"/>
      <c r="E77" s="1"/>
      <c r="F77" s="1"/>
      <c r="H77" s="1"/>
      <c r="I77" s="1"/>
      <c r="J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24"/>
      <c r="AF77" s="24"/>
    </row>
    <row r="78" spans="1:32" ht="14.25" customHeight="1">
      <c r="A78" s="3"/>
      <c r="E78" s="1"/>
      <c r="F78" s="1"/>
      <c r="H78" s="1"/>
      <c r="I78" s="1"/>
      <c r="J78" s="1"/>
      <c r="N78" s="1"/>
      <c r="O78" s="1"/>
      <c r="P78" s="1"/>
      <c r="Q78" s="1"/>
      <c r="R78" s="1"/>
      <c r="S78" s="1"/>
      <c r="T78" s="1"/>
      <c r="U78" s="1"/>
      <c r="V78" s="1"/>
      <c r="W78" s="1"/>
      <c r="Y78" s="24"/>
      <c r="AF78" s="24"/>
    </row>
    <row r="79" spans="1:32" ht="14.25" customHeight="1">
      <c r="A79" s="3"/>
      <c r="E79" s="1"/>
      <c r="F79" s="1"/>
      <c r="H79" s="1"/>
      <c r="I79" s="1"/>
      <c r="J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24"/>
      <c r="AF79" s="24"/>
    </row>
    <row r="80" spans="1:32" ht="14.25" customHeight="1">
      <c r="A80" s="3"/>
      <c r="E80" s="1"/>
      <c r="F80" s="1"/>
      <c r="H80" s="1"/>
      <c r="I80" s="1"/>
      <c r="J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24"/>
      <c r="AF80" s="24"/>
    </row>
    <row r="81" spans="1:32" ht="14.25" customHeight="1">
      <c r="A81" s="3"/>
      <c r="E81" s="1"/>
      <c r="F81" s="1"/>
      <c r="H81" s="1"/>
      <c r="I81" s="1"/>
      <c r="J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24"/>
      <c r="AF81" s="24"/>
    </row>
    <row r="82" spans="1:32" ht="14.25" customHeight="1">
      <c r="A82" s="3"/>
      <c r="E82" s="1"/>
      <c r="F82" s="1"/>
      <c r="H82" s="1"/>
      <c r="I82" s="1"/>
      <c r="J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24"/>
      <c r="AF82" s="24"/>
    </row>
    <row r="83" spans="1:32" ht="14.25" customHeight="1">
      <c r="A83" s="3"/>
      <c r="E83" s="1"/>
      <c r="F83" s="1"/>
      <c r="H83" s="1"/>
      <c r="I83" s="1"/>
      <c r="J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24"/>
      <c r="AF83" s="24"/>
    </row>
    <row r="84" spans="1:32" ht="14.25" customHeight="1">
      <c r="A84" s="3"/>
      <c r="E84" s="1"/>
      <c r="F84" s="1"/>
      <c r="H84" s="1"/>
      <c r="I84" s="1"/>
      <c r="J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24"/>
      <c r="AF84" s="24"/>
    </row>
    <row r="85" spans="1:32" ht="14.25" customHeight="1">
      <c r="A85" s="3"/>
      <c r="E85" s="1"/>
      <c r="F85" s="1"/>
      <c r="H85" s="1"/>
      <c r="I85" s="1"/>
      <c r="J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24"/>
      <c r="AF85" s="24"/>
    </row>
    <row r="86" spans="1:32" ht="14.25" customHeight="1">
      <c r="A86" s="3"/>
      <c r="E86" s="1"/>
      <c r="F86" s="1"/>
      <c r="H86" s="1"/>
      <c r="I86" s="1"/>
      <c r="J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24"/>
      <c r="AF86" s="24"/>
    </row>
    <row r="87" spans="1:32" ht="14.25" customHeight="1">
      <c r="A87" s="3"/>
      <c r="E87" s="1"/>
      <c r="F87" s="1"/>
      <c r="H87" s="1"/>
      <c r="I87" s="1"/>
      <c r="J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24"/>
      <c r="AF87" s="24"/>
    </row>
    <row r="88" spans="1:32" ht="14.25" customHeight="1">
      <c r="A88" s="3"/>
      <c r="E88" s="1"/>
      <c r="F88" s="1"/>
      <c r="H88" s="1"/>
      <c r="I88" s="1"/>
      <c r="J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24"/>
      <c r="AF88" s="24"/>
    </row>
    <row r="89" spans="1:32" ht="14.25" customHeight="1">
      <c r="A89" s="3"/>
      <c r="E89" s="1"/>
      <c r="F89" s="1"/>
      <c r="H89" s="1"/>
      <c r="I89" s="1"/>
      <c r="J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24"/>
      <c r="AF89" s="24"/>
    </row>
    <row r="90" spans="1:32" ht="14.25" customHeight="1">
      <c r="A90" s="3"/>
      <c r="E90" s="1"/>
      <c r="F90" s="1"/>
      <c r="H90" s="1"/>
      <c r="I90" s="1"/>
      <c r="J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24"/>
      <c r="AF90" s="24"/>
    </row>
    <row r="91" spans="1:32" ht="14.25" customHeight="1">
      <c r="A91" s="3"/>
      <c r="E91" s="1"/>
      <c r="F91" s="1"/>
      <c r="H91" s="1"/>
      <c r="I91" s="1"/>
      <c r="J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24"/>
      <c r="AF91" s="24"/>
    </row>
    <row r="92" spans="1:32" ht="14.25" customHeight="1">
      <c r="A92" s="3"/>
      <c r="E92" s="1"/>
      <c r="F92" s="1"/>
      <c r="H92" s="1"/>
      <c r="I92" s="1"/>
      <c r="J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24"/>
      <c r="AF92" s="24"/>
    </row>
    <row r="93" spans="1:32" ht="14.25" customHeight="1">
      <c r="A93" s="3"/>
      <c r="E93" s="1"/>
      <c r="F93" s="1"/>
      <c r="H93" s="1"/>
      <c r="I93" s="1"/>
      <c r="J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24"/>
      <c r="AF93" s="24"/>
    </row>
    <row r="94" spans="1:32" ht="14.25" customHeight="1">
      <c r="A94" s="3"/>
      <c r="E94" s="1"/>
      <c r="F94" s="1"/>
      <c r="H94" s="1"/>
      <c r="I94" s="1"/>
      <c r="J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24"/>
      <c r="AF94" s="24"/>
    </row>
    <row r="95" spans="1:32" ht="14.25" customHeight="1">
      <c r="A95" s="3"/>
      <c r="E95" s="1"/>
      <c r="F95" s="1"/>
      <c r="H95" s="1"/>
      <c r="I95" s="1"/>
      <c r="J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24"/>
      <c r="AF95" s="24"/>
    </row>
    <row r="96" spans="1:32" ht="14.25" customHeight="1">
      <c r="A96" s="3"/>
      <c r="E96" s="1"/>
      <c r="F96" s="1"/>
      <c r="H96" s="1"/>
      <c r="I96" s="1"/>
      <c r="J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24"/>
      <c r="AF96" s="24"/>
    </row>
    <row r="97" spans="1:32" ht="14.25" customHeight="1">
      <c r="A97" s="3"/>
      <c r="E97" s="1"/>
      <c r="F97" s="1"/>
      <c r="H97" s="1"/>
      <c r="I97" s="1"/>
      <c r="J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24"/>
      <c r="AF97" s="24"/>
    </row>
    <row r="98" spans="1:32" ht="14.25" customHeight="1">
      <c r="A98" s="3"/>
      <c r="E98" s="1"/>
      <c r="F98" s="1"/>
      <c r="H98" s="1"/>
      <c r="I98" s="1"/>
      <c r="J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24"/>
      <c r="AF98" s="24"/>
    </row>
    <row r="99" spans="1:32" ht="14.25" customHeight="1">
      <c r="A99" s="3"/>
      <c r="E99" s="1"/>
      <c r="F99" s="1"/>
      <c r="H99" s="1"/>
      <c r="I99" s="1"/>
      <c r="J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24"/>
      <c r="AF99" s="24"/>
    </row>
    <row r="100" spans="1:32" ht="14.25" customHeight="1">
      <c r="A100" s="3"/>
      <c r="E100" s="1"/>
      <c r="F100" s="1"/>
      <c r="H100" s="1"/>
      <c r="I100" s="1"/>
      <c r="J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24"/>
      <c r="AF100" s="24"/>
    </row>
  </sheetData>
  <mergeCells count="7">
    <mergeCell ref="Z1:AF1"/>
    <mergeCell ref="E2:H2"/>
    <mergeCell ref="I2:K2"/>
    <mergeCell ref="L2:N2"/>
    <mergeCell ref="O2:X2"/>
    <mergeCell ref="E1:Y1"/>
    <mergeCell ref="AB2:AE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4.453125" defaultRowHeight="15" customHeight="1"/>
  <cols>
    <col min="1" max="11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4.453125" defaultRowHeight="15" customHeight="1"/>
  <cols>
    <col min="1" max="11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2024-07-16T10:27:28Z</dcterms:created>
  <dcterms:modified xsi:type="dcterms:W3CDTF">2024-07-23T17:09:15Z</dcterms:modified>
</cp:coreProperties>
</file>