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Covid\"/>
    </mc:Choice>
  </mc:AlternateContent>
  <bookViews>
    <workbookView xWindow="0" yWindow="0" windowWidth="13116" windowHeight="8328"/>
  </bookViews>
  <sheets>
    <sheet name="Summary" sheetId="1" r:id="rId1"/>
    <sheet name="Charts" sheetId="2" r:id="rId2"/>
    <sheet name="Screenshots" sheetId="3" r:id="rId3"/>
    <sheet name="Death Projection" sheetId="4" r:id="rId4"/>
    <sheet name="Incubation" sheetId="5" r:id="rId5"/>
    <sheet name="Mortalit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" i="1" l="1"/>
  <c r="G57" i="1"/>
  <c r="H57" i="1"/>
  <c r="I57" i="1"/>
  <c r="J57" i="1"/>
  <c r="K57" i="1"/>
  <c r="F56" i="1" l="1"/>
  <c r="G56" i="1"/>
  <c r="H56" i="1"/>
  <c r="I56" i="1"/>
  <c r="J56" i="1"/>
  <c r="K56" i="1"/>
  <c r="K3" i="1" l="1"/>
  <c r="K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" i="1"/>
  <c r="H4" i="1"/>
  <c r="I4" i="1"/>
  <c r="H5" i="1"/>
  <c r="I5" i="1"/>
  <c r="J4" i="1"/>
  <c r="J5" i="1" s="1"/>
  <c r="F3" i="1" l="1"/>
  <c r="G3" i="1"/>
  <c r="F4" i="1"/>
  <c r="G4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G5" i="1"/>
  <c r="F5" i="1"/>
  <c r="H54" i="1"/>
  <c r="I54" i="1"/>
  <c r="H55" i="1"/>
  <c r="I55" i="1"/>
  <c r="H53" i="1" l="1"/>
  <c r="I53" i="1"/>
  <c r="H52" i="1" l="1"/>
  <c r="I52" i="1"/>
  <c r="H51" i="1"/>
  <c r="I51" i="1"/>
  <c r="H50" i="1" l="1"/>
  <c r="I50" i="1"/>
  <c r="H49" i="1" l="1"/>
  <c r="I49" i="1"/>
  <c r="F8" i="4" l="1"/>
  <c r="H48" i="1" l="1"/>
  <c r="I48" i="1"/>
  <c r="H47" i="1" l="1"/>
  <c r="I47" i="1"/>
  <c r="H46" i="1" l="1"/>
  <c r="I46" i="1"/>
  <c r="H45" i="1" l="1"/>
  <c r="I45" i="1"/>
  <c r="H44" i="1" l="1"/>
  <c r="I44" i="1"/>
  <c r="H43" i="1"/>
  <c r="I43" i="1"/>
  <c r="H42" i="1" l="1"/>
  <c r="I42" i="1"/>
  <c r="H41" i="1" l="1"/>
  <c r="I41" i="1"/>
  <c r="H40" i="1" l="1"/>
  <c r="I40" i="1"/>
  <c r="B13" i="4" l="1"/>
  <c r="D13" i="4" s="1"/>
  <c r="D6" i="4"/>
  <c r="C11" i="6" l="1"/>
  <c r="C24" i="5"/>
  <c r="K13" i="4"/>
  <c r="H39" i="1"/>
  <c r="I39" i="1"/>
  <c r="H38" i="1" l="1"/>
  <c r="I38" i="1"/>
  <c r="H37" i="1" l="1"/>
  <c r="I37" i="1"/>
  <c r="H36" i="1" l="1"/>
  <c r="I36" i="1"/>
  <c r="H35" i="1" l="1"/>
  <c r="I35" i="1"/>
  <c r="H34" i="1" l="1"/>
  <c r="I34" i="1"/>
  <c r="H33" i="1" l="1"/>
  <c r="I33" i="1"/>
  <c r="H32" i="1" l="1"/>
  <c r="I32" i="1"/>
  <c r="H31" i="1" l="1"/>
  <c r="I31" i="1"/>
  <c r="H30" i="1" l="1"/>
  <c r="I30" i="1"/>
  <c r="U8" i="1" l="1"/>
  <c r="P28" i="1"/>
  <c r="H29" i="1"/>
  <c r="I29" i="1"/>
  <c r="D9" i="4" l="1"/>
  <c r="D8" i="4"/>
  <c r="C8" i="4"/>
  <c r="C9" i="4"/>
  <c r="C12" i="4"/>
  <c r="F11" i="4" l="1"/>
  <c r="F12" i="4" s="1"/>
  <c r="D11" i="4"/>
  <c r="D12" i="4" s="1"/>
  <c r="E11" i="4"/>
  <c r="E12" i="4" s="1"/>
  <c r="V8" i="1"/>
  <c r="H28" i="1"/>
  <c r="I28" i="1"/>
  <c r="H27" i="1" l="1"/>
  <c r="I27" i="1"/>
  <c r="U7" i="1" l="1"/>
  <c r="V7" i="1" s="1"/>
  <c r="H25" i="1"/>
  <c r="I25" i="1"/>
  <c r="H26" i="1"/>
  <c r="I26" i="1"/>
  <c r="P4" i="1" l="1"/>
  <c r="O4" i="1"/>
  <c r="U6" i="1"/>
  <c r="V6" i="1" s="1"/>
  <c r="H24" i="1" l="1"/>
  <c r="I24" i="1"/>
  <c r="F2" i="1" l="1"/>
  <c r="G2" i="1"/>
  <c r="H23" i="1" l="1"/>
  <c r="I23" i="1"/>
  <c r="H22" i="1" l="1"/>
  <c r="I22" i="1"/>
  <c r="U5" i="1" l="1"/>
  <c r="V5" i="1" s="1"/>
  <c r="U4" i="1"/>
  <c r="V4" i="1" s="1"/>
  <c r="H21" i="1" l="1"/>
  <c r="I21" i="1"/>
  <c r="H20" i="1" l="1"/>
  <c r="I20" i="1"/>
  <c r="J6" i="1" l="1"/>
  <c r="H19" i="1"/>
  <c r="I19" i="1"/>
  <c r="J7" i="1" l="1"/>
  <c r="I7" i="1"/>
  <c r="I8" i="1"/>
  <c r="I9" i="1"/>
  <c r="I10" i="1"/>
  <c r="I11" i="1"/>
  <c r="I12" i="1"/>
  <c r="I13" i="1"/>
  <c r="I14" i="1"/>
  <c r="I15" i="1"/>
  <c r="I16" i="1"/>
  <c r="I17" i="1"/>
  <c r="I18" i="1"/>
  <c r="I6" i="1"/>
  <c r="H18" i="1"/>
  <c r="J8" i="1" l="1"/>
  <c r="J9" i="1"/>
  <c r="H17" i="1"/>
  <c r="J10" i="1" l="1"/>
  <c r="H14" i="1"/>
  <c r="H15" i="1"/>
  <c r="H16" i="1"/>
  <c r="J11" i="1" l="1"/>
  <c r="J12" i="1" l="1"/>
  <c r="J13" i="1" l="1"/>
  <c r="J14" i="1" l="1"/>
  <c r="J15" i="1" l="1"/>
  <c r="J16" i="1" l="1"/>
  <c r="H10" i="1"/>
  <c r="H11" i="1"/>
  <c r="H12" i="1"/>
  <c r="H13" i="1"/>
  <c r="H9" i="1"/>
  <c r="J17" i="1" l="1"/>
  <c r="H6" i="1"/>
  <c r="H7" i="1"/>
  <c r="H8" i="1"/>
  <c r="J18" i="1" l="1"/>
  <c r="J19" i="1" l="1"/>
  <c r="J20" i="1" l="1"/>
  <c r="J21" i="1" l="1"/>
  <c r="J22" i="1" l="1"/>
  <c r="J23" i="1" l="1"/>
  <c r="J24" i="1" l="1"/>
  <c r="J25" i="1" l="1"/>
  <c r="J26" i="1" l="1"/>
  <c r="J27" i="1" l="1"/>
  <c r="J28" i="1" l="1"/>
  <c r="J29" i="1" l="1"/>
  <c r="J30" i="1" l="1"/>
  <c r="J31" i="1" l="1"/>
  <c r="J32" i="1" l="1"/>
  <c r="J33" i="1" l="1"/>
  <c r="J34" i="1" l="1"/>
  <c r="J35" i="1" l="1"/>
  <c r="J36" i="1" l="1"/>
  <c r="J37" i="1" l="1"/>
  <c r="J38" i="1" l="1"/>
  <c r="J39" i="1" s="1"/>
  <c r="J40" i="1" s="1"/>
  <c r="J41" i="1" l="1"/>
  <c r="J42" i="1" l="1"/>
  <c r="J43" i="1" l="1"/>
  <c r="J44" i="1" l="1"/>
  <c r="J45" i="1" l="1"/>
  <c r="J46" i="1" l="1"/>
  <c r="J47" i="1" l="1"/>
  <c r="J48" i="1" l="1"/>
  <c r="J49" i="1" l="1"/>
  <c r="J50" i="1" l="1"/>
  <c r="J51" i="1" l="1"/>
  <c r="J52" i="1" l="1"/>
  <c r="J53" i="1" l="1"/>
  <c r="J54" i="1" l="1"/>
  <c r="O29" i="1" a="1"/>
  <c r="O32" i="1" s="1"/>
  <c r="P29" i="1" l="1"/>
  <c r="O31" i="1"/>
  <c r="O33" i="1"/>
  <c r="P32" i="1"/>
  <c r="P33" i="1"/>
  <c r="P31" i="1"/>
  <c r="P30" i="1"/>
  <c r="O30" i="1"/>
  <c r="O29" i="1"/>
  <c r="J55" i="1"/>
</calcChain>
</file>

<file path=xl/sharedStrings.xml><?xml version="1.0" encoding="utf-8"?>
<sst xmlns="http://schemas.openxmlformats.org/spreadsheetml/2006/main" count="208" uniqueCount="77">
  <si>
    <t>US CoronaVirus</t>
  </si>
  <si>
    <t>Date</t>
  </si>
  <si>
    <t>Total Cases Reported</t>
  </si>
  <si>
    <t>Total Deaths</t>
  </si>
  <si>
    <t>New Deaths</t>
  </si>
  <si>
    <t>New Cases</t>
  </si>
  <si>
    <t>Total Recovered</t>
  </si>
  <si>
    <t>Monday</t>
  </si>
  <si>
    <t>Tuesday</t>
  </si>
  <si>
    <t>Wednesday</t>
  </si>
  <si>
    <t>Thursday</t>
  </si>
  <si>
    <t>Friday</t>
  </si>
  <si>
    <t>Saturday</t>
  </si>
  <si>
    <t>Sunday</t>
  </si>
  <si>
    <t>growth constant</t>
  </si>
  <si>
    <t>constant</t>
  </si>
  <si>
    <t>k</t>
  </si>
  <si>
    <r>
      <t>x</t>
    </r>
    <r>
      <rPr>
        <vertAlign val="subscript"/>
        <sz val="12"/>
        <color theme="1"/>
        <rFont val="Calibri"/>
        <family val="2"/>
        <scheme val="minor"/>
      </rPr>
      <t>0</t>
    </r>
  </si>
  <si>
    <t>doubling factor</t>
  </si>
  <si>
    <t>Date (m/d)</t>
  </si>
  <si>
    <t>probable number of cases today</t>
  </si>
  <si>
    <t>upper</t>
  </si>
  <si>
    <t>lower</t>
  </si>
  <si>
    <t>calc</t>
  </si>
  <si>
    <t>current deaths</t>
  </si>
  <si>
    <t>days</t>
  </si>
  <si>
    <t>Time to double</t>
  </si>
  <si>
    <t>1 = always fatal, .5 = even odds, 0.01 = 1% mortality</t>
  </si>
  <si>
    <t>Mortality Rate</t>
  </si>
  <si>
    <t>Time from infection to death</t>
  </si>
  <si>
    <t>Factor</t>
  </si>
  <si>
    <t>excel</t>
  </si>
  <si>
    <t>History of exponential components from MS Trendline</t>
  </si>
  <si>
    <t>Generally</t>
  </si>
  <si>
    <t>Day of Week</t>
  </si>
  <si>
    <t>From Github:</t>
  </si>
  <si>
    <t>Incubation Period</t>
  </si>
  <si>
    <t>Peer Review</t>
  </si>
  <si>
    <t>Value</t>
  </si>
  <si>
    <t>Lower Bound</t>
  </si>
  <si>
    <t>Upper Bound</t>
  </si>
  <si>
    <t>Country</t>
  </si>
  <si>
    <t>Location</t>
  </si>
  <si>
    <t>Start Date</t>
  </si>
  <si>
    <t>End Date</t>
  </si>
  <si>
    <t>Published Date</t>
  </si>
  <si>
    <t>Source</t>
  </si>
  <si>
    <t>No</t>
  </si>
  <si>
    <t>China</t>
  </si>
  <si>
    <t>excluding Wuhan</t>
  </si>
  <si>
    <t>Linton NM. et al.</t>
  </si>
  <si>
    <t>including Wuhan</t>
  </si>
  <si>
    <t>Mainland China</t>
  </si>
  <si>
    <t>Famulare et al.</t>
  </si>
  <si>
    <t>Yes</t>
  </si>
  <si>
    <t>Lauer SA. et al.</t>
  </si>
  <si>
    <t>Unspecified</t>
  </si>
  <si>
    <t>Sanche S. et al.</t>
  </si>
  <si>
    <t>Singapore</t>
  </si>
  <si>
    <t>Tindale LC. et al.</t>
  </si>
  <si>
    <t>Tianjin</t>
  </si>
  <si>
    <t>Qin J. et al.</t>
  </si>
  <si>
    <t>Shenzhen</t>
  </si>
  <si>
    <t>Qifang Bi et al.</t>
  </si>
  <si>
    <t>https://github.com/midas-network/COVID-19/tree/master/parameter_estimates/2019_novel_coronavirus</t>
  </si>
  <si>
    <t>Time From Symptom Onset To Death</t>
  </si>
  <si>
    <t>Dorigatt I. et al.</t>
  </si>
  <si>
    <t>Jung S. et al.</t>
  </si>
  <si>
    <t>prediction was 24000, for 18 days after Friday, 3/28</t>
  </si>
  <si>
    <t>is 18 days after 3/28</t>
  </si>
  <si>
    <t>Ref</t>
  </si>
  <si>
    <t xml:space="preserve">lookup deaths on &lt;&lt;-- </t>
  </si>
  <si>
    <t>actuals were 28326</t>
  </si>
  <si>
    <t>sf</t>
  </si>
  <si>
    <t>Days since 3/1/2020</t>
  </si>
  <si>
    <t>deaths(t)/cases(t-d)</t>
  </si>
  <si>
    <t>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</si>
</sst>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/d;@"/>
    <numFmt numFmtId="165" formatCode="0.0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3" borderId="1" applyNumberFormat="0" applyAlignment="0" applyProtection="0"/>
    <xf numFmtId="0" fontId="5" fillId="0" borderId="2" applyNumberFormat="0" applyFill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1" applyNumberFormat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5" fontId="5" fillId="0" borderId="2" xfId="2" applyNumberFormat="1"/>
    <xf numFmtId="166" fontId="0" fillId="0" borderId="0" xfId="3" applyNumberFormat="1" applyFont="1"/>
    <xf numFmtId="166" fontId="2" fillId="3" borderId="1" xfId="3" applyNumberFormat="1" applyFont="1" applyFill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3" fillId="0" borderId="0" xfId="0" quotePrefix="1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14" fontId="0" fillId="0" borderId="0" xfId="0" applyNumberFormat="1" applyBorder="1"/>
    <xf numFmtId="0" fontId="2" fillId="3" borderId="1" xfId="1" applyBorder="1"/>
    <xf numFmtId="165" fontId="0" fillId="0" borderId="7" xfId="0" applyNumberFormat="1" applyBorder="1"/>
    <xf numFmtId="0" fontId="0" fillId="0" borderId="6" xfId="0" applyBorder="1" applyAlignment="1">
      <alignment wrapText="1"/>
    </xf>
    <xf numFmtId="0" fontId="0" fillId="2" borderId="0" xfId="0" applyFill="1" applyBorder="1"/>
    <xf numFmtId="16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2" fillId="3" borderId="9" xfId="1" applyBorder="1"/>
    <xf numFmtId="165" fontId="0" fillId="0" borderId="10" xfId="0" applyNumberFormat="1" applyFill="1" applyBorder="1"/>
    <xf numFmtId="14" fontId="0" fillId="0" borderId="0" xfId="0" applyNumberForma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4" applyAlignment="1">
      <alignment vertical="center" wrapText="1"/>
    </xf>
    <xf numFmtId="0" fontId="8" fillId="0" borderId="0" xfId="4"/>
    <xf numFmtId="0" fontId="8" fillId="0" borderId="0" xfId="4" applyAlignment="1">
      <alignment vertical="center"/>
    </xf>
    <xf numFmtId="165" fontId="9" fillId="4" borderId="1" xfId="5" applyNumberFormat="1"/>
    <xf numFmtId="0" fontId="5" fillId="0" borderId="2" xfId="2"/>
    <xf numFmtId="14" fontId="9" fillId="4" borderId="1" xfId="5" applyNumberFormat="1"/>
    <xf numFmtId="0" fontId="9" fillId="4" borderId="1" xfId="5"/>
    <xf numFmtId="10" fontId="0" fillId="0" borderId="0" xfId="6" applyNumberFormat="1" applyFont="1"/>
    <xf numFmtId="0" fontId="0" fillId="0" borderId="0" xfId="0" applyFill="1" applyBorder="1"/>
  </cellXfs>
  <cellStyles count="7">
    <cellStyle name="Calculation" xfId="1" builtinId="22"/>
    <cellStyle name="Comma" xfId="3" builtinId="3"/>
    <cellStyle name="Hyperlink" xfId="4" builtinId="8"/>
    <cellStyle name="Input" xfId="5" builtinId="20"/>
    <cellStyle name="Linked Cell" xfId="2" builtinId="24"/>
    <cellStyle name="Normal" xfId="0" builtinId="0"/>
    <cellStyle name="Percent" xfId="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Covid-19</a:t>
            </a:r>
            <a:r>
              <a:rPr lang="en-US" baseline="0"/>
              <a:t> Cases since March 3</a:t>
            </a:r>
            <a:endParaRPr lang="en-US"/>
          </a:p>
        </c:rich>
      </c:tx>
      <c:layout>
        <c:manualLayout>
          <c:xMode val="edge"/>
          <c:yMode val="edge"/>
          <c:x val="0.17911251158300223"/>
          <c:y val="3.6660371515456119E-2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3137447171537E-2"/>
          <c:y val="1.5824385588165117E-2"/>
          <c:w val="0.89019685039370078"/>
          <c:h val="0.78509801186269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Total Cases Reported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1"/>
            <c:dispEq val="1"/>
            <c:trendlineLbl>
              <c:layout>
                <c:manualLayout>
                  <c:x val="-0.10484254394263563"/>
                  <c:y val="5.044370662564665E-2"/>
                </c:manualLayout>
              </c:layout>
              <c:numFmt formatCode="#,##0.000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Summary!$J$36:$J$101</c:f>
              <c:numCache>
                <c:formatCode>General</c:formatCode>
                <c:ptCount val="66"/>
                <c:pt idx="0">
                  <c:v>33</c:v>
                </c:pt>
                <c:pt idx="1">
                  <c:v>34</c:v>
                </c:pt>
                <c:pt idx="2">
                  <c:v>35</c:v>
                </c:pt>
                <c:pt idx="3">
                  <c:v>36</c:v>
                </c:pt>
                <c:pt idx="4">
                  <c:v>37</c:v>
                </c:pt>
                <c:pt idx="5">
                  <c:v>38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</c:numCache>
            </c:numRef>
          </c:xVal>
          <c:yVal>
            <c:numRef>
              <c:f>Summary!$C$36:$C$101</c:f>
              <c:numCache>
                <c:formatCode>General</c:formatCode>
                <c:ptCount val="66"/>
                <c:pt idx="0">
                  <c:v>275586</c:v>
                </c:pt>
                <c:pt idx="1">
                  <c:v>308850</c:v>
                </c:pt>
                <c:pt idx="2">
                  <c:v>337072</c:v>
                </c:pt>
                <c:pt idx="3">
                  <c:v>366667</c:v>
                </c:pt>
                <c:pt idx="4">
                  <c:v>396223</c:v>
                </c:pt>
                <c:pt idx="5">
                  <c:v>429052</c:v>
                </c:pt>
                <c:pt idx="6">
                  <c:v>461437</c:v>
                </c:pt>
                <c:pt idx="7">
                  <c:v>496535</c:v>
                </c:pt>
                <c:pt idx="8">
                  <c:v>526396</c:v>
                </c:pt>
                <c:pt idx="9">
                  <c:v>555313</c:v>
                </c:pt>
                <c:pt idx="10">
                  <c:v>580619</c:v>
                </c:pt>
                <c:pt idx="11">
                  <c:v>607670</c:v>
                </c:pt>
                <c:pt idx="12">
                  <c:v>636350</c:v>
                </c:pt>
                <c:pt idx="13">
                  <c:v>667801</c:v>
                </c:pt>
                <c:pt idx="14">
                  <c:v>699706</c:v>
                </c:pt>
                <c:pt idx="15">
                  <c:v>732197</c:v>
                </c:pt>
                <c:pt idx="16">
                  <c:v>759086</c:v>
                </c:pt>
                <c:pt idx="17">
                  <c:v>784326</c:v>
                </c:pt>
                <c:pt idx="18">
                  <c:v>811865</c:v>
                </c:pt>
                <c:pt idx="19">
                  <c:v>840220</c:v>
                </c:pt>
                <c:pt idx="20">
                  <c:v>869170</c:v>
                </c:pt>
                <c:pt idx="21">
                  <c:v>905333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Summary!$F$2</c:f>
              <c:strCache>
                <c:ptCount val="1"/>
                <c:pt idx="0">
                  <c:v>Total Deaths x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Summary!$J$5:$J$101</c:f>
              <c:numCache>
                <c:formatCode>General</c:formatCode>
                <c:ptCount val="9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</c:numCache>
            </c:numRef>
          </c:xVal>
          <c:yVal>
            <c:numRef>
              <c:f>Summary!$F$5:$F$101</c:f>
              <c:numCache>
                <c:formatCode>General</c:formatCode>
                <c:ptCount val="97"/>
                <c:pt idx="0">
                  <c:v>7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17</c:v>
                </c:pt>
                <c:pt idx="5">
                  <c:v>21</c:v>
                </c:pt>
                <c:pt idx="6">
                  <c:v>22</c:v>
                </c:pt>
                <c:pt idx="7">
                  <c:v>28</c:v>
                </c:pt>
                <c:pt idx="8">
                  <c:v>36</c:v>
                </c:pt>
                <c:pt idx="9">
                  <c:v>40</c:v>
                </c:pt>
                <c:pt idx="10">
                  <c:v>47</c:v>
                </c:pt>
                <c:pt idx="11">
                  <c:v>54</c:v>
                </c:pt>
                <c:pt idx="12">
                  <c:v>63</c:v>
                </c:pt>
                <c:pt idx="13">
                  <c:v>85</c:v>
                </c:pt>
                <c:pt idx="14">
                  <c:v>108</c:v>
                </c:pt>
                <c:pt idx="15">
                  <c:v>118</c:v>
                </c:pt>
                <c:pt idx="16">
                  <c:v>200</c:v>
                </c:pt>
                <c:pt idx="17">
                  <c:v>244</c:v>
                </c:pt>
                <c:pt idx="18">
                  <c:v>307</c:v>
                </c:pt>
                <c:pt idx="19">
                  <c:v>417</c:v>
                </c:pt>
                <c:pt idx="20">
                  <c:v>552</c:v>
                </c:pt>
                <c:pt idx="21">
                  <c:v>706</c:v>
                </c:pt>
                <c:pt idx="22">
                  <c:v>942</c:v>
                </c:pt>
                <c:pt idx="23">
                  <c:v>1209</c:v>
                </c:pt>
                <c:pt idx="24">
                  <c:v>1581</c:v>
                </c:pt>
                <c:pt idx="25">
                  <c:v>2026</c:v>
                </c:pt>
                <c:pt idx="26">
                  <c:v>2467</c:v>
                </c:pt>
                <c:pt idx="27">
                  <c:v>2978</c:v>
                </c:pt>
                <c:pt idx="28">
                  <c:v>3873</c:v>
                </c:pt>
                <c:pt idx="29">
                  <c:v>5116</c:v>
                </c:pt>
                <c:pt idx="30">
                  <c:v>5926</c:v>
                </c:pt>
                <c:pt idx="31">
                  <c:v>7087</c:v>
                </c:pt>
                <c:pt idx="32">
                  <c:v>8407</c:v>
                </c:pt>
                <c:pt idx="33">
                  <c:v>9619</c:v>
                </c:pt>
                <c:pt idx="34">
                  <c:v>10783</c:v>
                </c:pt>
                <c:pt idx="35">
                  <c:v>12722</c:v>
                </c:pt>
                <c:pt idx="36">
                  <c:v>14695</c:v>
                </c:pt>
                <c:pt idx="37">
                  <c:v>16478</c:v>
                </c:pt>
                <c:pt idx="38">
                  <c:v>18586</c:v>
                </c:pt>
                <c:pt idx="39">
                  <c:v>20463</c:v>
                </c:pt>
                <c:pt idx="40">
                  <c:v>22020</c:v>
                </c:pt>
                <c:pt idx="41">
                  <c:v>23529</c:v>
                </c:pt>
                <c:pt idx="42">
                  <c:v>25832</c:v>
                </c:pt>
                <c:pt idx="43">
                  <c:v>28326</c:v>
                </c:pt>
                <c:pt idx="44">
                  <c:v>32917</c:v>
                </c:pt>
                <c:pt idx="45">
                  <c:v>36773</c:v>
                </c:pt>
                <c:pt idx="46">
                  <c:v>38664</c:v>
                </c:pt>
                <c:pt idx="47">
                  <c:v>40661</c:v>
                </c:pt>
                <c:pt idx="48">
                  <c:v>42094</c:v>
                </c:pt>
                <c:pt idx="49">
                  <c:v>44444</c:v>
                </c:pt>
                <c:pt idx="50">
                  <c:v>46622</c:v>
                </c:pt>
                <c:pt idx="51">
                  <c:v>49954</c:v>
                </c:pt>
                <c:pt idx="52">
                  <c:v>51949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Summary!$G$2</c:f>
              <c:strCache>
                <c:ptCount val="1"/>
                <c:pt idx="0">
                  <c:v>Total Recovered x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Summary!$J$5:$J$101</c:f>
              <c:numCache>
                <c:formatCode>General</c:formatCode>
                <c:ptCount val="9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</c:numCache>
            </c:numRef>
          </c:xVal>
          <c:yVal>
            <c:numRef>
              <c:f>Summary!$G$5:$G$101</c:f>
              <c:numCache>
                <c:formatCode>General</c:formatCode>
                <c:ptCount val="97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17</c:v>
                </c:pt>
                <c:pt idx="14">
                  <c:v>17</c:v>
                </c:pt>
                <c:pt idx="15">
                  <c:v>106</c:v>
                </c:pt>
                <c:pt idx="16">
                  <c:v>108</c:v>
                </c:pt>
                <c:pt idx="17">
                  <c:v>147</c:v>
                </c:pt>
                <c:pt idx="18">
                  <c:v>171</c:v>
                </c:pt>
                <c:pt idx="19">
                  <c:v>178</c:v>
                </c:pt>
                <c:pt idx="20">
                  <c:v>0</c:v>
                </c:pt>
                <c:pt idx="21">
                  <c:v>348</c:v>
                </c:pt>
                <c:pt idx="22">
                  <c:v>361</c:v>
                </c:pt>
                <c:pt idx="23">
                  <c:v>681</c:v>
                </c:pt>
                <c:pt idx="24">
                  <c:v>869</c:v>
                </c:pt>
                <c:pt idx="25">
                  <c:v>1072</c:v>
                </c:pt>
                <c:pt idx="26">
                  <c:v>2665</c:v>
                </c:pt>
                <c:pt idx="27">
                  <c:v>5644</c:v>
                </c:pt>
                <c:pt idx="28">
                  <c:v>7024</c:v>
                </c:pt>
                <c:pt idx="29">
                  <c:v>8566</c:v>
                </c:pt>
                <c:pt idx="30">
                  <c:v>9001</c:v>
                </c:pt>
                <c:pt idx="31">
                  <c:v>9707</c:v>
                </c:pt>
                <c:pt idx="32">
                  <c:v>14652</c:v>
                </c:pt>
                <c:pt idx="33">
                  <c:v>17448</c:v>
                </c:pt>
                <c:pt idx="34">
                  <c:v>19581</c:v>
                </c:pt>
                <c:pt idx="35">
                  <c:v>21763</c:v>
                </c:pt>
                <c:pt idx="36">
                  <c:v>23559</c:v>
                </c:pt>
                <c:pt idx="37">
                  <c:v>25410</c:v>
                </c:pt>
                <c:pt idx="38">
                  <c:v>28790</c:v>
                </c:pt>
                <c:pt idx="39">
                  <c:v>31270</c:v>
                </c:pt>
                <c:pt idx="40">
                  <c:v>32988</c:v>
                </c:pt>
                <c:pt idx="41">
                  <c:v>43482</c:v>
                </c:pt>
                <c:pt idx="42">
                  <c:v>47763</c:v>
                </c:pt>
                <c:pt idx="43">
                  <c:v>52096</c:v>
                </c:pt>
                <c:pt idx="44">
                  <c:v>54703</c:v>
                </c:pt>
                <c:pt idx="45">
                  <c:v>58545</c:v>
                </c:pt>
                <c:pt idx="46">
                  <c:v>64840</c:v>
                </c:pt>
                <c:pt idx="47">
                  <c:v>70337</c:v>
                </c:pt>
                <c:pt idx="48">
                  <c:v>72329</c:v>
                </c:pt>
                <c:pt idx="49">
                  <c:v>75204</c:v>
                </c:pt>
                <c:pt idx="50">
                  <c:v>77366</c:v>
                </c:pt>
                <c:pt idx="51">
                  <c:v>80203</c:v>
                </c:pt>
                <c:pt idx="52">
                  <c:v>99079</c:v>
                </c:pt>
              </c:numCache>
            </c:numRef>
          </c:yVal>
          <c:smooth val="0"/>
        </c:ser>
        <c:ser>
          <c:idx val="3"/>
          <c:order val="3"/>
          <c:tx>
            <c:v>First Total Cases Reported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Summary!$J$5:$J$36</c:f>
              <c:numCache>
                <c:formatCode>General</c:formatCode>
                <c:ptCount val="3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</c:numCache>
            </c:numRef>
          </c:xVal>
          <c:yVal>
            <c:numRef>
              <c:f>Summary!$C$5:$C$36</c:f>
              <c:numCache>
                <c:formatCode>General</c:formatCode>
                <c:ptCount val="32"/>
                <c:pt idx="0">
                  <c:v>122</c:v>
                </c:pt>
                <c:pt idx="1">
                  <c:v>153</c:v>
                </c:pt>
                <c:pt idx="2">
                  <c:v>221</c:v>
                </c:pt>
                <c:pt idx="3">
                  <c:v>278</c:v>
                </c:pt>
                <c:pt idx="4">
                  <c:v>417</c:v>
                </c:pt>
                <c:pt idx="5">
                  <c:v>537</c:v>
                </c:pt>
                <c:pt idx="6">
                  <c:v>605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2726</c:v>
                </c:pt>
                <c:pt idx="12">
                  <c:v>3499</c:v>
                </c:pt>
                <c:pt idx="13">
                  <c:v>4632</c:v>
                </c:pt>
                <c:pt idx="14">
                  <c:v>6428</c:v>
                </c:pt>
                <c:pt idx="15">
                  <c:v>7786</c:v>
                </c:pt>
                <c:pt idx="16">
                  <c:v>13680</c:v>
                </c:pt>
                <c:pt idx="17">
                  <c:v>19101</c:v>
                </c:pt>
                <c:pt idx="18">
                  <c:v>25493</c:v>
                </c:pt>
                <c:pt idx="19">
                  <c:v>33276</c:v>
                </c:pt>
                <c:pt idx="20">
                  <c:v>43667</c:v>
                </c:pt>
                <c:pt idx="21">
                  <c:v>53740</c:v>
                </c:pt>
                <c:pt idx="22">
                  <c:v>65778</c:v>
                </c:pt>
                <c:pt idx="23">
                  <c:v>83836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215417</c:v>
                </c:pt>
                <c:pt idx="30">
                  <c:v>243453</c:v>
                </c:pt>
                <c:pt idx="31">
                  <c:v>275586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914712"/>
        <c:axId val="392211704"/>
      </c:scatterChart>
      <c:valAx>
        <c:axId val="46191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March 3, 2020</a:t>
                </a:r>
              </a:p>
            </c:rich>
          </c:tx>
          <c:layout>
            <c:manualLayout>
              <c:xMode val="edge"/>
              <c:yMode val="edge"/>
              <c:x val="0.40239815913421773"/>
              <c:y val="0.85456335003579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11704"/>
        <c:crosses val="autoZero"/>
        <c:crossBetween val="midCat"/>
      </c:valAx>
      <c:valAx>
        <c:axId val="39221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14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3938172238636529"/>
          <c:y val="0.43899922325956836"/>
          <c:w val="0.41468579135556299"/>
          <c:h val="0.170455738487234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per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Summary!$H$2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Summary!$C$6:$C$101</c:f>
              <c:numCache>
                <c:formatCode>General</c:formatCode>
                <c:ptCount val="96"/>
                <c:pt idx="0">
                  <c:v>153</c:v>
                </c:pt>
                <c:pt idx="1">
                  <c:v>221</c:v>
                </c:pt>
                <c:pt idx="2">
                  <c:v>278</c:v>
                </c:pt>
                <c:pt idx="3">
                  <c:v>417</c:v>
                </c:pt>
                <c:pt idx="4">
                  <c:v>537</c:v>
                </c:pt>
                <c:pt idx="5">
                  <c:v>605</c:v>
                </c:pt>
                <c:pt idx="6">
                  <c:v>959</c:v>
                </c:pt>
                <c:pt idx="7">
                  <c:v>1281</c:v>
                </c:pt>
                <c:pt idx="8">
                  <c:v>1663</c:v>
                </c:pt>
                <c:pt idx="9">
                  <c:v>2179</c:v>
                </c:pt>
                <c:pt idx="10">
                  <c:v>2726</c:v>
                </c:pt>
                <c:pt idx="11">
                  <c:v>3499</c:v>
                </c:pt>
                <c:pt idx="12">
                  <c:v>4632</c:v>
                </c:pt>
                <c:pt idx="13">
                  <c:v>6428</c:v>
                </c:pt>
                <c:pt idx="14">
                  <c:v>7786</c:v>
                </c:pt>
                <c:pt idx="15">
                  <c:v>13680</c:v>
                </c:pt>
                <c:pt idx="16">
                  <c:v>19101</c:v>
                </c:pt>
                <c:pt idx="17">
                  <c:v>25493</c:v>
                </c:pt>
                <c:pt idx="18">
                  <c:v>33276</c:v>
                </c:pt>
                <c:pt idx="19">
                  <c:v>43667</c:v>
                </c:pt>
                <c:pt idx="20">
                  <c:v>53740</c:v>
                </c:pt>
                <c:pt idx="21">
                  <c:v>65778</c:v>
                </c:pt>
                <c:pt idx="22">
                  <c:v>83836</c:v>
                </c:pt>
                <c:pt idx="23">
                  <c:v>101657</c:v>
                </c:pt>
                <c:pt idx="24">
                  <c:v>121478</c:v>
                </c:pt>
                <c:pt idx="25">
                  <c:v>140886</c:v>
                </c:pt>
                <c:pt idx="26">
                  <c:v>161807</c:v>
                </c:pt>
                <c:pt idx="27">
                  <c:v>188172</c:v>
                </c:pt>
                <c:pt idx="28">
                  <c:v>215417</c:v>
                </c:pt>
                <c:pt idx="29">
                  <c:v>243453</c:v>
                </c:pt>
                <c:pt idx="30">
                  <c:v>275586</c:v>
                </c:pt>
                <c:pt idx="31">
                  <c:v>308850</c:v>
                </c:pt>
                <c:pt idx="32">
                  <c:v>337072</c:v>
                </c:pt>
                <c:pt idx="33">
                  <c:v>366667</c:v>
                </c:pt>
                <c:pt idx="34">
                  <c:v>396223</c:v>
                </c:pt>
                <c:pt idx="35">
                  <c:v>429052</c:v>
                </c:pt>
                <c:pt idx="36">
                  <c:v>461437</c:v>
                </c:pt>
                <c:pt idx="37">
                  <c:v>496535</c:v>
                </c:pt>
                <c:pt idx="38">
                  <c:v>526396</c:v>
                </c:pt>
                <c:pt idx="39">
                  <c:v>555313</c:v>
                </c:pt>
                <c:pt idx="40">
                  <c:v>580619</c:v>
                </c:pt>
                <c:pt idx="41">
                  <c:v>607670</c:v>
                </c:pt>
                <c:pt idx="42">
                  <c:v>636350</c:v>
                </c:pt>
                <c:pt idx="43">
                  <c:v>667801</c:v>
                </c:pt>
                <c:pt idx="44">
                  <c:v>699706</c:v>
                </c:pt>
                <c:pt idx="45">
                  <c:v>732197</c:v>
                </c:pt>
                <c:pt idx="46">
                  <c:v>759086</c:v>
                </c:pt>
                <c:pt idx="47">
                  <c:v>784326</c:v>
                </c:pt>
                <c:pt idx="48">
                  <c:v>811865</c:v>
                </c:pt>
                <c:pt idx="49">
                  <c:v>840220</c:v>
                </c:pt>
                <c:pt idx="50">
                  <c:v>869170</c:v>
                </c:pt>
                <c:pt idx="51">
                  <c:v>905333</c:v>
                </c:pt>
              </c:numCache>
            </c:numRef>
          </c:xVal>
          <c:yVal>
            <c:numRef>
              <c:f>Summary!$H$6:$H$101</c:f>
              <c:numCache>
                <c:formatCode>General</c:formatCode>
                <c:ptCount val="96"/>
                <c:pt idx="0">
                  <c:v>31</c:v>
                </c:pt>
                <c:pt idx="1">
                  <c:v>68</c:v>
                </c:pt>
                <c:pt idx="2">
                  <c:v>57</c:v>
                </c:pt>
                <c:pt idx="3">
                  <c:v>139</c:v>
                </c:pt>
                <c:pt idx="4">
                  <c:v>120</c:v>
                </c:pt>
                <c:pt idx="5">
                  <c:v>68</c:v>
                </c:pt>
                <c:pt idx="6">
                  <c:v>354</c:v>
                </c:pt>
                <c:pt idx="7">
                  <c:v>322</c:v>
                </c:pt>
                <c:pt idx="8">
                  <c:v>382</c:v>
                </c:pt>
                <c:pt idx="9">
                  <c:v>516</c:v>
                </c:pt>
                <c:pt idx="10">
                  <c:v>547</c:v>
                </c:pt>
                <c:pt idx="11">
                  <c:v>773</c:v>
                </c:pt>
                <c:pt idx="12">
                  <c:v>1133</c:v>
                </c:pt>
                <c:pt idx="13">
                  <c:v>1796</c:v>
                </c:pt>
                <c:pt idx="14">
                  <c:v>1358</c:v>
                </c:pt>
                <c:pt idx="15">
                  <c:v>5894</c:v>
                </c:pt>
                <c:pt idx="16">
                  <c:v>5421</c:v>
                </c:pt>
                <c:pt idx="17">
                  <c:v>6392</c:v>
                </c:pt>
                <c:pt idx="18">
                  <c:v>7783</c:v>
                </c:pt>
                <c:pt idx="19">
                  <c:v>10391</c:v>
                </c:pt>
                <c:pt idx="20">
                  <c:v>10073</c:v>
                </c:pt>
                <c:pt idx="21">
                  <c:v>12038</c:v>
                </c:pt>
                <c:pt idx="22">
                  <c:v>18058</c:v>
                </c:pt>
                <c:pt idx="23">
                  <c:v>17821</c:v>
                </c:pt>
                <c:pt idx="24">
                  <c:v>19821</c:v>
                </c:pt>
                <c:pt idx="25">
                  <c:v>19408</c:v>
                </c:pt>
                <c:pt idx="26">
                  <c:v>20921</c:v>
                </c:pt>
                <c:pt idx="27">
                  <c:v>26365</c:v>
                </c:pt>
                <c:pt idx="28">
                  <c:v>27245</c:v>
                </c:pt>
                <c:pt idx="29">
                  <c:v>28036</c:v>
                </c:pt>
                <c:pt idx="30">
                  <c:v>32133</c:v>
                </c:pt>
                <c:pt idx="31">
                  <c:v>33264</c:v>
                </c:pt>
                <c:pt idx="32">
                  <c:v>28222</c:v>
                </c:pt>
                <c:pt idx="33">
                  <c:v>29595</c:v>
                </c:pt>
                <c:pt idx="34">
                  <c:v>29556</c:v>
                </c:pt>
                <c:pt idx="35">
                  <c:v>32829</c:v>
                </c:pt>
                <c:pt idx="36">
                  <c:v>32385</c:v>
                </c:pt>
                <c:pt idx="37">
                  <c:v>35098</c:v>
                </c:pt>
                <c:pt idx="38">
                  <c:v>29861</c:v>
                </c:pt>
                <c:pt idx="39">
                  <c:v>28917</c:v>
                </c:pt>
                <c:pt idx="40">
                  <c:v>25306</c:v>
                </c:pt>
                <c:pt idx="41">
                  <c:v>27051</c:v>
                </c:pt>
                <c:pt idx="42">
                  <c:v>28680</c:v>
                </c:pt>
                <c:pt idx="43">
                  <c:v>31451</c:v>
                </c:pt>
                <c:pt idx="44">
                  <c:v>31905</c:v>
                </c:pt>
                <c:pt idx="45">
                  <c:v>32491</c:v>
                </c:pt>
                <c:pt idx="46">
                  <c:v>26889</c:v>
                </c:pt>
                <c:pt idx="47">
                  <c:v>25240</c:v>
                </c:pt>
                <c:pt idx="48">
                  <c:v>27539</c:v>
                </c:pt>
                <c:pt idx="49">
                  <c:v>28355</c:v>
                </c:pt>
                <c:pt idx="50">
                  <c:v>28950</c:v>
                </c:pt>
                <c:pt idx="51">
                  <c:v>36163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779504"/>
        <c:axId val="388782248"/>
      </c:scatterChart>
      <c:valAx>
        <c:axId val="388779504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82248"/>
        <c:crosses val="autoZero"/>
        <c:crossBetween val="midCat"/>
      </c:valAx>
      <c:valAx>
        <c:axId val="38878224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7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Deaths Present/Cases</a:t>
            </a:r>
            <a:r>
              <a:rPr lang="en-US" baseline="0"/>
              <a:t> Past</a:t>
            </a:r>
          </a:p>
        </c:rich>
      </c:tx>
      <c:layout>
        <c:manualLayout>
          <c:xMode val="edge"/>
          <c:yMode val="edge"/>
          <c:x val="0.13598250542157275"/>
          <c:y val="0.49765316043747893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35235128880609"/>
          <c:y val="3.5869287406489911E-2"/>
          <c:w val="0.89019685039370078"/>
          <c:h val="0.78509801186269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Summary!$K$2</c:f>
              <c:strCache>
                <c:ptCount val="1"/>
                <c:pt idx="0">
                  <c:v>deaths(t)/cases(t-d)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Summary!$J$36:$J$101</c:f>
              <c:numCache>
                <c:formatCode>General</c:formatCode>
                <c:ptCount val="66"/>
                <c:pt idx="0">
                  <c:v>33</c:v>
                </c:pt>
                <c:pt idx="1">
                  <c:v>34</c:v>
                </c:pt>
                <c:pt idx="2">
                  <c:v>35</c:v>
                </c:pt>
                <c:pt idx="3">
                  <c:v>36</c:v>
                </c:pt>
                <c:pt idx="4">
                  <c:v>37</c:v>
                </c:pt>
                <c:pt idx="5">
                  <c:v>38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</c:numCache>
            </c:numRef>
          </c:xVal>
          <c:yVal>
            <c:numRef>
              <c:f>Summary!$K$36:$K$101</c:f>
              <c:numCache>
                <c:formatCode>0.00%</c:formatCode>
                <c:ptCount val="66"/>
                <c:pt idx="0">
                  <c:v>0.16229647101930519</c:v>
                </c:pt>
                <c:pt idx="1">
                  <c:v>0.15643840714551543</c:v>
                </c:pt>
                <c:pt idx="2">
                  <c:v>0.14623430326248898</c:v>
                </c:pt>
                <c:pt idx="3">
                  <c:v>0.12862016317572403</c:v>
                </c:pt>
                <c:pt idx="4">
                  <c:v>0.1251463253883156</c:v>
                </c:pt>
                <c:pt idx="5">
                  <c:v>0.1209684058018736</c:v>
                </c:pt>
                <c:pt idx="6">
                  <c:v>0.11695981147878426</c:v>
                </c:pt>
                <c:pt idx="7">
                  <c:v>0.11486524068798012</c:v>
                </c:pt>
                <c:pt idx="8">
                  <c:v>0.10874625342771507</c:v>
                </c:pt>
                <c:pt idx="9">
                  <c:v>0.1022203447267393</c:v>
                </c:pt>
                <c:pt idx="10">
                  <c:v>9.6646991411073191E-2</c:v>
                </c:pt>
                <c:pt idx="11">
                  <c:v>9.3734805106210045E-2</c:v>
                </c:pt>
                <c:pt idx="12">
                  <c:v>9.1714424477901887E-2</c:v>
                </c:pt>
                <c:pt idx="13">
                  <c:v>9.7655693739023122E-2</c:v>
                </c:pt>
                <c:pt idx="14">
                  <c:v>0.10028990882735561</c:v>
                </c:pt>
                <c:pt idx="15">
                  <c:v>9.7581412487412394E-2</c:v>
                </c:pt>
                <c:pt idx="16">
                  <c:v>9.4769398581057776E-2</c:v>
                </c:pt>
                <c:pt idx="17">
                  <c:v>9.1223720681263096E-2</c:v>
                </c:pt>
                <c:pt idx="18">
                  <c:v>8.9508292466794884E-2</c:v>
                </c:pt>
                <c:pt idx="19">
                  <c:v>8.8568302190746129E-2</c:v>
                </c:pt>
                <c:pt idx="20">
                  <c:v>8.9956474996983685E-2</c:v>
                </c:pt>
                <c:pt idx="21">
                  <c:v>8.9471753421779168E-2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32064"/>
        <c:axId val="156694520"/>
      </c:scatterChart>
      <c:valAx>
        <c:axId val="1187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March 3, 2020</a:t>
                </a:r>
              </a:p>
            </c:rich>
          </c:tx>
          <c:layout>
            <c:manualLayout>
              <c:xMode val="edge"/>
              <c:yMode val="edge"/>
              <c:x val="0.33770309672473936"/>
              <c:y val="0.90137991880228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4520"/>
        <c:crosses val="autoZero"/>
        <c:crossBetween val="midCat"/>
      </c:valAx>
      <c:valAx>
        <c:axId val="15669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3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60960</xdr:colOff>
      <xdr:row>1</xdr:row>
      <xdr:rowOff>17391</xdr:rowOff>
    </xdr:from>
    <xdr:to>
      <xdr:col>16</xdr:col>
      <xdr:colOff>83820</xdr:colOff>
      <xdr:row>1</xdr:row>
      <xdr:rowOff>293325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7320" y="466971"/>
          <a:ext cx="1234440" cy="275934"/>
        </a:xfrm>
        <a:prstGeom prst="rect">
          <a:avLst/>
        </a:prstGeom>
      </xdr:spPr>
    </xdr:pic>
    <xdr:clientData/>
  </xdr:twoCellAnchor>
  <xdr:twoCellAnchor editAs="oneCell">
    <xdr:from>
      <xdr:col>15</xdr:col>
      <xdr:colOff>396240</xdr:colOff>
      <xdr:row>27</xdr:row>
      <xdr:rowOff>114300</xdr:rowOff>
    </xdr:from>
    <xdr:to>
      <xdr:col>20</xdr:col>
      <xdr:colOff>1537</xdr:colOff>
      <xdr:row>31</xdr:row>
      <xdr:rowOff>39923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69540" y="5913120"/>
          <a:ext cx="2942857" cy="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327660</xdr:colOff>
      <xdr:row>34</xdr:row>
      <xdr:rowOff>175260</xdr:rowOff>
    </xdr:from>
    <xdr:to>
      <xdr:col>20</xdr:col>
      <xdr:colOff>519554</xdr:colOff>
      <xdr:row>43</xdr:row>
      <xdr:rowOff>157911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1220" y="7071360"/>
          <a:ext cx="4085714" cy="16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68580</xdr:colOff>
      <xdr:row>16</xdr:row>
      <xdr:rowOff>53340</xdr:rowOff>
    </xdr:from>
    <xdr:to>
      <xdr:col>18</xdr:col>
      <xdr:colOff>69984</xdr:colOff>
      <xdr:row>28</xdr:row>
      <xdr:rowOff>173066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89180" y="3657600"/>
          <a:ext cx="4009524" cy="2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45720</xdr:rowOff>
    </xdr:from>
    <xdr:to>
      <xdr:col>7</xdr:col>
      <xdr:colOff>38100</xdr:colOff>
      <xdr:row>21</xdr:row>
      <xdr:rowOff>144780</xdr:rowOff>
    </xdr:to>
    <xdr:graphicFrame macro="">
      <xdr:nvGraphicFramePr>
        <xdr:cNvPr id="3" name="Chart 2" descr="Richard Pellessier" title="Exponential fit to Covid-19 Ca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0</xdr:row>
      <xdr:rowOff>53340</xdr:rowOff>
    </xdr:from>
    <xdr:to>
      <xdr:col>13</xdr:col>
      <xdr:colOff>601980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68580</xdr:colOff>
      <xdr:row>0</xdr:row>
      <xdr:rowOff>60960</xdr:rowOff>
    </xdr:from>
    <xdr:to>
      <xdr:col>20</xdr:col>
      <xdr:colOff>533400</xdr:colOff>
      <xdr:row>22</xdr:row>
      <xdr:rowOff>7620</xdr:rowOff>
    </xdr:to>
    <xdr:graphicFrame macro="">
      <xdr:nvGraphicFramePr>
        <xdr:cNvPr id="4" name="Chart 3" descr="Richard Pellessier" title="Exponential fit to Covid-19 Ca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0.13874</cdr:x>
      <cdr:y>0.26555</cdr:y>
    </cdr:from>
    <cdr:to>
      <cdr:x>0.66173</cdr:x>
      <cdr:y>0.39072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71962" y="1046129"/>
          <a:ext cx="2155985" cy="493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800" b="0" i="0" baseline="0">
              <a:effectLst/>
              <a:latin typeface="+mn-lt"/>
              <a:ea typeface="+mn-ea"/>
              <a:cs typeface="+mn-cs"/>
            </a:rPr>
            <a:t>data from JHU viaGitHub,</a:t>
          </a:r>
          <a:endParaRPr lang="en-US" sz="800">
            <a:effectLst/>
          </a:endParaRPr>
        </a:p>
        <a:p xmlns:a="http://schemas.openxmlformats.org/drawingml/2006/main">
          <a:pPr rtl="0"/>
          <a:r>
            <a:rPr lang="en-US" sz="800" b="0" i="0" baseline="0">
              <a:effectLst/>
              <a:latin typeface="+mn-lt"/>
              <a:ea typeface="+mn-ea"/>
              <a:cs typeface="+mn-cs"/>
            </a:rPr>
            <a:t>https://github.com/CSSEGISandData/COVID-19,</a:t>
          </a:r>
        </a:p>
        <a:p xmlns:a="http://schemas.openxmlformats.org/drawingml/2006/main">
          <a:pPr rtl="0"/>
          <a:r>
            <a:rPr lang="en-US" sz="800" b="0" i="0" baseline="0">
              <a:effectLst/>
              <a:latin typeface="+mn-lt"/>
              <a:ea typeface="+mn-ea"/>
              <a:cs typeface="+mn-cs"/>
            </a:rPr>
            <a:t>logarithm fit by Richard Pellessier</a:t>
          </a:r>
          <a:endParaRPr lang="en-US" sz="8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0.14983</cdr:x>
      <cdr:y>0.63886</cdr:y>
    </cdr:from>
    <cdr:to>
      <cdr:x>0.67282</cdr:x>
      <cdr:y>0.76403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7665" y="2516805"/>
          <a:ext cx="2155984" cy="493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800" b="0" i="0" baseline="0">
              <a:effectLst/>
              <a:latin typeface="+mn-lt"/>
              <a:ea typeface="+mn-ea"/>
              <a:cs typeface="+mn-cs"/>
            </a:rPr>
            <a:t>data from JHU viaGitHub,</a:t>
          </a:r>
          <a:endParaRPr lang="en-US" sz="800">
            <a:effectLst/>
          </a:endParaRPr>
        </a:p>
        <a:p xmlns:a="http://schemas.openxmlformats.org/drawingml/2006/main">
          <a:pPr rtl="0"/>
          <a:r>
            <a:rPr lang="en-US" sz="800" b="0" i="0" baseline="0">
              <a:effectLst/>
              <a:latin typeface="+mn-lt"/>
              <a:ea typeface="+mn-ea"/>
              <a:cs typeface="+mn-cs"/>
            </a:rPr>
            <a:t>https://github.com/CSSEGISandData/COVID-19,</a:t>
          </a:r>
        </a:p>
        <a:p xmlns:a="http://schemas.openxmlformats.org/drawingml/2006/main">
          <a:pPr rtl="0"/>
          <a:r>
            <a:rPr lang="en-US" sz="800" b="0" i="0" baseline="0">
              <a:effectLst/>
              <a:latin typeface="+mn-lt"/>
              <a:ea typeface="+mn-ea"/>
              <a:cs typeface="+mn-cs"/>
            </a:rPr>
            <a:t>graph by Richard Pellessier</a:t>
          </a:r>
          <a:endParaRPr lang="en-US" sz="8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218209</xdr:colOff>
      <xdr:row>28</xdr:row>
      <xdr:rowOff>100335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923809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rxiv.org/content/10.1101/2020.03.03.20029983v1" TargetMode="External"/><Relationship Id="rId13" Type="http://schemas.openxmlformats.org/officeDocument/2006/relationships/hyperlink" Target="https://www.medrxiv.org/content/10.1101/2020.03.03.20029983v1" TargetMode="External"/><Relationship Id="rId18" Type="http://schemas.openxmlformats.org/officeDocument/2006/relationships/hyperlink" Target="https://github.com/midas-network/COVID-19/tree/master/parameter_estimates/2019_novel_coronavirus" TargetMode="External"/><Relationship Id="rId3" Type="http://schemas.openxmlformats.org/officeDocument/2006/relationships/hyperlink" Target="https://institutefordiseasemodeling.github.io/nCoV-public/analyses/individual_dynamics_estimates/nCoV_incubation_period.html" TargetMode="External"/><Relationship Id="rId7" Type="http://schemas.openxmlformats.org/officeDocument/2006/relationships/hyperlink" Target="https://www.medrxiv.org/content/10.1101/2020.03.03.20029983v1" TargetMode="External"/><Relationship Id="rId12" Type="http://schemas.openxmlformats.org/officeDocument/2006/relationships/hyperlink" Target="https://www.medrxiv.org/content/10.1101/2020.03.03.20029983v1" TargetMode="External"/><Relationship Id="rId17" Type="http://schemas.openxmlformats.org/officeDocument/2006/relationships/hyperlink" Target="https://www.medrxiv.org/content/10.1101/2020.03.03.20028423v1.article-info" TargetMode="External"/><Relationship Id="rId2" Type="http://schemas.openxmlformats.org/officeDocument/2006/relationships/hyperlink" Target="https://www.medrxiv.org/content/medrxiv/early/2020/01/28/2020.01.26.20018754.full.pdf" TargetMode="External"/><Relationship Id="rId16" Type="http://schemas.openxmlformats.org/officeDocument/2006/relationships/hyperlink" Target="https://www.medrxiv.org/content/10.1101/2020.03.06.20032417v1" TargetMode="External"/><Relationship Id="rId1" Type="http://schemas.openxmlformats.org/officeDocument/2006/relationships/hyperlink" Target="https://www.medrxiv.org/content/medrxiv/early/2020/01/28/2020.01.26.20018754.full.pdf" TargetMode="External"/><Relationship Id="rId6" Type="http://schemas.openxmlformats.org/officeDocument/2006/relationships/hyperlink" Target="https://www.medrxiv.org/content/10.1101/2020.03.03.20029983v1" TargetMode="External"/><Relationship Id="rId11" Type="http://schemas.openxmlformats.org/officeDocument/2006/relationships/hyperlink" Target="https://www.medrxiv.org/content/10.1101/2020.03.03.20029983v1" TargetMode="External"/><Relationship Id="rId5" Type="http://schemas.openxmlformats.org/officeDocument/2006/relationships/hyperlink" Target="https://www.medrxiv.org/content/10.1101/2020.02.07.20021154v1" TargetMode="External"/><Relationship Id="rId15" Type="http://schemas.openxmlformats.org/officeDocument/2006/relationships/hyperlink" Target="https://www.medrxiv.org/content/10.1101/2020.03.06.20032417v1" TargetMode="External"/><Relationship Id="rId10" Type="http://schemas.openxmlformats.org/officeDocument/2006/relationships/hyperlink" Target="https://www.medrxiv.org/content/10.1101/2020.03.03.20029983v1" TargetMode="External"/><Relationship Id="rId19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s://annals.org/aim/fullarticle/2762808/incubation-period-coronavirus-disease-2019-covid-19-from-publicly-reported" TargetMode="External"/><Relationship Id="rId9" Type="http://schemas.openxmlformats.org/officeDocument/2006/relationships/hyperlink" Target="https://www.medrxiv.org/content/10.1101/2020.03.03.20029983v1" TargetMode="External"/><Relationship Id="rId14" Type="http://schemas.openxmlformats.org/officeDocument/2006/relationships/hyperlink" Target="https://www.medrxiv.org/content/10.1101/2020.03.03.20029983v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rxiv.org/content/medrxiv/early/2020/01/28/2020.01.26.20018754.full.pdf" TargetMode="External"/><Relationship Id="rId2" Type="http://schemas.openxmlformats.org/officeDocument/2006/relationships/hyperlink" Target="https://www.imperial.ac.uk/mrc-global-infectious-disease-analysis/news--wuhan-coronavirus/" TargetMode="External"/><Relationship Id="rId1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://medrxiv.org/content/early/2020/02/02/2020.01.29.20019547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C60" sqref="C60"/>
    </sheetView>
  </sheetViews>
  <sheetFormatPr defaultRowHeight="14.4" x14ac:dyDescent="0.3"/>
  <cols>
    <col min="1" max="1" width="8.33203125" customWidth="1"/>
    <col min="2" max="2" width="10.44140625" bestFit="1" customWidth="1"/>
    <col min="3" max="3" width="10.5546875" customWidth="1"/>
    <col min="4" max="4" width="6.6640625" customWidth="1"/>
    <col min="5" max="5" width="9.6640625" customWidth="1"/>
    <col min="6" max="6" width="7.88671875" style="4" customWidth="1"/>
    <col min="7" max="7" width="9.6640625" style="4" customWidth="1"/>
    <col min="8" max="8" width="6.44140625" customWidth="1"/>
    <col min="9" max="9" width="6.6640625" customWidth="1"/>
    <col min="10" max="10" width="9.44140625" customWidth="1"/>
    <col min="11" max="11" width="9.5546875" customWidth="1"/>
    <col min="12" max="13" width="7.33203125" customWidth="1"/>
    <col min="14" max="14" width="12.77734375" bestFit="1" customWidth="1"/>
    <col min="15" max="15" width="8.109375" customWidth="1"/>
    <col min="16" max="17" width="9.5546875" customWidth="1"/>
    <col min="18" max="18" width="11.109375" customWidth="1"/>
    <col min="19" max="19" width="9.5546875" bestFit="1" customWidth="1"/>
  </cols>
  <sheetData>
    <row r="1" spans="1:22" ht="35.4" customHeight="1" thickBot="1" x14ac:dyDescent="0.55000000000000004">
      <c r="A1" s="3" t="s">
        <v>0</v>
      </c>
      <c r="E1" t="s">
        <v>73</v>
      </c>
      <c r="F1" s="1">
        <v>1</v>
      </c>
      <c r="G1" s="1">
        <v>1</v>
      </c>
      <c r="J1" t="s">
        <v>76</v>
      </c>
      <c r="K1" s="24">
        <v>11</v>
      </c>
    </row>
    <row r="2" spans="1:22" ht="42.6" customHeight="1" x14ac:dyDescent="0.3">
      <c r="A2" s="2" t="s">
        <v>19</v>
      </c>
      <c r="B2" s="2" t="s">
        <v>34</v>
      </c>
      <c r="C2" s="2" t="s">
        <v>2</v>
      </c>
      <c r="D2" s="2" t="s">
        <v>3</v>
      </c>
      <c r="E2" s="2" t="s">
        <v>6</v>
      </c>
      <c r="F2" s="5" t="str">
        <f>"Total Deaths x "&amp;O7</f>
        <v xml:space="preserve">Total Deaths x </v>
      </c>
      <c r="G2" s="5" t="str">
        <f>"Total Recovered x "&amp;P7</f>
        <v xml:space="preserve">Total Recovered x </v>
      </c>
      <c r="H2" s="2" t="s">
        <v>5</v>
      </c>
      <c r="I2" s="2" t="s">
        <v>4</v>
      </c>
      <c r="J2" s="2" t="s">
        <v>74</v>
      </c>
      <c r="K2" s="6" t="s">
        <v>75</v>
      </c>
      <c r="L2" s="2"/>
      <c r="M2" s="2"/>
      <c r="N2" s="11"/>
      <c r="O2" s="12"/>
      <c r="P2" s="12"/>
      <c r="Q2" s="12"/>
      <c r="R2" s="13" t="s">
        <v>32</v>
      </c>
      <c r="S2" s="12"/>
      <c r="T2" s="12"/>
      <c r="U2" s="12"/>
      <c r="V2" s="14"/>
    </row>
    <row r="3" spans="1:22" ht="18" x14ac:dyDescent="0.4">
      <c r="A3" s="7">
        <v>43891</v>
      </c>
      <c r="B3" t="s">
        <v>13</v>
      </c>
      <c r="C3" s="2">
        <v>76</v>
      </c>
      <c r="D3" s="2">
        <v>1</v>
      </c>
      <c r="E3" s="2">
        <v>7</v>
      </c>
      <c r="F3" s="1">
        <f t="shared" ref="F3:F4" si="0">D3*$F$1</f>
        <v>1</v>
      </c>
      <c r="G3" s="1">
        <f t="shared" ref="G3:G4" si="1">E3*$G$1</f>
        <v>7</v>
      </c>
      <c r="J3" s="2">
        <v>0</v>
      </c>
      <c r="K3" s="41" t="str">
        <f t="shared" ref="K3:K34" ca="1" si="2">IFERROR(D3/OFFSET(C3,-$K$1,0), "insufficient data")</f>
        <v>insufficient data</v>
      </c>
      <c r="N3" s="15"/>
      <c r="O3" s="16" t="s">
        <v>17</v>
      </c>
      <c r="P3" s="17" t="s">
        <v>16</v>
      </c>
      <c r="Q3" s="17"/>
      <c r="R3" s="18" t="s">
        <v>1</v>
      </c>
      <c r="S3" s="18" t="s">
        <v>15</v>
      </c>
      <c r="T3" s="18" t="s">
        <v>14</v>
      </c>
      <c r="U3" s="18" t="s">
        <v>18</v>
      </c>
      <c r="V3" s="19"/>
    </row>
    <row r="4" spans="1:22" x14ac:dyDescent="0.3">
      <c r="A4" s="7">
        <v>43892</v>
      </c>
      <c r="B4" t="s">
        <v>7</v>
      </c>
      <c r="C4" s="2">
        <v>101</v>
      </c>
      <c r="D4" s="2">
        <v>6</v>
      </c>
      <c r="E4" s="2">
        <v>7</v>
      </c>
      <c r="F4" s="1">
        <f t="shared" si="0"/>
        <v>6</v>
      </c>
      <c r="G4" s="1">
        <f t="shared" si="1"/>
        <v>7</v>
      </c>
      <c r="H4">
        <f t="shared" ref="H4:H5" si="3">C4-C3</f>
        <v>25</v>
      </c>
      <c r="I4">
        <f t="shared" ref="I4:I5" si="4">D4-D3</f>
        <v>5</v>
      </c>
      <c r="J4">
        <f t="shared" ref="J4:J5" si="5">J3+1</f>
        <v>1</v>
      </c>
      <c r="K4" s="41" t="str">
        <f t="shared" ca="1" si="2"/>
        <v>insufficient data</v>
      </c>
      <c r="N4" s="15"/>
      <c r="O4" s="18">
        <f>S6</f>
        <v>117.55</v>
      </c>
      <c r="P4" s="18">
        <f>T6</f>
        <v>0.29239999999999999</v>
      </c>
      <c r="Q4" s="18"/>
      <c r="R4" s="20">
        <v>43541</v>
      </c>
      <c r="S4" s="18">
        <v>91.9</v>
      </c>
      <c r="T4" s="18">
        <v>0.28599999999999998</v>
      </c>
      <c r="U4" s="21">
        <f>LN(2)/T4</f>
        <v>2.4235915404193893</v>
      </c>
      <c r="V4" s="22">
        <f>U4*24</f>
        <v>58.166196970065343</v>
      </c>
    </row>
    <row r="5" spans="1:22" x14ac:dyDescent="0.3">
      <c r="A5" s="7">
        <v>43893</v>
      </c>
      <c r="B5" t="s">
        <v>8</v>
      </c>
      <c r="C5">
        <v>122</v>
      </c>
      <c r="D5">
        <v>7</v>
      </c>
      <c r="E5">
        <v>8</v>
      </c>
      <c r="F5" s="1">
        <f>D5*$F$1</f>
        <v>7</v>
      </c>
      <c r="G5" s="1">
        <f>E5*$G$1</f>
        <v>8</v>
      </c>
      <c r="H5">
        <f t="shared" si="3"/>
        <v>21</v>
      </c>
      <c r="I5">
        <f t="shared" si="4"/>
        <v>1</v>
      </c>
      <c r="J5">
        <f t="shared" si="5"/>
        <v>2</v>
      </c>
      <c r="K5" s="41" t="str">
        <f t="shared" ca="1" si="2"/>
        <v>insufficient data</v>
      </c>
      <c r="N5" s="15"/>
      <c r="O5" s="18"/>
      <c r="P5" s="18"/>
      <c r="Q5" s="18"/>
      <c r="R5" s="20">
        <v>43909</v>
      </c>
      <c r="S5" s="18">
        <v>92.456999999999994</v>
      </c>
      <c r="T5" s="18">
        <v>0.28439999999999999</v>
      </c>
      <c r="U5" s="21">
        <f t="shared" ref="U5:U6" si="6">LN(2)/T5</f>
        <v>2.4372263732768822</v>
      </c>
      <c r="V5" s="22">
        <f>U5*24</f>
        <v>58.493432958645172</v>
      </c>
    </row>
    <row r="6" spans="1:22" x14ac:dyDescent="0.3">
      <c r="A6" s="7">
        <v>43894</v>
      </c>
      <c r="B6" t="s">
        <v>9</v>
      </c>
      <c r="C6">
        <v>153</v>
      </c>
      <c r="D6">
        <v>11</v>
      </c>
      <c r="E6">
        <v>8</v>
      </c>
      <c r="F6" s="1">
        <f t="shared" ref="F6:F55" si="7">D6*$F$1</f>
        <v>11</v>
      </c>
      <c r="G6" s="1">
        <f t="shared" ref="G6:G55" si="8">E6*$G$1</f>
        <v>8</v>
      </c>
      <c r="H6">
        <f t="shared" ref="H6:H13" si="9">C6-C5</f>
        <v>31</v>
      </c>
      <c r="I6">
        <f>D6-D5</f>
        <v>4</v>
      </c>
      <c r="J6">
        <f>J5+1</f>
        <v>3</v>
      </c>
      <c r="K6" s="41" t="str">
        <f t="shared" ca="1" si="2"/>
        <v>insufficient data</v>
      </c>
      <c r="N6" s="15"/>
      <c r="O6" s="42"/>
      <c r="P6" s="42"/>
      <c r="Q6" s="18"/>
      <c r="R6" s="20">
        <v>43912</v>
      </c>
      <c r="S6" s="18">
        <v>117.55</v>
      </c>
      <c r="T6" s="18">
        <v>0.29239999999999999</v>
      </c>
      <c r="U6" s="21">
        <f t="shared" si="6"/>
        <v>2.3705443931598675</v>
      </c>
      <c r="V6" s="22">
        <f>U6*24</f>
        <v>56.893065435836817</v>
      </c>
    </row>
    <row r="7" spans="1:22" x14ac:dyDescent="0.3">
      <c r="A7" s="7">
        <v>43895</v>
      </c>
      <c r="B7" t="s">
        <v>10</v>
      </c>
      <c r="C7">
        <v>221</v>
      </c>
      <c r="D7">
        <v>12</v>
      </c>
      <c r="E7">
        <v>8</v>
      </c>
      <c r="F7" s="1">
        <f t="shared" si="7"/>
        <v>12</v>
      </c>
      <c r="G7" s="1">
        <f t="shared" si="8"/>
        <v>8</v>
      </c>
      <c r="H7">
        <f t="shared" si="9"/>
        <v>68</v>
      </c>
      <c r="I7">
        <f t="shared" ref="I7:I18" si="10">D7-D6</f>
        <v>1</v>
      </c>
      <c r="J7">
        <f t="shared" ref="J7:J57" si="11">J6+1</f>
        <v>4</v>
      </c>
      <c r="K7" s="41" t="str">
        <f t="shared" ca="1" si="2"/>
        <v>insufficient data</v>
      </c>
      <c r="N7" s="23"/>
      <c r="O7" s="42"/>
      <c r="P7" s="42"/>
      <c r="R7" s="20">
        <v>43914</v>
      </c>
      <c r="S7" s="18">
        <v>116.95</v>
      </c>
      <c r="T7" s="18">
        <v>0.29320000000000002</v>
      </c>
      <c r="U7" s="21">
        <f>LN(2)/T7</f>
        <v>2.3640763320598404</v>
      </c>
      <c r="V7" s="22">
        <f>U7*24</f>
        <v>56.737831969436172</v>
      </c>
    </row>
    <row r="8" spans="1:22" ht="15" thickBot="1" x14ac:dyDescent="0.35">
      <c r="A8" s="7">
        <v>43896</v>
      </c>
      <c r="B8" t="s">
        <v>11</v>
      </c>
      <c r="C8">
        <v>278</v>
      </c>
      <c r="D8">
        <v>14</v>
      </c>
      <c r="E8">
        <v>8</v>
      </c>
      <c r="F8" s="1">
        <f t="shared" si="7"/>
        <v>14</v>
      </c>
      <c r="G8" s="1">
        <f t="shared" si="8"/>
        <v>8</v>
      </c>
      <c r="H8">
        <f t="shared" si="9"/>
        <v>57</v>
      </c>
      <c r="I8">
        <f t="shared" si="10"/>
        <v>2</v>
      </c>
      <c r="J8">
        <f t="shared" si="11"/>
        <v>5</v>
      </c>
      <c r="K8" s="41" t="str">
        <f t="shared" ca="1" si="2"/>
        <v>insufficient data</v>
      </c>
      <c r="N8" s="25"/>
      <c r="O8" s="26"/>
      <c r="P8" s="26"/>
      <c r="Q8" s="26"/>
      <c r="R8" s="27">
        <v>43916</v>
      </c>
      <c r="S8" s="26">
        <v>119.42</v>
      </c>
      <c r="T8" s="26">
        <v>0.2903</v>
      </c>
      <c r="U8" s="28">
        <f>LN(2)/T8</f>
        <v>2.3876926646915098</v>
      </c>
      <c r="V8" s="29">
        <f>U8*24</f>
        <v>57.304623952596231</v>
      </c>
    </row>
    <row r="9" spans="1:22" x14ac:dyDescent="0.3">
      <c r="A9" s="7">
        <v>43897</v>
      </c>
      <c r="B9" t="s">
        <v>12</v>
      </c>
      <c r="C9">
        <v>417</v>
      </c>
      <c r="D9">
        <v>17</v>
      </c>
      <c r="E9">
        <v>8</v>
      </c>
      <c r="F9" s="1">
        <f t="shared" si="7"/>
        <v>17</v>
      </c>
      <c r="G9" s="1">
        <f t="shared" si="8"/>
        <v>8</v>
      </c>
      <c r="H9">
        <f t="shared" si="9"/>
        <v>139</v>
      </c>
      <c r="I9">
        <f t="shared" si="10"/>
        <v>3</v>
      </c>
      <c r="J9">
        <f t="shared" si="11"/>
        <v>6</v>
      </c>
      <c r="K9" s="41" t="str">
        <f t="shared" ca="1" si="2"/>
        <v>insufficient data</v>
      </c>
      <c r="N9" s="7"/>
    </row>
    <row r="10" spans="1:22" x14ac:dyDescent="0.3">
      <c r="A10" s="7">
        <v>43898</v>
      </c>
      <c r="B10" t="s">
        <v>13</v>
      </c>
      <c r="C10">
        <v>537</v>
      </c>
      <c r="D10">
        <v>21</v>
      </c>
      <c r="E10">
        <v>8</v>
      </c>
      <c r="F10" s="1">
        <f t="shared" si="7"/>
        <v>21</v>
      </c>
      <c r="G10" s="1">
        <f t="shared" si="8"/>
        <v>8</v>
      </c>
      <c r="H10">
        <f t="shared" si="9"/>
        <v>120</v>
      </c>
      <c r="I10">
        <f t="shared" si="10"/>
        <v>4</v>
      </c>
      <c r="J10">
        <f t="shared" si="11"/>
        <v>7</v>
      </c>
      <c r="K10" s="41" t="str">
        <f t="shared" ca="1" si="2"/>
        <v>insufficient data</v>
      </c>
      <c r="N10" s="7"/>
    </row>
    <row r="11" spans="1:22" x14ac:dyDescent="0.3">
      <c r="A11" s="7">
        <v>43899</v>
      </c>
      <c r="B11" t="s">
        <v>7</v>
      </c>
      <c r="C11">
        <v>605</v>
      </c>
      <c r="D11">
        <v>22</v>
      </c>
      <c r="E11">
        <v>8</v>
      </c>
      <c r="F11" s="1">
        <f t="shared" si="7"/>
        <v>22</v>
      </c>
      <c r="G11" s="1">
        <f t="shared" si="8"/>
        <v>8</v>
      </c>
      <c r="H11">
        <f t="shared" si="9"/>
        <v>68</v>
      </c>
      <c r="I11">
        <f t="shared" si="10"/>
        <v>1</v>
      </c>
      <c r="J11">
        <f t="shared" si="11"/>
        <v>8</v>
      </c>
      <c r="K11" s="41" t="str">
        <f t="shared" ca="1" si="2"/>
        <v>insufficient data</v>
      </c>
      <c r="N11" s="7"/>
    </row>
    <row r="12" spans="1:22" x14ac:dyDescent="0.3">
      <c r="A12" s="7">
        <v>43900</v>
      </c>
      <c r="B12" t="s">
        <v>8</v>
      </c>
      <c r="C12">
        <v>959</v>
      </c>
      <c r="D12">
        <v>28</v>
      </c>
      <c r="E12">
        <v>8</v>
      </c>
      <c r="F12" s="1">
        <f t="shared" si="7"/>
        <v>28</v>
      </c>
      <c r="G12" s="1">
        <f t="shared" si="8"/>
        <v>8</v>
      </c>
      <c r="H12">
        <f t="shared" si="9"/>
        <v>354</v>
      </c>
      <c r="I12">
        <f t="shared" si="10"/>
        <v>6</v>
      </c>
      <c r="J12">
        <f t="shared" si="11"/>
        <v>9</v>
      </c>
      <c r="K12" s="41" t="str">
        <f t="shared" ca="1" si="2"/>
        <v>insufficient data</v>
      </c>
      <c r="N12" s="7"/>
    </row>
    <row r="13" spans="1:22" x14ac:dyDescent="0.3">
      <c r="A13" s="7">
        <v>43901</v>
      </c>
      <c r="B13" t="s">
        <v>9</v>
      </c>
      <c r="C13">
        <v>1281</v>
      </c>
      <c r="D13">
        <v>36</v>
      </c>
      <c r="E13">
        <v>8</v>
      </c>
      <c r="F13" s="1">
        <f t="shared" si="7"/>
        <v>36</v>
      </c>
      <c r="G13" s="1">
        <f t="shared" si="8"/>
        <v>8</v>
      </c>
      <c r="H13">
        <f t="shared" si="9"/>
        <v>322</v>
      </c>
      <c r="I13">
        <f t="shared" si="10"/>
        <v>8</v>
      </c>
      <c r="J13">
        <f t="shared" si="11"/>
        <v>10</v>
      </c>
      <c r="K13" s="41" t="str">
        <f t="shared" ca="1" si="2"/>
        <v>insufficient data</v>
      </c>
      <c r="N13" s="7"/>
    </row>
    <row r="14" spans="1:22" x14ac:dyDescent="0.3">
      <c r="A14" s="7">
        <v>43902</v>
      </c>
      <c r="B14" t="s">
        <v>10</v>
      </c>
      <c r="C14">
        <v>1663</v>
      </c>
      <c r="D14">
        <v>40</v>
      </c>
      <c r="E14">
        <v>12</v>
      </c>
      <c r="F14" s="1">
        <f t="shared" si="7"/>
        <v>40</v>
      </c>
      <c r="G14" s="1">
        <f t="shared" si="8"/>
        <v>12</v>
      </c>
      <c r="H14">
        <f t="shared" ref="H14:H16" si="12">C14-C13</f>
        <v>382</v>
      </c>
      <c r="I14">
        <f t="shared" si="10"/>
        <v>4</v>
      </c>
      <c r="J14">
        <f t="shared" si="11"/>
        <v>11</v>
      </c>
      <c r="K14" s="41">
        <f t="shared" ca="1" si="2"/>
        <v>0.52631578947368418</v>
      </c>
      <c r="N14" s="7"/>
    </row>
    <row r="15" spans="1:22" x14ac:dyDescent="0.3">
      <c r="A15" s="7">
        <v>43903</v>
      </c>
      <c r="B15" t="s">
        <v>11</v>
      </c>
      <c r="C15">
        <v>2179</v>
      </c>
      <c r="D15">
        <v>47</v>
      </c>
      <c r="E15">
        <v>12</v>
      </c>
      <c r="F15" s="1">
        <f t="shared" si="7"/>
        <v>47</v>
      </c>
      <c r="G15" s="1">
        <f t="shared" si="8"/>
        <v>12</v>
      </c>
      <c r="H15">
        <f t="shared" si="12"/>
        <v>516</v>
      </c>
      <c r="I15">
        <f t="shared" si="10"/>
        <v>7</v>
      </c>
      <c r="J15">
        <f t="shared" si="11"/>
        <v>12</v>
      </c>
      <c r="K15" s="41">
        <f t="shared" ca="1" si="2"/>
        <v>0.46534653465346537</v>
      </c>
      <c r="N15" s="7"/>
    </row>
    <row r="16" spans="1:22" x14ac:dyDescent="0.3">
      <c r="A16" s="7">
        <v>43904</v>
      </c>
      <c r="B16" t="s">
        <v>12</v>
      </c>
      <c r="C16">
        <v>2726</v>
      </c>
      <c r="D16">
        <v>54</v>
      </c>
      <c r="E16">
        <v>12</v>
      </c>
      <c r="F16" s="1">
        <f t="shared" si="7"/>
        <v>54</v>
      </c>
      <c r="G16" s="1">
        <f t="shared" si="8"/>
        <v>12</v>
      </c>
      <c r="H16">
        <f t="shared" si="12"/>
        <v>547</v>
      </c>
      <c r="I16">
        <f t="shared" si="10"/>
        <v>7</v>
      </c>
      <c r="J16">
        <f t="shared" si="11"/>
        <v>13</v>
      </c>
      <c r="K16" s="41">
        <f t="shared" ca="1" si="2"/>
        <v>0.44262295081967212</v>
      </c>
      <c r="N16" s="7"/>
    </row>
    <row r="17" spans="1:16" x14ac:dyDescent="0.3">
      <c r="A17" s="7">
        <v>43905</v>
      </c>
      <c r="B17" t="s">
        <v>13</v>
      </c>
      <c r="C17">
        <v>3499</v>
      </c>
      <c r="D17">
        <v>63</v>
      </c>
      <c r="E17">
        <v>12</v>
      </c>
      <c r="F17" s="1">
        <f t="shared" si="7"/>
        <v>63</v>
      </c>
      <c r="G17" s="1">
        <f t="shared" si="8"/>
        <v>12</v>
      </c>
      <c r="H17">
        <f t="shared" ref="H17" si="13">C17-C16</f>
        <v>773</v>
      </c>
      <c r="I17">
        <f t="shared" si="10"/>
        <v>9</v>
      </c>
      <c r="J17">
        <f t="shared" si="11"/>
        <v>14</v>
      </c>
      <c r="K17" s="41">
        <f t="shared" ca="1" si="2"/>
        <v>0.41176470588235292</v>
      </c>
      <c r="N17" s="7"/>
    </row>
    <row r="18" spans="1:16" x14ac:dyDescent="0.3">
      <c r="A18" s="7">
        <v>43906</v>
      </c>
      <c r="B18" t="s">
        <v>7</v>
      </c>
      <c r="C18">
        <v>4632</v>
      </c>
      <c r="D18">
        <v>85</v>
      </c>
      <c r="E18">
        <v>17</v>
      </c>
      <c r="F18" s="1">
        <f t="shared" si="7"/>
        <v>85</v>
      </c>
      <c r="G18" s="1">
        <f t="shared" si="8"/>
        <v>17</v>
      </c>
      <c r="H18">
        <f t="shared" ref="H18" si="14">C18-C17</f>
        <v>1133</v>
      </c>
      <c r="I18">
        <f t="shared" si="10"/>
        <v>22</v>
      </c>
      <c r="J18">
        <f t="shared" si="11"/>
        <v>15</v>
      </c>
      <c r="K18" s="41">
        <f t="shared" ca="1" si="2"/>
        <v>0.38461538461538464</v>
      </c>
      <c r="N18" s="7"/>
    </row>
    <row r="19" spans="1:16" x14ac:dyDescent="0.3">
      <c r="A19" s="7">
        <v>43907</v>
      </c>
      <c r="B19" t="s">
        <v>8</v>
      </c>
      <c r="C19">
        <v>6428</v>
      </c>
      <c r="D19">
        <v>108</v>
      </c>
      <c r="E19">
        <v>17</v>
      </c>
      <c r="F19" s="1">
        <f t="shared" si="7"/>
        <v>108</v>
      </c>
      <c r="G19" s="1">
        <f t="shared" si="8"/>
        <v>17</v>
      </c>
      <c r="H19">
        <f t="shared" ref="H19" si="15">C19-C18</f>
        <v>1796</v>
      </c>
      <c r="I19">
        <f t="shared" ref="I19" si="16">D19-D18</f>
        <v>23</v>
      </c>
      <c r="J19">
        <f t="shared" si="11"/>
        <v>16</v>
      </c>
      <c r="K19" s="41">
        <f t="shared" ca="1" si="2"/>
        <v>0.38848920863309355</v>
      </c>
      <c r="N19" s="7"/>
    </row>
    <row r="20" spans="1:16" x14ac:dyDescent="0.3">
      <c r="A20" s="7">
        <v>43908</v>
      </c>
      <c r="B20" t="s">
        <v>9</v>
      </c>
      <c r="C20">
        <v>7786</v>
      </c>
      <c r="D20">
        <v>118</v>
      </c>
      <c r="E20">
        <v>106</v>
      </c>
      <c r="F20" s="1">
        <f t="shared" si="7"/>
        <v>118</v>
      </c>
      <c r="G20" s="1">
        <f t="shared" si="8"/>
        <v>106</v>
      </c>
      <c r="H20">
        <f t="shared" ref="H20" si="17">C20-C19</f>
        <v>1358</v>
      </c>
      <c r="I20">
        <f t="shared" ref="I20" si="18">D20-D19</f>
        <v>10</v>
      </c>
      <c r="J20">
        <f t="shared" si="11"/>
        <v>17</v>
      </c>
      <c r="K20" s="41">
        <f t="shared" ca="1" si="2"/>
        <v>0.28297362110311752</v>
      </c>
      <c r="N20" s="7"/>
    </row>
    <row r="21" spans="1:16" x14ac:dyDescent="0.3">
      <c r="A21" s="7">
        <v>43909</v>
      </c>
      <c r="B21" t="s">
        <v>10</v>
      </c>
      <c r="C21">
        <v>13680</v>
      </c>
      <c r="D21">
        <v>200</v>
      </c>
      <c r="E21">
        <v>108</v>
      </c>
      <c r="F21" s="1">
        <f t="shared" si="7"/>
        <v>200</v>
      </c>
      <c r="G21" s="1">
        <f t="shared" si="8"/>
        <v>108</v>
      </c>
      <c r="H21">
        <f t="shared" ref="H21" si="19">C21-C20</f>
        <v>5894</v>
      </c>
      <c r="I21">
        <f t="shared" ref="I21" si="20">D21-D20</f>
        <v>82</v>
      </c>
      <c r="J21">
        <f t="shared" si="11"/>
        <v>18</v>
      </c>
      <c r="K21" s="41">
        <f t="shared" ca="1" si="2"/>
        <v>0.37243947858472998</v>
      </c>
      <c r="N21" s="7"/>
    </row>
    <row r="22" spans="1:16" x14ac:dyDescent="0.3">
      <c r="A22" s="7">
        <v>43910</v>
      </c>
      <c r="B22" t="s">
        <v>11</v>
      </c>
      <c r="C22">
        <v>19101</v>
      </c>
      <c r="D22">
        <v>244</v>
      </c>
      <c r="E22">
        <v>147</v>
      </c>
      <c r="F22" s="1">
        <f t="shared" si="7"/>
        <v>244</v>
      </c>
      <c r="G22" s="1">
        <f t="shared" si="8"/>
        <v>147</v>
      </c>
      <c r="H22">
        <f t="shared" ref="H22:H23" si="21">C22-C21</f>
        <v>5421</v>
      </c>
      <c r="I22">
        <f t="shared" ref="I22:I23" si="22">D22-D21</f>
        <v>44</v>
      </c>
      <c r="J22">
        <f t="shared" si="11"/>
        <v>19</v>
      </c>
      <c r="K22" s="41">
        <f t="shared" ca="1" si="2"/>
        <v>0.40330578512396692</v>
      </c>
    </row>
    <row r="23" spans="1:16" x14ac:dyDescent="0.3">
      <c r="A23" s="7">
        <v>43911</v>
      </c>
      <c r="B23" t="s">
        <v>12</v>
      </c>
      <c r="C23">
        <v>25493</v>
      </c>
      <c r="D23">
        <v>307</v>
      </c>
      <c r="E23">
        <v>171</v>
      </c>
      <c r="F23" s="1">
        <f t="shared" si="7"/>
        <v>307</v>
      </c>
      <c r="G23" s="1">
        <f t="shared" si="8"/>
        <v>171</v>
      </c>
      <c r="H23">
        <f t="shared" si="21"/>
        <v>6392</v>
      </c>
      <c r="I23">
        <f t="shared" si="22"/>
        <v>63</v>
      </c>
      <c r="J23">
        <f t="shared" si="11"/>
        <v>20</v>
      </c>
      <c r="K23" s="41">
        <f t="shared" ca="1" si="2"/>
        <v>0.32012513034410844</v>
      </c>
    </row>
    <row r="24" spans="1:16" x14ac:dyDescent="0.3">
      <c r="A24" s="7">
        <v>43912</v>
      </c>
      <c r="B24" t="s">
        <v>13</v>
      </c>
      <c r="C24">
        <v>33276</v>
      </c>
      <c r="D24">
        <v>417</v>
      </c>
      <c r="E24">
        <v>178</v>
      </c>
      <c r="F24" s="1">
        <f t="shared" si="7"/>
        <v>417</v>
      </c>
      <c r="G24" s="1">
        <f t="shared" si="8"/>
        <v>178</v>
      </c>
      <c r="H24">
        <f t="shared" ref="H24" si="23">C24-C23</f>
        <v>7783</v>
      </c>
      <c r="I24">
        <f t="shared" ref="I24" si="24">D24-D23</f>
        <v>110</v>
      </c>
      <c r="J24">
        <f t="shared" si="11"/>
        <v>21</v>
      </c>
      <c r="K24" s="41">
        <f t="shared" ca="1" si="2"/>
        <v>0.32552693208430911</v>
      </c>
    </row>
    <row r="25" spans="1:16" x14ac:dyDescent="0.3">
      <c r="A25" s="7">
        <v>43913</v>
      </c>
      <c r="B25" t="s">
        <v>7</v>
      </c>
      <c r="C25">
        <v>43667</v>
      </c>
      <c r="D25">
        <v>552</v>
      </c>
      <c r="F25" s="1">
        <f t="shared" si="7"/>
        <v>552</v>
      </c>
      <c r="G25" s="1">
        <f t="shared" si="8"/>
        <v>0</v>
      </c>
      <c r="H25">
        <f t="shared" ref="H25:H26" si="25">C25-C24</f>
        <v>10391</v>
      </c>
      <c r="I25">
        <f t="shared" ref="I25:I26" si="26">D25-D24</f>
        <v>135</v>
      </c>
      <c r="J25">
        <f t="shared" si="11"/>
        <v>22</v>
      </c>
      <c r="K25" s="41">
        <f t="shared" ca="1" si="2"/>
        <v>0.33193024654239328</v>
      </c>
      <c r="O25" t="s">
        <v>33</v>
      </c>
    </row>
    <row r="26" spans="1:16" x14ac:dyDescent="0.3">
      <c r="A26" s="7">
        <v>43914</v>
      </c>
      <c r="B26" t="s">
        <v>8</v>
      </c>
      <c r="C26">
        <v>53740</v>
      </c>
      <c r="D26">
        <v>706</v>
      </c>
      <c r="E26">
        <v>348</v>
      </c>
      <c r="F26" s="1">
        <f t="shared" si="7"/>
        <v>706</v>
      </c>
      <c r="G26" s="1">
        <f t="shared" si="8"/>
        <v>348</v>
      </c>
      <c r="H26">
        <f t="shared" si="25"/>
        <v>10073</v>
      </c>
      <c r="I26">
        <f t="shared" si="26"/>
        <v>154</v>
      </c>
      <c r="J26">
        <f t="shared" si="11"/>
        <v>23</v>
      </c>
      <c r="K26" s="41">
        <f t="shared" ca="1" si="2"/>
        <v>0.32400183570445157</v>
      </c>
    </row>
    <row r="27" spans="1:16" x14ac:dyDescent="0.3">
      <c r="A27" s="7">
        <v>43915</v>
      </c>
      <c r="B27" t="s">
        <v>9</v>
      </c>
      <c r="C27">
        <v>65778</v>
      </c>
      <c r="D27">
        <v>942</v>
      </c>
      <c r="E27">
        <v>361</v>
      </c>
      <c r="F27" s="1">
        <f t="shared" si="7"/>
        <v>942</v>
      </c>
      <c r="G27" s="1">
        <f t="shared" si="8"/>
        <v>361</v>
      </c>
      <c r="H27">
        <f t="shared" ref="H27" si="27">C27-C26</f>
        <v>12038</v>
      </c>
      <c r="I27">
        <f t="shared" ref="I27" si="28">D27-D26</f>
        <v>236</v>
      </c>
      <c r="J27">
        <f t="shared" si="11"/>
        <v>24</v>
      </c>
      <c r="K27" s="41">
        <f t="shared" ca="1" si="2"/>
        <v>0.34556126192223036</v>
      </c>
    </row>
    <row r="28" spans="1:16" x14ac:dyDescent="0.3">
      <c r="A28" s="7">
        <v>43916</v>
      </c>
      <c r="B28" t="s">
        <v>10</v>
      </c>
      <c r="C28">
        <v>83836</v>
      </c>
      <c r="D28">
        <v>1209</v>
      </c>
      <c r="E28">
        <v>681</v>
      </c>
      <c r="F28" s="1">
        <f t="shared" si="7"/>
        <v>1209</v>
      </c>
      <c r="G28" s="1">
        <f t="shared" si="8"/>
        <v>681</v>
      </c>
      <c r="H28">
        <f t="shared" ref="H28" si="29">C28-C27</f>
        <v>18058</v>
      </c>
      <c r="I28">
        <f t="shared" ref="I28" si="30">D28-D27</f>
        <v>267</v>
      </c>
      <c r="J28">
        <f t="shared" si="11"/>
        <v>25</v>
      </c>
      <c r="K28" s="41">
        <f t="shared" ca="1" si="2"/>
        <v>0.34552729351243211</v>
      </c>
      <c r="O28" t="s">
        <v>31</v>
      </c>
      <c r="P28" t="str">
        <f>" y = b*m^x "</f>
        <v xml:space="preserve"> y = b*m^x </v>
      </c>
    </row>
    <row r="29" spans="1:16" x14ac:dyDescent="0.3">
      <c r="A29" s="7">
        <v>43917</v>
      </c>
      <c r="B29" t="s">
        <v>11</v>
      </c>
      <c r="C29">
        <v>101657</v>
      </c>
      <c r="D29">
        <v>1581</v>
      </c>
      <c r="E29">
        <v>869</v>
      </c>
      <c r="F29" s="1">
        <f t="shared" si="7"/>
        <v>1581</v>
      </c>
      <c r="G29" s="1">
        <f t="shared" si="8"/>
        <v>869</v>
      </c>
      <c r="H29">
        <f t="shared" ref="H29" si="31">C29-C28</f>
        <v>17821</v>
      </c>
      <c r="I29">
        <f t="shared" ref="I29" si="32">D29-D28</f>
        <v>372</v>
      </c>
      <c r="J29">
        <f t="shared" si="11"/>
        <v>26</v>
      </c>
      <c r="K29" s="41">
        <f t="shared" ca="1" si="2"/>
        <v>0.34132124352331605</v>
      </c>
      <c r="O29">
        <f t="array" ref="O29:P33">LINEST(C27:C31,LN(J27:J31),TRUE,FALSE)</f>
        <v>487122.13795374928</v>
      </c>
      <c r="P29">
        <v>-1483641.5373719693</v>
      </c>
    </row>
    <row r="30" spans="1:16" x14ac:dyDescent="0.3">
      <c r="A30" s="7">
        <v>43918</v>
      </c>
      <c r="B30" t="s">
        <v>12</v>
      </c>
      <c r="C30">
        <v>121478</v>
      </c>
      <c r="D30">
        <v>2026</v>
      </c>
      <c r="E30">
        <v>1072</v>
      </c>
      <c r="F30" s="1">
        <f t="shared" si="7"/>
        <v>2026</v>
      </c>
      <c r="G30" s="1">
        <f t="shared" si="8"/>
        <v>1072</v>
      </c>
      <c r="H30">
        <f t="shared" ref="H30" si="33">C30-C29</f>
        <v>19821</v>
      </c>
      <c r="I30">
        <f t="shared" ref="I30" si="34">D30-D29</f>
        <v>445</v>
      </c>
      <c r="J30">
        <f t="shared" si="11"/>
        <v>27</v>
      </c>
      <c r="K30" s="41">
        <f t="shared" ca="1" si="2"/>
        <v>0.3151835718730554</v>
      </c>
      <c r="O30">
        <v>487122.13795374928</v>
      </c>
      <c r="P30">
        <v>-1483641.5373719693</v>
      </c>
    </row>
    <row r="31" spans="1:16" x14ac:dyDescent="0.3">
      <c r="A31" s="7">
        <v>43919</v>
      </c>
      <c r="B31" t="s">
        <v>13</v>
      </c>
      <c r="C31">
        <v>140886</v>
      </c>
      <c r="D31">
        <v>2467</v>
      </c>
      <c r="E31">
        <v>2665</v>
      </c>
      <c r="F31" s="1">
        <f t="shared" si="7"/>
        <v>2467</v>
      </c>
      <c r="G31" s="1">
        <f t="shared" si="8"/>
        <v>2665</v>
      </c>
      <c r="H31">
        <f t="shared" ref="H31" si="35">C31-C30</f>
        <v>19408</v>
      </c>
      <c r="I31">
        <f t="shared" ref="I31" si="36">D31-D30</f>
        <v>441</v>
      </c>
      <c r="J31">
        <f t="shared" si="11"/>
        <v>28</v>
      </c>
      <c r="K31" s="41">
        <f t="shared" ca="1" si="2"/>
        <v>0.31685075777035704</v>
      </c>
      <c r="O31">
        <v>487122.13795374928</v>
      </c>
      <c r="P31">
        <v>-1483641.5373719693</v>
      </c>
    </row>
    <row r="32" spans="1:16" x14ac:dyDescent="0.3">
      <c r="A32" s="7">
        <v>43920</v>
      </c>
      <c r="B32" t="s">
        <v>7</v>
      </c>
      <c r="C32">
        <v>161807</v>
      </c>
      <c r="D32">
        <v>2978</v>
      </c>
      <c r="E32">
        <v>5644</v>
      </c>
      <c r="F32" s="1">
        <f t="shared" si="7"/>
        <v>2978</v>
      </c>
      <c r="G32" s="1">
        <f t="shared" si="8"/>
        <v>5644</v>
      </c>
      <c r="H32">
        <f t="shared" ref="H32" si="37">C32-C31</f>
        <v>20921</v>
      </c>
      <c r="I32">
        <f t="shared" ref="I32" si="38">D32-D31</f>
        <v>511</v>
      </c>
      <c r="J32">
        <f t="shared" si="11"/>
        <v>29</v>
      </c>
      <c r="K32" s="41">
        <f t="shared" ca="1" si="2"/>
        <v>0.21769005847953216</v>
      </c>
      <c r="O32">
        <v>487122.13795374928</v>
      </c>
      <c r="P32">
        <v>-1483641.5373719693</v>
      </c>
    </row>
    <row r="33" spans="1:16" x14ac:dyDescent="0.3">
      <c r="A33" s="7">
        <v>43921</v>
      </c>
      <c r="B33" t="s">
        <v>8</v>
      </c>
      <c r="C33">
        <v>188172</v>
      </c>
      <c r="D33">
        <v>3873</v>
      </c>
      <c r="E33">
        <v>7024</v>
      </c>
      <c r="F33" s="1">
        <f t="shared" si="7"/>
        <v>3873</v>
      </c>
      <c r="G33" s="1">
        <f t="shared" si="8"/>
        <v>7024</v>
      </c>
      <c r="H33">
        <f t="shared" ref="H33" si="39">C33-C32</f>
        <v>26365</v>
      </c>
      <c r="I33">
        <f t="shared" ref="I33" si="40">D33-D32</f>
        <v>895</v>
      </c>
      <c r="J33">
        <f t="shared" si="11"/>
        <v>30</v>
      </c>
      <c r="K33" s="41">
        <f t="shared" ca="1" si="2"/>
        <v>0.20276425318046176</v>
      </c>
      <c r="O33">
        <v>487122.13795374928</v>
      </c>
      <c r="P33">
        <v>-1483641.5373719693</v>
      </c>
    </row>
    <row r="34" spans="1:16" x14ac:dyDescent="0.3">
      <c r="A34" s="7">
        <v>43922</v>
      </c>
      <c r="B34" t="s">
        <v>9</v>
      </c>
      <c r="C34">
        <v>215417</v>
      </c>
      <c r="D34">
        <v>5116</v>
      </c>
      <c r="E34">
        <v>8566</v>
      </c>
      <c r="F34" s="1">
        <f t="shared" si="7"/>
        <v>5116</v>
      </c>
      <c r="G34" s="1">
        <f t="shared" si="8"/>
        <v>8566</v>
      </c>
      <c r="H34">
        <f t="shared" ref="H34" si="41">C34-C33</f>
        <v>27245</v>
      </c>
      <c r="I34">
        <f t="shared" ref="I34" si="42">D34-D33</f>
        <v>1243</v>
      </c>
      <c r="J34">
        <f t="shared" si="11"/>
        <v>31</v>
      </c>
      <c r="K34" s="41">
        <f t="shared" ca="1" si="2"/>
        <v>0.20068254030518182</v>
      </c>
    </row>
    <row r="35" spans="1:16" x14ac:dyDescent="0.3">
      <c r="A35" s="7">
        <v>43923</v>
      </c>
      <c r="B35" t="s">
        <v>10</v>
      </c>
      <c r="C35">
        <v>243453</v>
      </c>
      <c r="D35">
        <v>5926</v>
      </c>
      <c r="E35">
        <v>9001</v>
      </c>
      <c r="F35" s="1">
        <f t="shared" si="7"/>
        <v>5926</v>
      </c>
      <c r="G35" s="1">
        <f t="shared" si="8"/>
        <v>9001</v>
      </c>
      <c r="H35">
        <f t="shared" ref="H35" si="43">C35-C34</f>
        <v>28036</v>
      </c>
      <c r="I35">
        <f t="shared" ref="I35" si="44">D35-D34</f>
        <v>810</v>
      </c>
      <c r="J35">
        <f t="shared" si="11"/>
        <v>32</v>
      </c>
      <c r="K35" s="41">
        <f t="shared" ref="K35:K56" ca="1" si="45">IFERROR(D35/OFFSET(C35,-$K$1,0), "insufficient data")</f>
        <v>0.17808630845053491</v>
      </c>
    </row>
    <row r="36" spans="1:16" x14ac:dyDescent="0.3">
      <c r="A36" s="7">
        <v>43924</v>
      </c>
      <c r="B36" t="s">
        <v>11</v>
      </c>
      <c r="C36">
        <v>275586</v>
      </c>
      <c r="D36">
        <v>7087</v>
      </c>
      <c r="E36">
        <v>9707</v>
      </c>
      <c r="F36" s="1">
        <f t="shared" si="7"/>
        <v>7087</v>
      </c>
      <c r="G36" s="1">
        <f t="shared" si="8"/>
        <v>9707</v>
      </c>
      <c r="H36">
        <f t="shared" ref="H36" si="46">C36-C35</f>
        <v>32133</v>
      </c>
      <c r="I36">
        <f t="shared" ref="I36" si="47">D36-D35</f>
        <v>1161</v>
      </c>
      <c r="J36">
        <f t="shared" si="11"/>
        <v>33</v>
      </c>
      <c r="K36" s="41">
        <f t="shared" ca="1" si="45"/>
        <v>0.16229647101930519</v>
      </c>
    </row>
    <row r="37" spans="1:16" x14ac:dyDescent="0.3">
      <c r="A37" s="7">
        <v>43925</v>
      </c>
      <c r="B37" t="s">
        <v>12</v>
      </c>
      <c r="C37">
        <v>308850</v>
      </c>
      <c r="D37">
        <v>8407</v>
      </c>
      <c r="E37">
        <v>14652</v>
      </c>
      <c r="F37" s="1">
        <f t="shared" si="7"/>
        <v>8407</v>
      </c>
      <c r="G37" s="1">
        <f t="shared" si="8"/>
        <v>14652</v>
      </c>
      <c r="H37">
        <f t="shared" ref="H37" si="48">C37-C36</f>
        <v>33264</v>
      </c>
      <c r="I37">
        <f t="shared" ref="I37" si="49">D37-D36</f>
        <v>1320</v>
      </c>
      <c r="J37">
        <f t="shared" si="11"/>
        <v>34</v>
      </c>
      <c r="K37" s="41">
        <f t="shared" ca="1" si="45"/>
        <v>0.15643840714551543</v>
      </c>
    </row>
    <row r="38" spans="1:16" x14ac:dyDescent="0.3">
      <c r="A38" s="7">
        <v>43926</v>
      </c>
      <c r="B38" t="s">
        <v>13</v>
      </c>
      <c r="C38">
        <v>337072</v>
      </c>
      <c r="D38">
        <v>9619</v>
      </c>
      <c r="E38">
        <v>17448</v>
      </c>
      <c r="F38" s="1">
        <f t="shared" si="7"/>
        <v>9619</v>
      </c>
      <c r="G38" s="1">
        <f t="shared" si="8"/>
        <v>17448</v>
      </c>
      <c r="H38">
        <f t="shared" ref="H38" si="50">C38-C37</f>
        <v>28222</v>
      </c>
      <c r="I38">
        <f t="shared" ref="I38" si="51">D38-D37</f>
        <v>1212</v>
      </c>
      <c r="J38">
        <f t="shared" si="11"/>
        <v>35</v>
      </c>
      <c r="K38" s="41">
        <f t="shared" ca="1" si="45"/>
        <v>0.14623430326248898</v>
      </c>
    </row>
    <row r="39" spans="1:16" x14ac:dyDescent="0.3">
      <c r="A39" s="7">
        <v>43927</v>
      </c>
      <c r="B39" t="s">
        <v>7</v>
      </c>
      <c r="C39">
        <v>366667</v>
      </c>
      <c r="D39">
        <v>10783</v>
      </c>
      <c r="E39">
        <v>19581</v>
      </c>
      <c r="F39" s="1">
        <f t="shared" si="7"/>
        <v>10783</v>
      </c>
      <c r="G39" s="1">
        <f t="shared" si="8"/>
        <v>19581</v>
      </c>
      <c r="H39">
        <f t="shared" ref="H39" si="52">C39-C38</f>
        <v>29595</v>
      </c>
      <c r="I39">
        <f t="shared" ref="I39" si="53">D39-D38</f>
        <v>1164</v>
      </c>
      <c r="J39">
        <f t="shared" si="11"/>
        <v>36</v>
      </c>
      <c r="K39" s="41">
        <f t="shared" ca="1" si="45"/>
        <v>0.12862016317572403</v>
      </c>
    </row>
    <row r="40" spans="1:16" x14ac:dyDescent="0.3">
      <c r="A40" s="7">
        <v>43928</v>
      </c>
      <c r="B40" t="s">
        <v>8</v>
      </c>
      <c r="C40">
        <v>396223</v>
      </c>
      <c r="D40">
        <v>12722</v>
      </c>
      <c r="E40">
        <v>21763</v>
      </c>
      <c r="F40" s="1">
        <f t="shared" si="7"/>
        <v>12722</v>
      </c>
      <c r="G40" s="1">
        <f t="shared" si="8"/>
        <v>21763</v>
      </c>
      <c r="H40">
        <f t="shared" ref="H40" si="54">C40-C39</f>
        <v>29556</v>
      </c>
      <c r="I40">
        <f t="shared" ref="I40" si="55">D40-D39</f>
        <v>1939</v>
      </c>
      <c r="J40">
        <f t="shared" si="11"/>
        <v>37</v>
      </c>
      <c r="K40" s="41">
        <f t="shared" ca="1" si="45"/>
        <v>0.1251463253883156</v>
      </c>
    </row>
    <row r="41" spans="1:16" x14ac:dyDescent="0.3">
      <c r="A41" s="7">
        <v>43929</v>
      </c>
      <c r="B41" t="s">
        <v>9</v>
      </c>
      <c r="C41">
        <v>429052</v>
      </c>
      <c r="D41">
        <v>14695</v>
      </c>
      <c r="E41">
        <v>23559</v>
      </c>
      <c r="F41" s="1">
        <f t="shared" si="7"/>
        <v>14695</v>
      </c>
      <c r="G41" s="1">
        <f t="shared" si="8"/>
        <v>23559</v>
      </c>
      <c r="H41">
        <f t="shared" ref="H41" si="56">C41-C40</f>
        <v>32829</v>
      </c>
      <c r="I41">
        <f t="shared" ref="I41" si="57">D41-D40</f>
        <v>1973</v>
      </c>
      <c r="J41">
        <f t="shared" si="11"/>
        <v>38</v>
      </c>
      <c r="K41" s="41">
        <f t="shared" ca="1" si="45"/>
        <v>0.1209684058018736</v>
      </c>
    </row>
    <row r="42" spans="1:16" x14ac:dyDescent="0.3">
      <c r="A42" s="7">
        <v>43930</v>
      </c>
      <c r="B42" t="s">
        <v>10</v>
      </c>
      <c r="C42">
        <v>461437</v>
      </c>
      <c r="D42">
        <v>16478</v>
      </c>
      <c r="E42">
        <v>25410</v>
      </c>
      <c r="F42" s="1">
        <f t="shared" si="7"/>
        <v>16478</v>
      </c>
      <c r="G42" s="1">
        <f t="shared" si="8"/>
        <v>25410</v>
      </c>
      <c r="H42">
        <f t="shared" ref="H42" si="58">C42-C41</f>
        <v>32385</v>
      </c>
      <c r="I42">
        <f t="shared" ref="I42" si="59">D42-D41</f>
        <v>1783</v>
      </c>
      <c r="J42">
        <f t="shared" si="11"/>
        <v>39</v>
      </c>
      <c r="K42" s="41">
        <f t="shared" ca="1" si="45"/>
        <v>0.11695981147878426</v>
      </c>
    </row>
    <row r="43" spans="1:16" x14ac:dyDescent="0.3">
      <c r="A43" s="7">
        <v>43931</v>
      </c>
      <c r="B43" t="s">
        <v>11</v>
      </c>
      <c r="C43">
        <v>496535</v>
      </c>
      <c r="D43">
        <v>18586</v>
      </c>
      <c r="E43">
        <v>28790</v>
      </c>
      <c r="F43" s="1">
        <f t="shared" si="7"/>
        <v>18586</v>
      </c>
      <c r="G43" s="1">
        <f t="shared" si="8"/>
        <v>28790</v>
      </c>
      <c r="H43">
        <f t="shared" ref="H43" si="60">C43-C42</f>
        <v>35098</v>
      </c>
      <c r="I43">
        <f t="shared" ref="I43" si="61">D43-D42</f>
        <v>2108</v>
      </c>
      <c r="J43">
        <f t="shared" si="11"/>
        <v>40</v>
      </c>
      <c r="K43" s="41">
        <f t="shared" ca="1" si="45"/>
        <v>0.11486524068798012</v>
      </c>
    </row>
    <row r="44" spans="1:16" x14ac:dyDescent="0.3">
      <c r="A44" s="7">
        <v>43932</v>
      </c>
      <c r="B44" t="s">
        <v>12</v>
      </c>
      <c r="C44">
        <v>526396</v>
      </c>
      <c r="D44">
        <v>20463</v>
      </c>
      <c r="E44">
        <v>31270</v>
      </c>
      <c r="F44" s="1">
        <f t="shared" si="7"/>
        <v>20463</v>
      </c>
      <c r="G44" s="1">
        <f t="shared" si="8"/>
        <v>31270</v>
      </c>
      <c r="H44">
        <f t="shared" ref="H44" si="62">C44-C43</f>
        <v>29861</v>
      </c>
      <c r="I44">
        <f t="shared" ref="I44" si="63">D44-D43</f>
        <v>1877</v>
      </c>
      <c r="J44">
        <f t="shared" si="11"/>
        <v>41</v>
      </c>
      <c r="K44" s="41">
        <f t="shared" ca="1" si="45"/>
        <v>0.10874625342771507</v>
      </c>
    </row>
    <row r="45" spans="1:16" x14ac:dyDescent="0.3">
      <c r="A45" s="7">
        <v>43933</v>
      </c>
      <c r="B45" t="s">
        <v>13</v>
      </c>
      <c r="C45">
        <v>555313</v>
      </c>
      <c r="D45">
        <v>22020</v>
      </c>
      <c r="E45">
        <v>32988</v>
      </c>
      <c r="F45" s="1">
        <f t="shared" si="7"/>
        <v>22020</v>
      </c>
      <c r="G45" s="1">
        <f t="shared" si="8"/>
        <v>32988</v>
      </c>
      <c r="H45">
        <f t="shared" ref="H45" si="64">C45-C44</f>
        <v>28917</v>
      </c>
      <c r="I45">
        <f t="shared" ref="I45" si="65">D45-D44</f>
        <v>1557</v>
      </c>
      <c r="J45">
        <f t="shared" si="11"/>
        <v>42</v>
      </c>
      <c r="K45" s="41">
        <f t="shared" ca="1" si="45"/>
        <v>0.1022203447267393</v>
      </c>
    </row>
    <row r="46" spans="1:16" x14ac:dyDescent="0.3">
      <c r="A46" s="7">
        <v>43934</v>
      </c>
      <c r="B46" t="s">
        <v>7</v>
      </c>
      <c r="C46">
        <v>580619</v>
      </c>
      <c r="D46">
        <v>23529</v>
      </c>
      <c r="E46">
        <v>43482</v>
      </c>
      <c r="F46" s="1">
        <f t="shared" si="7"/>
        <v>23529</v>
      </c>
      <c r="G46" s="1">
        <f t="shared" si="8"/>
        <v>43482</v>
      </c>
      <c r="H46">
        <f t="shared" ref="H46" si="66">C46-C45</f>
        <v>25306</v>
      </c>
      <c r="I46">
        <f t="shared" ref="I46" si="67">D46-D45</f>
        <v>1509</v>
      </c>
      <c r="J46">
        <f t="shared" si="11"/>
        <v>43</v>
      </c>
      <c r="K46" s="41">
        <f t="shared" ca="1" si="45"/>
        <v>9.6646991411073191E-2</v>
      </c>
    </row>
    <row r="47" spans="1:16" x14ac:dyDescent="0.3">
      <c r="A47" s="7">
        <v>43935</v>
      </c>
      <c r="B47" t="s">
        <v>8</v>
      </c>
      <c r="C47">
        <v>607670</v>
      </c>
      <c r="D47">
        <v>25832</v>
      </c>
      <c r="E47">
        <v>47763</v>
      </c>
      <c r="F47" s="1">
        <f t="shared" si="7"/>
        <v>25832</v>
      </c>
      <c r="G47" s="1">
        <f t="shared" si="8"/>
        <v>47763</v>
      </c>
      <c r="H47">
        <f t="shared" ref="H47" si="68">C47-C46</f>
        <v>27051</v>
      </c>
      <c r="I47">
        <f t="shared" ref="I47" si="69">D47-D46</f>
        <v>2303</v>
      </c>
      <c r="J47">
        <f t="shared" si="11"/>
        <v>44</v>
      </c>
      <c r="K47" s="41">
        <f t="shared" ca="1" si="45"/>
        <v>9.3734805106210045E-2</v>
      </c>
    </row>
    <row r="48" spans="1:16" x14ac:dyDescent="0.3">
      <c r="A48" s="7">
        <v>43936</v>
      </c>
      <c r="B48" t="s">
        <v>9</v>
      </c>
      <c r="C48">
        <v>636350</v>
      </c>
      <c r="D48">
        <v>28326</v>
      </c>
      <c r="E48">
        <v>52096</v>
      </c>
      <c r="F48" s="1">
        <f t="shared" si="7"/>
        <v>28326</v>
      </c>
      <c r="G48" s="1">
        <f t="shared" si="8"/>
        <v>52096</v>
      </c>
      <c r="H48">
        <f t="shared" ref="H48" si="70">C48-C47</f>
        <v>28680</v>
      </c>
      <c r="I48">
        <f t="shared" ref="I48" si="71">D48-D47</f>
        <v>2494</v>
      </c>
      <c r="J48">
        <f t="shared" si="11"/>
        <v>45</v>
      </c>
      <c r="K48" s="41">
        <f t="shared" ca="1" si="45"/>
        <v>9.1714424477901887E-2</v>
      </c>
    </row>
    <row r="49" spans="1:11" x14ac:dyDescent="0.3">
      <c r="A49" s="7">
        <v>43937</v>
      </c>
      <c r="B49" t="s">
        <v>10</v>
      </c>
      <c r="C49">
        <v>667801</v>
      </c>
      <c r="D49">
        <v>32917</v>
      </c>
      <c r="E49">
        <v>54703</v>
      </c>
      <c r="F49" s="1">
        <f t="shared" si="7"/>
        <v>32917</v>
      </c>
      <c r="G49" s="1">
        <f t="shared" si="8"/>
        <v>54703</v>
      </c>
      <c r="H49">
        <f t="shared" ref="H49" si="72">C49-C48</f>
        <v>31451</v>
      </c>
      <c r="I49">
        <f t="shared" ref="I49" si="73">D49-D48</f>
        <v>4591</v>
      </c>
      <c r="J49">
        <f t="shared" si="11"/>
        <v>46</v>
      </c>
      <c r="K49" s="41">
        <f t="shared" ca="1" si="45"/>
        <v>9.7655693739023122E-2</v>
      </c>
    </row>
    <row r="50" spans="1:11" x14ac:dyDescent="0.3">
      <c r="A50" s="7">
        <v>43938</v>
      </c>
      <c r="B50" t="s">
        <v>11</v>
      </c>
      <c r="C50">
        <v>699706</v>
      </c>
      <c r="D50">
        <v>36773</v>
      </c>
      <c r="E50">
        <v>58545</v>
      </c>
      <c r="F50" s="1">
        <f t="shared" si="7"/>
        <v>36773</v>
      </c>
      <c r="G50" s="1">
        <f t="shared" si="8"/>
        <v>58545</v>
      </c>
      <c r="H50">
        <f t="shared" ref="H50" si="74">C50-C49</f>
        <v>31905</v>
      </c>
      <c r="I50">
        <f t="shared" ref="I50" si="75">D50-D49</f>
        <v>3856</v>
      </c>
      <c r="J50">
        <f t="shared" si="11"/>
        <v>47</v>
      </c>
      <c r="K50" s="41">
        <f t="shared" ca="1" si="45"/>
        <v>0.10028990882735561</v>
      </c>
    </row>
    <row r="51" spans="1:11" x14ac:dyDescent="0.3">
      <c r="A51" s="7">
        <v>43939</v>
      </c>
      <c r="B51" t="s">
        <v>12</v>
      </c>
      <c r="C51">
        <v>732197</v>
      </c>
      <c r="D51">
        <v>38664</v>
      </c>
      <c r="E51">
        <v>64840</v>
      </c>
      <c r="F51" s="1">
        <f t="shared" si="7"/>
        <v>38664</v>
      </c>
      <c r="G51" s="1">
        <f t="shared" si="8"/>
        <v>64840</v>
      </c>
      <c r="H51">
        <f t="shared" ref="H51" si="76">C51-C50</f>
        <v>32491</v>
      </c>
      <c r="I51">
        <f t="shared" ref="I51" si="77">D51-D50</f>
        <v>1891</v>
      </c>
      <c r="J51">
        <f t="shared" si="11"/>
        <v>48</v>
      </c>
      <c r="K51" s="41">
        <f t="shared" ca="1" si="45"/>
        <v>9.7581412487412394E-2</v>
      </c>
    </row>
    <row r="52" spans="1:11" x14ac:dyDescent="0.3">
      <c r="A52" s="7">
        <v>43940</v>
      </c>
      <c r="B52" t="s">
        <v>13</v>
      </c>
      <c r="C52">
        <v>759086</v>
      </c>
      <c r="D52">
        <v>40661</v>
      </c>
      <c r="E52">
        <v>70337</v>
      </c>
      <c r="F52" s="1">
        <f t="shared" si="7"/>
        <v>40661</v>
      </c>
      <c r="G52" s="1">
        <f t="shared" si="8"/>
        <v>70337</v>
      </c>
      <c r="H52">
        <f t="shared" ref="H52" si="78">C52-C51</f>
        <v>26889</v>
      </c>
      <c r="I52">
        <f t="shared" ref="I52" si="79">D52-D51</f>
        <v>1997</v>
      </c>
      <c r="J52">
        <f t="shared" si="11"/>
        <v>49</v>
      </c>
      <c r="K52" s="41">
        <f t="shared" ca="1" si="45"/>
        <v>9.4769398581057776E-2</v>
      </c>
    </row>
    <row r="53" spans="1:11" x14ac:dyDescent="0.3">
      <c r="A53" s="7">
        <v>43941</v>
      </c>
      <c r="B53" t="s">
        <v>7</v>
      </c>
      <c r="C53">
        <v>784326</v>
      </c>
      <c r="D53">
        <v>42094</v>
      </c>
      <c r="E53">
        <v>72329</v>
      </c>
      <c r="F53" s="1">
        <f t="shared" si="7"/>
        <v>42094</v>
      </c>
      <c r="G53" s="1">
        <f t="shared" si="8"/>
        <v>72329</v>
      </c>
      <c r="H53">
        <f t="shared" ref="H53" si="80">C53-C52</f>
        <v>25240</v>
      </c>
      <c r="I53">
        <f t="shared" ref="I53" si="81">D53-D52</f>
        <v>1433</v>
      </c>
      <c r="J53">
        <f t="shared" si="11"/>
        <v>50</v>
      </c>
      <c r="K53" s="41">
        <f t="shared" ca="1" si="45"/>
        <v>9.1223720681263096E-2</v>
      </c>
    </row>
    <row r="54" spans="1:11" x14ac:dyDescent="0.3">
      <c r="A54" s="7">
        <v>43942</v>
      </c>
      <c r="B54" t="s">
        <v>8</v>
      </c>
      <c r="C54">
        <v>811865</v>
      </c>
      <c r="D54">
        <v>44444</v>
      </c>
      <c r="E54">
        <v>75204</v>
      </c>
      <c r="F54" s="1">
        <f t="shared" si="7"/>
        <v>44444</v>
      </c>
      <c r="G54" s="1">
        <f t="shared" si="8"/>
        <v>75204</v>
      </c>
      <c r="H54">
        <f t="shared" ref="H54:H55" si="82">C54-C53</f>
        <v>27539</v>
      </c>
      <c r="I54">
        <f t="shared" ref="I54:I55" si="83">D54-D53</f>
        <v>2350</v>
      </c>
      <c r="J54">
        <f t="shared" si="11"/>
        <v>51</v>
      </c>
      <c r="K54" s="41">
        <f t="shared" ca="1" si="45"/>
        <v>8.9508292466794884E-2</v>
      </c>
    </row>
    <row r="55" spans="1:11" x14ac:dyDescent="0.3">
      <c r="A55" s="7">
        <v>43943</v>
      </c>
      <c r="B55" t="s">
        <v>9</v>
      </c>
      <c r="C55">
        <v>840220</v>
      </c>
      <c r="D55">
        <v>46622</v>
      </c>
      <c r="E55">
        <v>77366</v>
      </c>
      <c r="F55" s="1">
        <f t="shared" si="7"/>
        <v>46622</v>
      </c>
      <c r="G55" s="1">
        <f t="shared" si="8"/>
        <v>77366</v>
      </c>
      <c r="H55">
        <f t="shared" si="82"/>
        <v>28355</v>
      </c>
      <c r="I55">
        <f t="shared" si="83"/>
        <v>2178</v>
      </c>
      <c r="J55">
        <f t="shared" si="11"/>
        <v>52</v>
      </c>
      <c r="K55" s="41">
        <f t="shared" ca="1" si="45"/>
        <v>8.8568302190746129E-2</v>
      </c>
    </row>
    <row r="56" spans="1:11" x14ac:dyDescent="0.3">
      <c r="A56" s="7">
        <v>43944</v>
      </c>
      <c r="B56" t="s">
        <v>10</v>
      </c>
      <c r="C56">
        <v>869170</v>
      </c>
      <c r="D56">
        <v>49954</v>
      </c>
      <c r="E56">
        <v>80203</v>
      </c>
      <c r="F56" s="1">
        <f t="shared" ref="F56" si="84">D56*$F$1</f>
        <v>49954</v>
      </c>
      <c r="G56" s="1">
        <f t="shared" ref="G56" si="85">E56*$G$1</f>
        <v>80203</v>
      </c>
      <c r="H56">
        <f t="shared" ref="H56" si="86">C56-C55</f>
        <v>28950</v>
      </c>
      <c r="I56">
        <f t="shared" ref="I56" si="87">D56-D55</f>
        <v>3332</v>
      </c>
      <c r="J56">
        <f t="shared" si="11"/>
        <v>53</v>
      </c>
      <c r="K56" s="41">
        <f t="shared" ca="1" si="45"/>
        <v>8.9956474996983685E-2</v>
      </c>
    </row>
    <row r="57" spans="1:11" x14ac:dyDescent="0.3">
      <c r="A57" s="7">
        <v>43945</v>
      </c>
      <c r="B57" t="s">
        <v>11</v>
      </c>
      <c r="C57">
        <v>905333</v>
      </c>
      <c r="D57">
        <v>51949</v>
      </c>
      <c r="E57">
        <v>99079</v>
      </c>
      <c r="F57" s="1">
        <f t="shared" ref="F57" si="88">D57*$F$1</f>
        <v>51949</v>
      </c>
      <c r="G57" s="1">
        <f t="shared" ref="G57" si="89">E57*$G$1</f>
        <v>99079</v>
      </c>
      <c r="H57">
        <f t="shared" ref="H57" si="90">C57-C56</f>
        <v>36163</v>
      </c>
      <c r="I57">
        <f t="shared" ref="I57" si="91">D57-D56</f>
        <v>1995</v>
      </c>
      <c r="J57">
        <f t="shared" si="11"/>
        <v>54</v>
      </c>
      <c r="K57" s="41">
        <f t="shared" ref="K57" ca="1" si="92">IFERROR(D57/OFFSET(C57,-$K$1,0), "insufficient data")</f>
        <v>8.9471753421779168E-2</v>
      </c>
    </row>
    <row r="58" spans="1:11" x14ac:dyDescent="0.3">
      <c r="A58" s="7">
        <v>43946</v>
      </c>
      <c r="B58" t="s">
        <v>12</v>
      </c>
    </row>
    <row r="59" spans="1:11" x14ac:dyDescent="0.3">
      <c r="A59" s="7">
        <v>43947</v>
      </c>
      <c r="B59" t="s">
        <v>13</v>
      </c>
    </row>
    <row r="60" spans="1:11" x14ac:dyDescent="0.3">
      <c r="A60" s="7">
        <v>43948</v>
      </c>
      <c r="B60" t="s">
        <v>7</v>
      </c>
    </row>
    <row r="61" spans="1:11" x14ac:dyDescent="0.3">
      <c r="A61" s="7">
        <v>43949</v>
      </c>
      <c r="B61" t="s">
        <v>8</v>
      </c>
    </row>
    <row r="62" spans="1:11" x14ac:dyDescent="0.3">
      <c r="A62" s="7">
        <v>43950</v>
      </c>
      <c r="B62" t="s">
        <v>9</v>
      </c>
    </row>
    <row r="63" spans="1:11" x14ac:dyDescent="0.3">
      <c r="A63" s="7">
        <v>43951</v>
      </c>
      <c r="B63" t="s">
        <v>10</v>
      </c>
    </row>
    <row r="64" spans="1:11" x14ac:dyDescent="0.3">
      <c r="A64" s="7">
        <v>43952</v>
      </c>
      <c r="B64" t="s">
        <v>11</v>
      </c>
    </row>
    <row r="65" spans="1:2" x14ac:dyDescent="0.3">
      <c r="A65" s="7">
        <v>43953</v>
      </c>
      <c r="B65" t="s">
        <v>12</v>
      </c>
    </row>
    <row r="66" spans="1:2" x14ac:dyDescent="0.3">
      <c r="A66" s="7">
        <v>43954</v>
      </c>
      <c r="B66" t="s">
        <v>13</v>
      </c>
    </row>
    <row r="67" spans="1:2" x14ac:dyDescent="0.3">
      <c r="A67" s="7">
        <v>43955</v>
      </c>
      <c r="B67" t="s">
        <v>7</v>
      </c>
    </row>
    <row r="68" spans="1:2" x14ac:dyDescent="0.3">
      <c r="A68" s="7">
        <v>43956</v>
      </c>
      <c r="B68" t="s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3" sqref="Q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D6" sqref="D6"/>
    </sheetView>
  </sheetViews>
  <sheetFormatPr defaultRowHeight="14.4" x14ac:dyDescent="0.3"/>
  <cols>
    <col min="2" max="2" width="9.5546875" bestFit="1" customWidth="1"/>
    <col min="3" max="3" width="28.5546875" bestFit="1" customWidth="1"/>
    <col min="4" max="5" width="12.5546875" bestFit="1" customWidth="1"/>
    <col min="6" max="6" width="13.6640625" bestFit="1" customWidth="1"/>
    <col min="11" max="11" width="9.5546875" bestFit="1" customWidth="1"/>
  </cols>
  <sheetData>
    <row r="2" spans="1:12" x14ac:dyDescent="0.3">
      <c r="C2" t="s">
        <v>30</v>
      </c>
    </row>
    <row r="3" spans="1:12" x14ac:dyDescent="0.3">
      <c r="C3" t="s">
        <v>29</v>
      </c>
      <c r="D3" s="40">
        <v>18</v>
      </c>
      <c r="E3" t="s">
        <v>25</v>
      </c>
    </row>
    <row r="4" spans="1:12" x14ac:dyDescent="0.3">
      <c r="C4" t="s">
        <v>28</v>
      </c>
      <c r="D4" s="40">
        <v>0.01</v>
      </c>
      <c r="E4" t="s">
        <v>27</v>
      </c>
    </row>
    <row r="5" spans="1:12" x14ac:dyDescent="0.3">
      <c r="C5" t="s">
        <v>26</v>
      </c>
      <c r="D5" s="37">
        <v>5</v>
      </c>
      <c r="E5" t="s">
        <v>25</v>
      </c>
    </row>
    <row r="6" spans="1:12" ht="15" thickBot="1" x14ac:dyDescent="0.35">
      <c r="A6" t="s">
        <v>70</v>
      </c>
      <c r="B6" s="39">
        <v>43918</v>
      </c>
      <c r="C6" t="s">
        <v>24</v>
      </c>
      <c r="D6" s="8">
        <f>VLOOKUP(B6,Summary!A5:E68,4)</f>
        <v>2026</v>
      </c>
    </row>
    <row r="7" spans="1:12" ht="15" thickTop="1" x14ac:dyDescent="0.3"/>
    <row r="8" spans="1:12" x14ac:dyDescent="0.3">
      <c r="C8" t="str">
        <f>"probable cases " &amp; D3 &amp; " days ago."</f>
        <v>probable cases 18 days ago.</v>
      </c>
      <c r="D8">
        <f>D6/D4</f>
        <v>202600</v>
      </c>
      <c r="F8" s="30">
        <f>B6-18</f>
        <v>43900</v>
      </c>
    </row>
    <row r="9" spans="1:12" x14ac:dyDescent="0.3">
      <c r="C9" t="str">
        <f>"number of doubles in " &amp; D3 &amp; " days"</f>
        <v>number of doubles in 18 days</v>
      </c>
      <c r="D9">
        <f>D3/D5</f>
        <v>3.6</v>
      </c>
    </row>
    <row r="10" spans="1:12" x14ac:dyDescent="0.3">
      <c r="D10" t="s">
        <v>23</v>
      </c>
      <c r="E10" t="s">
        <v>22</v>
      </c>
      <c r="F10" t="s">
        <v>21</v>
      </c>
    </row>
    <row r="11" spans="1:12" x14ac:dyDescent="0.3">
      <c r="C11" t="s">
        <v>20</v>
      </c>
      <c r="D11" s="9">
        <f>$D$8 * (2^$D$9)</f>
        <v>2456673.4110000529</v>
      </c>
      <c r="E11" s="9">
        <f>D8*2^(INT(D9))</f>
        <v>1620800</v>
      </c>
      <c r="F11" s="9">
        <f>D8*2^(1+INT(D9))</f>
        <v>3241600</v>
      </c>
    </row>
    <row r="12" spans="1:12" x14ac:dyDescent="0.3">
      <c r="C12" t="str">
        <f>"number of deaths in " &amp; D3 &amp; " days."</f>
        <v>number of deaths in 18 days.</v>
      </c>
      <c r="D12" s="10">
        <f>D11*$D$4</f>
        <v>24566.734110000529</v>
      </c>
      <c r="E12" s="10">
        <f>E11*$D$4</f>
        <v>16208</v>
      </c>
      <c r="F12" s="10">
        <f>F11*$D$4</f>
        <v>32416</v>
      </c>
      <c r="H12" t="s">
        <v>68</v>
      </c>
    </row>
    <row r="13" spans="1:12" ht="15" thickBot="1" x14ac:dyDescent="0.35">
      <c r="B13" s="30">
        <f>B6+D3</f>
        <v>43936</v>
      </c>
      <c r="C13" t="s">
        <v>71</v>
      </c>
      <c r="D13" s="38">
        <f>VLOOKUP(B13,Summary!A5:E68,4)</f>
        <v>28326</v>
      </c>
      <c r="H13" t="s">
        <v>72</v>
      </c>
      <c r="K13" s="30">
        <f>18+DATE(2020,3,28)</f>
        <v>43936</v>
      </c>
      <c r="L13" t="s">
        <v>69</v>
      </c>
    </row>
    <row r="14" spans="1:12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3" sqref="B3"/>
    </sheetView>
  </sheetViews>
  <sheetFormatPr defaultRowHeight="14.4" x14ac:dyDescent="0.3"/>
  <cols>
    <col min="8" max="8" width="10.5546875" bestFit="1" customWidth="1"/>
    <col min="9" max="10" width="9.5546875" bestFit="1" customWidth="1"/>
  </cols>
  <sheetData>
    <row r="1" spans="2:11" x14ac:dyDescent="0.3">
      <c r="B1" t="s">
        <v>35</v>
      </c>
      <c r="D1" s="35" t="s">
        <v>64</v>
      </c>
    </row>
    <row r="3" spans="2:11" x14ac:dyDescent="0.3">
      <c r="B3" s="36" t="s">
        <v>36</v>
      </c>
    </row>
    <row r="5" spans="2:11" ht="28.8" x14ac:dyDescent="0.3">
      <c r="B5" s="31" t="s">
        <v>37</v>
      </c>
      <c r="C5" s="31" t="s">
        <v>38</v>
      </c>
      <c r="D5" s="31" t="s">
        <v>39</v>
      </c>
      <c r="E5" s="31" t="s">
        <v>40</v>
      </c>
      <c r="F5" s="31" t="s">
        <v>41</v>
      </c>
      <c r="G5" s="31" t="s">
        <v>42</v>
      </c>
      <c r="H5" s="31" t="s">
        <v>43</v>
      </c>
      <c r="I5" s="31" t="s">
        <v>44</v>
      </c>
      <c r="J5" s="31" t="s">
        <v>45</v>
      </c>
      <c r="K5" s="31" t="s">
        <v>46</v>
      </c>
    </row>
    <row r="6" spans="2:11" ht="43.2" x14ac:dyDescent="0.3">
      <c r="B6" s="32" t="s">
        <v>47</v>
      </c>
      <c r="C6" s="32">
        <v>4.5999999999999996</v>
      </c>
      <c r="D6" s="32">
        <v>3.3</v>
      </c>
      <c r="E6" s="32">
        <v>5.7</v>
      </c>
      <c r="F6" s="32" t="s">
        <v>48</v>
      </c>
      <c r="G6" s="32" t="s">
        <v>49</v>
      </c>
      <c r="H6" s="33">
        <v>43830</v>
      </c>
      <c r="I6" s="33">
        <v>43855</v>
      </c>
      <c r="J6" s="33">
        <v>43858</v>
      </c>
      <c r="K6" s="34" t="s">
        <v>50</v>
      </c>
    </row>
    <row r="7" spans="2:11" ht="43.2" x14ac:dyDescent="0.3">
      <c r="B7" s="32" t="s">
        <v>47</v>
      </c>
      <c r="C7" s="32">
        <v>5</v>
      </c>
      <c r="D7" s="32">
        <v>4.0999999999999996</v>
      </c>
      <c r="E7" s="32">
        <v>5.8</v>
      </c>
      <c r="F7" s="32" t="s">
        <v>48</v>
      </c>
      <c r="G7" s="32" t="s">
        <v>51</v>
      </c>
      <c r="H7" s="33">
        <v>43830</v>
      </c>
      <c r="I7" s="33">
        <v>43855</v>
      </c>
      <c r="J7" s="33">
        <v>43858</v>
      </c>
      <c r="K7" s="34" t="s">
        <v>50</v>
      </c>
    </row>
    <row r="8" spans="2:11" ht="28.8" x14ac:dyDescent="0.3">
      <c r="B8" s="32" t="s">
        <v>47</v>
      </c>
      <c r="C8" s="32">
        <v>5.4</v>
      </c>
      <c r="D8" s="32">
        <v>4.2</v>
      </c>
      <c r="E8" s="32">
        <v>6.7</v>
      </c>
      <c r="F8" s="32" t="s">
        <v>48</v>
      </c>
      <c r="G8" s="32" t="s">
        <v>52</v>
      </c>
      <c r="H8" s="33">
        <v>43809</v>
      </c>
      <c r="I8" s="33">
        <v>43855</v>
      </c>
      <c r="J8" s="33">
        <v>43856</v>
      </c>
      <c r="K8" s="34" t="s">
        <v>53</v>
      </c>
    </row>
    <row r="9" spans="2:11" ht="28.8" x14ac:dyDescent="0.3">
      <c r="B9" s="32" t="s">
        <v>54</v>
      </c>
      <c r="C9" s="32">
        <v>5.2</v>
      </c>
      <c r="D9" s="32">
        <v>4.4000000000000004</v>
      </c>
      <c r="E9" s="32">
        <v>6</v>
      </c>
      <c r="F9" s="32" t="s">
        <v>48</v>
      </c>
      <c r="G9" s="32" t="s">
        <v>49</v>
      </c>
      <c r="H9" s="33">
        <v>43800</v>
      </c>
      <c r="I9" s="33">
        <v>43500</v>
      </c>
      <c r="J9" s="33">
        <v>43865</v>
      </c>
      <c r="K9" s="34" t="s">
        <v>55</v>
      </c>
    </row>
    <row r="10" spans="2:11" ht="28.8" x14ac:dyDescent="0.3">
      <c r="B10" s="32" t="s">
        <v>47</v>
      </c>
      <c r="C10" s="32">
        <v>4.2</v>
      </c>
      <c r="D10" s="32">
        <v>3.5</v>
      </c>
      <c r="E10" s="32">
        <v>5.0999999999999996</v>
      </c>
      <c r="F10" s="32" t="s">
        <v>48</v>
      </c>
      <c r="G10" s="32" t="s">
        <v>56</v>
      </c>
      <c r="H10" s="33">
        <v>43830</v>
      </c>
      <c r="I10" s="33">
        <v>43871</v>
      </c>
      <c r="J10" s="33">
        <v>43872</v>
      </c>
      <c r="K10" s="34" t="s">
        <v>57</v>
      </c>
    </row>
    <row r="11" spans="2:11" ht="28.8" x14ac:dyDescent="0.3">
      <c r="B11" s="32" t="s">
        <v>47</v>
      </c>
      <c r="C11" s="32">
        <v>6.6</v>
      </c>
      <c r="D11" s="32">
        <v>1.8</v>
      </c>
      <c r="E11" s="32">
        <v>11.4</v>
      </c>
      <c r="F11" s="32" t="s">
        <v>58</v>
      </c>
      <c r="G11" s="32" t="s">
        <v>56</v>
      </c>
      <c r="H11" s="33">
        <v>43849</v>
      </c>
      <c r="I11" s="33">
        <v>43887</v>
      </c>
      <c r="J11" s="33">
        <v>43896</v>
      </c>
      <c r="K11" s="34" t="s">
        <v>59</v>
      </c>
    </row>
    <row r="12" spans="2:11" ht="28.8" x14ac:dyDescent="0.3">
      <c r="B12" s="32" t="s">
        <v>47</v>
      </c>
      <c r="C12" s="32">
        <v>5.4</v>
      </c>
      <c r="D12" s="32">
        <v>0.9</v>
      </c>
      <c r="E12" s="32">
        <v>9.9</v>
      </c>
      <c r="F12" s="32" t="s">
        <v>48</v>
      </c>
      <c r="G12" s="32" t="s">
        <v>60</v>
      </c>
      <c r="H12" s="33">
        <v>43851</v>
      </c>
      <c r="I12" s="33">
        <v>43883</v>
      </c>
      <c r="J12" s="33">
        <v>43896</v>
      </c>
      <c r="K12" s="34" t="s">
        <v>59</v>
      </c>
    </row>
    <row r="13" spans="2:11" ht="28.8" x14ac:dyDescent="0.3">
      <c r="B13" s="32" t="s">
        <v>47</v>
      </c>
      <c r="C13" s="32">
        <v>5.2</v>
      </c>
      <c r="D13" s="32">
        <v>1</v>
      </c>
      <c r="E13" s="32">
        <v>9.4</v>
      </c>
      <c r="F13" s="32" t="s">
        <v>48</v>
      </c>
      <c r="G13" s="32" t="s">
        <v>60</v>
      </c>
      <c r="H13" s="33">
        <v>43851</v>
      </c>
      <c r="I13" s="33">
        <v>43883</v>
      </c>
      <c r="J13" s="33">
        <v>43896</v>
      </c>
      <c r="K13" s="34" t="s">
        <v>59</v>
      </c>
    </row>
    <row r="14" spans="2:11" ht="28.8" x14ac:dyDescent="0.3">
      <c r="B14" s="32" t="s">
        <v>47</v>
      </c>
      <c r="C14" s="32">
        <v>7.1</v>
      </c>
      <c r="D14" s="32">
        <v>6.1</v>
      </c>
      <c r="E14" s="32">
        <v>8.3000000000000007</v>
      </c>
      <c r="F14" s="32" t="s">
        <v>58</v>
      </c>
      <c r="G14" s="32" t="s">
        <v>56</v>
      </c>
      <c r="H14" s="33">
        <v>43849</v>
      </c>
      <c r="I14" s="33">
        <v>43887</v>
      </c>
      <c r="J14" s="33">
        <v>43896</v>
      </c>
      <c r="K14" s="34" t="s">
        <v>59</v>
      </c>
    </row>
    <row r="15" spans="2:11" ht="28.8" x14ac:dyDescent="0.3">
      <c r="B15" s="32" t="s">
        <v>47</v>
      </c>
      <c r="C15" s="32">
        <v>5.46</v>
      </c>
      <c r="D15" s="32">
        <v>1.34</v>
      </c>
      <c r="E15" s="32">
        <v>11.1</v>
      </c>
      <c r="F15" s="32" t="s">
        <v>58</v>
      </c>
      <c r="G15" s="32" t="s">
        <v>56</v>
      </c>
      <c r="H15" s="33">
        <v>43849</v>
      </c>
      <c r="I15" s="33">
        <v>43861</v>
      </c>
      <c r="J15" s="33">
        <v>43896</v>
      </c>
      <c r="K15" s="34" t="s">
        <v>59</v>
      </c>
    </row>
    <row r="16" spans="2:11" ht="28.8" x14ac:dyDescent="0.3">
      <c r="B16" s="32" t="s">
        <v>47</v>
      </c>
      <c r="C16" s="32">
        <v>7.27</v>
      </c>
      <c r="D16" s="32">
        <v>1.31</v>
      </c>
      <c r="E16" s="32">
        <v>17.3</v>
      </c>
      <c r="F16" s="32" t="s">
        <v>58</v>
      </c>
      <c r="G16" s="32" t="s">
        <v>56</v>
      </c>
      <c r="H16" s="33">
        <v>43862</v>
      </c>
      <c r="I16" s="33">
        <v>43887</v>
      </c>
      <c r="J16" s="33">
        <v>43896</v>
      </c>
      <c r="K16" s="34" t="s">
        <v>59</v>
      </c>
    </row>
    <row r="17" spans="2:11" ht="28.8" x14ac:dyDescent="0.3">
      <c r="B17" s="32" t="s">
        <v>47</v>
      </c>
      <c r="C17" s="32">
        <v>9</v>
      </c>
      <c r="D17" s="32">
        <v>7.92</v>
      </c>
      <c r="E17" s="32">
        <v>10.199999999999999</v>
      </c>
      <c r="F17" s="32" t="s">
        <v>48</v>
      </c>
      <c r="G17" s="32" t="s">
        <v>60</v>
      </c>
      <c r="H17" s="33">
        <v>43851</v>
      </c>
      <c r="I17" s="33">
        <v>43883</v>
      </c>
      <c r="J17" s="33">
        <v>43896</v>
      </c>
      <c r="K17" s="34" t="s">
        <v>59</v>
      </c>
    </row>
    <row r="18" spans="2:11" ht="28.8" x14ac:dyDescent="0.3">
      <c r="B18" s="32" t="s">
        <v>47</v>
      </c>
      <c r="C18" s="32">
        <v>6.9</v>
      </c>
      <c r="D18" s="32">
        <v>2</v>
      </c>
      <c r="E18" s="32">
        <v>12.7</v>
      </c>
      <c r="F18" s="32" t="s">
        <v>48</v>
      </c>
      <c r="G18" s="32" t="s">
        <v>60</v>
      </c>
      <c r="H18" s="33">
        <v>43851</v>
      </c>
      <c r="I18" s="33">
        <v>43861</v>
      </c>
      <c r="J18" s="33">
        <v>43896</v>
      </c>
      <c r="K18" s="34" t="s">
        <v>59</v>
      </c>
    </row>
    <row r="19" spans="2:11" ht="28.8" x14ac:dyDescent="0.3">
      <c r="B19" s="32" t="s">
        <v>47</v>
      </c>
      <c r="C19" s="32">
        <v>12.4</v>
      </c>
      <c r="D19" s="32">
        <v>5.4</v>
      </c>
      <c r="E19" s="32">
        <v>19</v>
      </c>
      <c r="F19" s="32" t="s">
        <v>48</v>
      </c>
      <c r="G19" s="32" t="s">
        <v>60</v>
      </c>
      <c r="H19" s="33">
        <v>43862</v>
      </c>
      <c r="I19" s="33">
        <v>43883</v>
      </c>
      <c r="J19" s="33">
        <v>43896</v>
      </c>
      <c r="K19" s="34" t="s">
        <v>59</v>
      </c>
    </row>
    <row r="20" spans="2:11" ht="28.8" x14ac:dyDescent="0.3">
      <c r="B20" s="32" t="s">
        <v>47</v>
      </c>
      <c r="C20" s="32">
        <v>8.1300000000000008</v>
      </c>
      <c r="D20" s="32">
        <v>7.37</v>
      </c>
      <c r="E20" s="32">
        <v>8.91</v>
      </c>
      <c r="F20" s="32" t="s">
        <v>48</v>
      </c>
      <c r="G20" s="32" t="s">
        <v>56</v>
      </c>
      <c r="H20" s="33">
        <v>43842</v>
      </c>
      <c r="I20" s="33">
        <v>43853</v>
      </c>
      <c r="J20" s="33">
        <v>43900</v>
      </c>
      <c r="K20" s="34" t="s">
        <v>61</v>
      </c>
    </row>
    <row r="21" spans="2:11" ht="28.8" x14ac:dyDescent="0.3">
      <c r="B21" s="32" t="s">
        <v>47</v>
      </c>
      <c r="C21" s="32">
        <v>8.6199999999999992</v>
      </c>
      <c r="D21" s="32">
        <v>8.02</v>
      </c>
      <c r="E21" s="32">
        <v>9.2799999999999994</v>
      </c>
      <c r="F21" s="32" t="s">
        <v>48</v>
      </c>
      <c r="G21" s="32" t="s">
        <v>56</v>
      </c>
      <c r="H21" s="33">
        <v>43842</v>
      </c>
      <c r="I21" s="33">
        <v>43853</v>
      </c>
      <c r="J21" s="33">
        <v>43900</v>
      </c>
      <c r="K21" s="34" t="s">
        <v>61</v>
      </c>
    </row>
    <row r="22" spans="2:11" ht="28.8" x14ac:dyDescent="0.3">
      <c r="B22" s="32" t="s">
        <v>47</v>
      </c>
      <c r="C22" s="32">
        <v>4.8</v>
      </c>
      <c r="D22" s="32">
        <v>4.2</v>
      </c>
      <c r="E22" s="32">
        <v>5.4</v>
      </c>
      <c r="F22" s="32" t="s">
        <v>48</v>
      </c>
      <c r="G22" s="32" t="s">
        <v>62</v>
      </c>
      <c r="H22" s="33">
        <v>43844</v>
      </c>
      <c r="I22" s="33">
        <v>43873</v>
      </c>
      <c r="J22" s="33">
        <v>43894</v>
      </c>
      <c r="K22" s="34" t="s">
        <v>63</v>
      </c>
    </row>
    <row r="24" spans="2:11" x14ac:dyDescent="0.3">
      <c r="C24">
        <f>AVERAGE(C6:C22)</f>
        <v>6.5458823529411774</v>
      </c>
    </row>
  </sheetData>
  <hyperlinks>
    <hyperlink ref="K6" r:id="rId1" display="https://www.medrxiv.org/content/medrxiv/early/2020/01/28/2020.01.26.20018754.full.pdf"/>
    <hyperlink ref="K7" r:id="rId2" display="https://www.medrxiv.org/content/medrxiv/early/2020/01/28/2020.01.26.20018754.full.pdf"/>
    <hyperlink ref="K8" r:id="rId3" display="https://institutefordiseasemodeling.github.io/nCoV-public/analyses/individual_dynamics_estimates/nCoV_incubation_period.html"/>
    <hyperlink ref="K9" r:id="rId4" display="https://annals.org/aim/fullarticle/2762808/incubation-period-coronavirus-disease-2019-covid-19-from-publicly-reported"/>
    <hyperlink ref="K10" r:id="rId5" display="https://www.medrxiv.org/content/10.1101/2020.02.07.20021154v1"/>
    <hyperlink ref="K11" r:id="rId6" display="https://www.medrxiv.org/content/10.1101/2020.03.03.20029983v1"/>
    <hyperlink ref="K12" r:id="rId7" display="https://www.medrxiv.org/content/10.1101/2020.03.03.20029983v1"/>
    <hyperlink ref="K13" r:id="rId8" display="https://www.medrxiv.org/content/10.1101/2020.03.03.20029983v1"/>
    <hyperlink ref="K14" r:id="rId9" display="https://www.medrxiv.org/content/10.1101/2020.03.03.20029983v1"/>
    <hyperlink ref="K15" r:id="rId10" display="https://www.medrxiv.org/content/10.1101/2020.03.03.20029983v1"/>
    <hyperlink ref="K16" r:id="rId11" display="https://www.medrxiv.org/content/10.1101/2020.03.03.20029983v1"/>
    <hyperlink ref="K17" r:id="rId12" display="https://www.medrxiv.org/content/10.1101/2020.03.03.20029983v1"/>
    <hyperlink ref="K18" r:id="rId13" display="https://www.medrxiv.org/content/10.1101/2020.03.03.20029983v1"/>
    <hyperlink ref="K19" r:id="rId14" display="https://www.medrxiv.org/content/10.1101/2020.03.03.20029983v1"/>
    <hyperlink ref="K20" r:id="rId15" display="https://www.medrxiv.org/content/10.1101/2020.03.06.20032417v1"/>
    <hyperlink ref="K21" r:id="rId16" display="https://www.medrxiv.org/content/10.1101/2020.03.06.20032417v1"/>
    <hyperlink ref="K22" r:id="rId17" display="https://www.medrxiv.org/content/10.1101/2020.03.03.20028423v1.article-info"/>
    <hyperlink ref="D1" r:id="rId18"/>
    <hyperlink ref="B3" r:id="rId19" location="incubation-perio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B4" sqref="B4"/>
    </sheetView>
  </sheetViews>
  <sheetFormatPr defaultRowHeight="14.4" x14ac:dyDescent="0.3"/>
  <sheetData>
    <row r="4" spans="2:11" x14ac:dyDescent="0.3">
      <c r="B4" s="36" t="s">
        <v>65</v>
      </c>
    </row>
    <row r="6" spans="2:11" ht="28.8" x14ac:dyDescent="0.3">
      <c r="B6" s="31" t="s">
        <v>37</v>
      </c>
      <c r="C6" s="31" t="s">
        <v>38</v>
      </c>
      <c r="D6" s="31" t="s">
        <v>39</v>
      </c>
      <c r="E6" s="31" t="s">
        <v>40</v>
      </c>
      <c r="F6" s="31" t="s">
        <v>41</v>
      </c>
      <c r="G6" s="31" t="s">
        <v>42</v>
      </c>
      <c r="H6" s="31" t="s">
        <v>43</v>
      </c>
      <c r="I6" s="31" t="s">
        <v>44</v>
      </c>
      <c r="J6" s="31" t="s">
        <v>45</v>
      </c>
      <c r="K6" s="31" t="s">
        <v>46</v>
      </c>
    </row>
    <row r="7" spans="2:11" ht="28.8" x14ac:dyDescent="0.3">
      <c r="B7" s="32" t="s">
        <v>47</v>
      </c>
      <c r="C7" s="32">
        <v>22.3</v>
      </c>
      <c r="D7" s="32">
        <v>18</v>
      </c>
      <c r="E7" s="32">
        <v>82</v>
      </c>
      <c r="F7" s="32" t="s">
        <v>48</v>
      </c>
      <c r="G7" s="32" t="s">
        <v>52</v>
      </c>
      <c r="H7" s="33">
        <v>43830</v>
      </c>
      <c r="I7" s="33">
        <v>43851</v>
      </c>
      <c r="J7" s="33">
        <v>43871</v>
      </c>
      <c r="K7" s="34" t="s">
        <v>66</v>
      </c>
    </row>
    <row r="8" spans="2:11" ht="43.2" x14ac:dyDescent="0.3">
      <c r="B8" s="32" t="s">
        <v>47</v>
      </c>
      <c r="C8" s="32">
        <v>13.8</v>
      </c>
      <c r="D8" s="32">
        <v>11.8</v>
      </c>
      <c r="E8" s="32">
        <v>16</v>
      </c>
      <c r="F8" s="32" t="s">
        <v>48</v>
      </c>
      <c r="G8" s="32" t="s">
        <v>56</v>
      </c>
      <c r="H8" s="33">
        <v>43830</v>
      </c>
      <c r="I8" s="33">
        <v>43855</v>
      </c>
      <c r="J8" s="33">
        <v>43858</v>
      </c>
      <c r="K8" s="34" t="s">
        <v>50</v>
      </c>
    </row>
    <row r="9" spans="2:11" ht="28.8" x14ac:dyDescent="0.3">
      <c r="B9" s="32" t="s">
        <v>47</v>
      </c>
      <c r="C9" s="32">
        <v>15.2</v>
      </c>
      <c r="D9" s="32">
        <v>13.1</v>
      </c>
      <c r="E9" s="32">
        <v>17.7</v>
      </c>
      <c r="F9" s="32" t="s">
        <v>48</v>
      </c>
      <c r="G9" s="32" t="s">
        <v>56</v>
      </c>
      <c r="H9" s="33">
        <v>43830</v>
      </c>
      <c r="I9" s="33">
        <v>43854</v>
      </c>
      <c r="J9" s="33">
        <v>43878</v>
      </c>
      <c r="K9" s="34" t="s">
        <v>67</v>
      </c>
    </row>
    <row r="11" spans="2:11" x14ac:dyDescent="0.3">
      <c r="C11">
        <f>AVERAGE(C7:C9)</f>
        <v>17.099999999999998</v>
      </c>
    </row>
  </sheetData>
  <hyperlinks>
    <hyperlink ref="B4" r:id="rId1" location="time-from-symptom-onset-to-death" display="https://github.com/midas-network/COVID-19/tree/master/parameter_estimates/2019_novel_coronavirus - time-from-symptom-onset-to-death"/>
    <hyperlink ref="K7" r:id="rId2" display="https://www.imperial.ac.uk/mrc-global-infectious-disease-analysis/news--wuhan-coronavirus/"/>
    <hyperlink ref="K8" r:id="rId3" display="https://www.medrxiv.org/content/medrxiv/early/2020/01/28/2020.01.26.20018754.full.pdf"/>
    <hyperlink ref="K9" r:id="rId4" display="http://medrxiv.org/content/early/2020/02/02/2020.01.29.20019547.abstra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Charts</vt:lpstr>
      <vt:lpstr>Screenshots</vt:lpstr>
      <vt:lpstr>Death Projection</vt:lpstr>
      <vt:lpstr>Incubation</vt:lpstr>
      <vt:lpstr>Mortality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2020-03-07T00:33:44Z</dcterms:created>
  <dcterms:modified xsi:type="dcterms:W3CDTF">2020-04-26T02:39:51Z</dcterms:modified>
</cp:coreProperties>
</file>