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3116" windowHeight="8328"/>
  </bookViews>
  <sheets>
    <sheet name="Summary" sheetId="1" r:id="rId1"/>
    <sheet name="Charts" sheetId="2" r:id="rId2"/>
    <sheet name="Screenshots" sheetId="3" r:id="rId3"/>
    <sheet name="Death Projec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O28" i="1"/>
  <c r="O29" i="1"/>
  <c r="O30" i="1"/>
  <c r="O31" i="1"/>
  <c r="O26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B9" i="4" l="1"/>
  <c r="B8" i="4"/>
  <c r="A8" i="4"/>
  <c r="A9" i="4"/>
  <c r="A12" i="4"/>
  <c r="D11" i="4" l="1"/>
  <c r="D12" i="4" s="1"/>
  <c r="B11" i="4"/>
  <c r="B12" i="4" s="1"/>
  <c r="C11" i="4"/>
  <c r="C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M6" i="1" a="1"/>
  <c r="K5" i="1"/>
  <c r="J7" i="1"/>
  <c r="K6" i="1"/>
  <c r="H15" i="1"/>
  <c r="G15" i="1"/>
  <c r="F15" i="1"/>
  <c r="M7" i="1" l="1" a="1"/>
  <c r="M6" i="1"/>
  <c r="R6" i="1" s="1"/>
  <c r="N6" i="1"/>
  <c r="P6" i="1" s="1"/>
  <c r="Q6" i="1" s="1"/>
  <c r="J8" i="1"/>
  <c r="M8" i="1" s="1" a="1"/>
  <c r="K7" i="1"/>
  <c r="H12" i="1"/>
  <c r="H13" i="1"/>
  <c r="H14" i="1"/>
  <c r="G14" i="1"/>
  <c r="F14" i="1"/>
  <c r="M8" i="1" l="1"/>
  <c r="R8" i="1" s="1"/>
  <c r="N8" i="1"/>
  <c r="M7" i="1"/>
  <c r="R7" i="1" s="1"/>
  <c r="N7" i="1"/>
  <c r="P7" i="1" s="1"/>
  <c r="Q7" i="1" s="1"/>
  <c r="J9" i="1"/>
  <c r="K8" i="1"/>
  <c r="G13" i="1"/>
  <c r="F13" i="1"/>
  <c r="P8" i="1" l="1"/>
  <c r="Q8" i="1" s="1"/>
  <c r="M9" i="1" a="1"/>
  <c r="J10" i="1"/>
  <c r="K9" i="1"/>
  <c r="G12" i="1"/>
  <c r="F12" i="1"/>
  <c r="N9" i="1" l="1"/>
  <c r="M9" i="1"/>
  <c r="R9" i="1" s="1"/>
  <c r="M10" i="1" a="1"/>
  <c r="J11" i="1"/>
  <c r="K10" i="1"/>
  <c r="G11" i="1"/>
  <c r="F11" i="1"/>
  <c r="M10" i="1" l="1"/>
  <c r="R10" i="1" s="1"/>
  <c r="N10" i="1"/>
  <c r="P10" i="1" s="1"/>
  <c r="Q10" i="1" s="1"/>
  <c r="M11" i="1" a="1"/>
  <c r="P9" i="1"/>
  <c r="Q9" i="1" s="1"/>
  <c r="J12" i="1"/>
  <c r="K11" i="1"/>
  <c r="G10" i="1"/>
  <c r="F10" i="1"/>
  <c r="M11" i="1" l="1"/>
  <c r="R11" i="1" s="1"/>
  <c r="N11" i="1"/>
  <c r="P11" i="1" s="1"/>
  <c r="Q11" i="1" s="1"/>
  <c r="M12" i="1" a="1"/>
  <c r="J13" i="1"/>
  <c r="K12" i="1"/>
  <c r="G9" i="1"/>
  <c r="F9" i="1"/>
  <c r="M12" i="1" l="1"/>
  <c r="R12" i="1" s="1"/>
  <c r="N12" i="1"/>
  <c r="P12" i="1" s="1"/>
  <c r="Q12" i="1" s="1"/>
  <c r="M13" i="1" a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M14" i="1" l="1" a="1"/>
  <c r="M13" i="1"/>
  <c r="R13" i="1" s="1"/>
  <c r="N13" i="1"/>
  <c r="P13" i="1" s="1"/>
  <c r="Q13" i="1" s="1"/>
  <c r="J15" i="1"/>
  <c r="K14" i="1"/>
  <c r="H4" i="1"/>
  <c r="H5" i="1"/>
  <c r="H6" i="1"/>
  <c r="N14" i="1" l="1"/>
  <c r="M14" i="1"/>
  <c r="R14" i="1" s="1"/>
  <c r="M15" i="1" a="1"/>
  <c r="J16" i="1"/>
  <c r="K15" i="1"/>
  <c r="M15" i="1" l="1"/>
  <c r="R15" i="1" s="1"/>
  <c r="N15" i="1"/>
  <c r="P14" i="1"/>
  <c r="Q14" i="1" s="1"/>
  <c r="M16" i="1" a="1"/>
  <c r="J17" i="1"/>
  <c r="K16" i="1"/>
  <c r="P15" i="1" l="1"/>
  <c r="Q15" i="1" s="1"/>
  <c r="M17" i="1" a="1"/>
  <c r="M16" i="1"/>
  <c r="R16" i="1" s="1"/>
  <c r="N16" i="1"/>
  <c r="P16" i="1" s="1"/>
  <c r="Q16" i="1" s="1"/>
  <c r="J18" i="1"/>
  <c r="K17" i="1"/>
  <c r="N17" i="1" l="1"/>
  <c r="M17" i="1"/>
  <c r="R17" i="1" s="1"/>
  <c r="M18" i="1" a="1"/>
  <c r="J19" i="1"/>
  <c r="K18" i="1"/>
  <c r="M18" i="1" l="1"/>
  <c r="R18" i="1" s="1"/>
  <c r="N18" i="1"/>
  <c r="P18" i="1" s="1"/>
  <c r="Q18" i="1" s="1"/>
  <c r="P17" i="1"/>
  <c r="Q17" i="1" s="1"/>
  <c r="M19" i="1" a="1"/>
  <c r="J20" i="1"/>
  <c r="K19" i="1"/>
  <c r="M20" i="1" l="1" a="1"/>
  <c r="M19" i="1"/>
  <c r="R19" i="1" s="1"/>
  <c r="N19" i="1"/>
  <c r="P19" i="1" s="1"/>
  <c r="Q19" i="1" s="1"/>
  <c r="J21" i="1"/>
  <c r="M21" i="1" s="1" a="1"/>
  <c r="K20" i="1"/>
  <c r="M21" i="1" l="1"/>
  <c r="R21" i="1" s="1"/>
  <c r="N21" i="1"/>
  <c r="M20" i="1"/>
  <c r="R20" i="1" s="1"/>
  <c r="N20" i="1"/>
  <c r="P20" i="1" s="1"/>
  <c r="Q20" i="1" s="1"/>
  <c r="J22" i="1"/>
  <c r="K21" i="1"/>
  <c r="P21" i="1" l="1"/>
  <c r="Q21" i="1" s="1"/>
  <c r="M22" i="1" a="1"/>
  <c r="J23" i="1"/>
  <c r="K22" i="1"/>
  <c r="M23" i="1" l="1" a="1"/>
  <c r="N22" i="1"/>
  <c r="M22" i="1"/>
  <c r="R22" i="1" s="1"/>
  <c r="M24" i="1" a="1"/>
  <c r="J24" i="1"/>
  <c r="K23" i="1"/>
  <c r="N24" i="1" l="1"/>
  <c r="M24" i="1"/>
  <c r="R24" i="1" s="1"/>
  <c r="P22" i="1"/>
  <c r="Q22" i="1" s="1"/>
  <c r="M23" i="1"/>
  <c r="R23" i="1" s="1"/>
  <c r="N23" i="1"/>
  <c r="P23" i="1" s="1"/>
  <c r="Q23" i="1" s="1"/>
  <c r="J25" i="1"/>
  <c r="K24" i="1"/>
  <c r="M25" i="1" l="1" a="1"/>
  <c r="P24" i="1"/>
  <c r="Q24" i="1" s="1"/>
  <c r="J26" i="1"/>
  <c r="K25" i="1"/>
  <c r="M26" i="1" l="1"/>
  <c r="N25" i="1"/>
  <c r="P25" i="1" s="1"/>
  <c r="Q25" i="1" s="1"/>
  <c r="M25" i="1"/>
  <c r="R25" i="1" s="1"/>
  <c r="N26" i="1"/>
  <c r="R26" i="1" s="1"/>
  <c r="J27" i="1"/>
  <c r="K26" i="1"/>
  <c r="M27" i="1" l="1"/>
  <c r="P26" i="1"/>
  <c r="Q26" i="1" s="1"/>
  <c r="N27" i="1"/>
  <c r="T27" i="1" s="1"/>
  <c r="T26" i="1"/>
  <c r="R27" i="1"/>
  <c r="J28" i="1"/>
  <c r="K27" i="1"/>
  <c r="P27" i="1" l="1"/>
  <c r="Q27" i="1" s="1"/>
  <c r="R28" i="1"/>
  <c r="J29" i="1"/>
  <c r="N29" i="1"/>
  <c r="N28" i="1"/>
  <c r="T28" i="1" s="1"/>
  <c r="M28" i="1"/>
  <c r="K28" i="1"/>
  <c r="M29" i="1" l="1"/>
  <c r="P29" i="1" s="1"/>
  <c r="Q29" i="1" s="1"/>
  <c r="P28" i="1"/>
  <c r="Q28" i="1" s="1"/>
  <c r="J30" i="1"/>
  <c r="K29" i="1"/>
  <c r="T30" i="1" l="1"/>
  <c r="N30" i="1"/>
  <c r="R30" i="1" s="1"/>
  <c r="M30" i="1"/>
  <c r="P30" i="1" s="1"/>
  <c r="Q30" i="1" s="1"/>
  <c r="N31" i="1"/>
  <c r="M31" i="1"/>
  <c r="P31" i="1" s="1"/>
  <c r="Q31" i="1" s="1"/>
  <c r="R29" i="1"/>
  <c r="T29" i="1"/>
  <c r="J31" i="1"/>
  <c r="K30" i="1"/>
  <c r="T31" i="1" l="1"/>
  <c r="R31" i="1"/>
  <c r="J32" i="1"/>
  <c r="K31" i="1"/>
  <c r="J33" i="1" l="1"/>
  <c r="K32" i="1"/>
  <c r="J34" i="1" l="1"/>
  <c r="K33" i="1"/>
  <c r="J35" i="1" l="1"/>
  <c r="K34" i="1"/>
  <c r="J36" i="1" l="1"/>
  <c r="J37" i="1" s="1"/>
  <c r="J38" i="1" s="1"/>
  <c r="J39" i="1" s="1"/>
  <c r="J40" i="1" s="1"/>
  <c r="J41" i="1" s="1"/>
  <c r="K35" i="1"/>
  <c r="K36" i="1" l="1"/>
  <c r="K37" i="1" l="1"/>
  <c r="K38" i="1" l="1"/>
  <c r="K39" i="1" l="1"/>
  <c r="K40" i="1" l="1"/>
  <c r="J42" i="1" l="1"/>
  <c r="K41" i="1"/>
  <c r="J43" i="1" l="1"/>
  <c r="K42" i="1"/>
  <c r="J44" i="1" l="1"/>
  <c r="K43" i="1"/>
  <c r="J45" i="1" l="1"/>
  <c r="K44" i="1"/>
  <c r="J46" i="1" l="1"/>
  <c r="K45" i="1"/>
  <c r="J47" i="1" l="1"/>
  <c r="K46" i="1"/>
  <c r="J48" i="1" l="1"/>
  <c r="K47" i="1"/>
  <c r="J49" i="1" l="1"/>
  <c r="K48" i="1"/>
  <c r="J50" i="1" l="1"/>
  <c r="K49" i="1"/>
  <c r="K50" i="1" l="1"/>
  <c r="J51" i="1"/>
  <c r="K51" i="1" l="1"/>
  <c r="J52" i="1"/>
  <c r="J53" i="1" l="1"/>
  <c r="K52" i="1"/>
  <c r="J54" i="1" l="1"/>
  <c r="K53" i="1"/>
  <c r="J55" i="1" l="1"/>
  <c r="K54" i="1"/>
  <c r="K55" i="1" l="1"/>
  <c r="J56" i="1"/>
  <c r="J57" i="1" l="1"/>
  <c r="K56" i="1"/>
  <c r="J58" i="1" l="1"/>
  <c r="K57" i="1"/>
  <c r="J59" i="1" l="1"/>
  <c r="K58" i="1"/>
  <c r="K59" i="1" l="1"/>
  <c r="J60" i="1"/>
  <c r="J61" i="1" l="1"/>
  <c r="K60" i="1"/>
  <c r="K61" i="1" l="1"/>
  <c r="J62" i="1"/>
  <c r="J63" i="1" l="1"/>
  <c r="K62" i="1"/>
  <c r="K63" i="1" l="1"/>
  <c r="J64" i="1"/>
  <c r="K64" i="1" l="1"/>
  <c r="J65" i="1"/>
  <c r="J66" i="1" l="1"/>
  <c r="K66" i="1" s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<sst xmlns="http://schemas.openxmlformats.org/spreadsheetml/2006/main" count="139" uniqueCount="53">
  <si>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</si>
  <si>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</si>
  <si>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</si>
  <si>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</si>
  <si>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</si>
  <si>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</si>
  <si>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</si>
  <si>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</si>
  <si>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</si>
  <si>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</si>
  <si>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</si>
  <si>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</si>
  <si>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</si>
  <si>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</si>
  <si>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</si>
  <si>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</si>
  <si>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</si>
  <si>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</si>
  <si>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</si>
  <si>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</si>
  <si>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</si>
  <si>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</si>
  <si>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</si>
  <si>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</si>
  <si>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</si>
  <si>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</si>
  <si>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</si>
  <si>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</si>
  <si>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</si>
  <si>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</si>
  <si>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</si>
  <si>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</si>
  <si>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</si>
  <si>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</si>
  <si>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</si>
  <si>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</si>
  <si>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</si>
  <si>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</si>
  <si>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</si>
  <si>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</si>
  <si>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</si>
  <si>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</si>
  <si>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+</t>
  </si>
  <si>
    <t>exp</t>
  </si>
  <si>
    <t>log</t>
  </si>
  <si>
    <t>m</t>
  </si>
  <si>
    <t>b</t>
  </si>
  <si>
    <t>lin</t>
  </si>
  <si>
    <t>R^2</t>
  </si>
  <si>
    <t>todo resolve step</t>
  </si>
  <si>
    <t>day of doubling</t>
  </si>
  <si>
    <t>Day of Week</t>
  </si>
  <si>
    <t>poor forecast, for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</si>
</sst>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0.00000"/>
    <numFmt numFmtId="167" formatCode="_(* #,##0_);_(* \(#,##0\);_(* &quot;-&quot;??_);_(@_)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5" fillId="0" borderId="2" xfId="2" applyNumberFormat="1"/>
    <xf numFmtId="167" fontId="0" fillId="0" borderId="0" xfId="3" applyNumberFormat="1" applyFont="1"/>
    <xf numFmtId="167" fontId="2" fillId="3" borderId="1" xfId="3" applyNumberFormat="1" applyFont="1" applyFill="1" applyBorder="1"/>
    <xf numFmtId="168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</cellXfs>
  <cellStyles count="4">
    <cellStyle name="Calculation" xfId="1" builtinId="22"/>
    <cellStyle name="Comma" xfId="3" builtinId="3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Summary!$J$25:$J$30</c:f>
              <c:numCache>
                <c:formatCode>General</c:formatCode>
                <c:ptCount val="6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</c:numCache>
            </c:numRef>
          </c:xVal>
          <c:yVal>
            <c:numRef>
              <c:f>Summary!$C$25:$C$30</c:f>
              <c:numCache>
                <c:formatCode>General</c:formatCode>
                <c:ptCount val="6"/>
                <c:pt idx="0">
                  <c:v>65778</c:v>
                </c:pt>
                <c:pt idx="1">
                  <c:v>83836</c:v>
                </c:pt>
                <c:pt idx="2">
                  <c:v>101657</c:v>
                </c:pt>
                <c:pt idx="3">
                  <c:v>121478</c:v>
                </c:pt>
                <c:pt idx="4">
                  <c:v>140886</c:v>
                </c:pt>
                <c:pt idx="5">
                  <c:v>161807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Summary!$F$3:$F$30</c:f>
              <c:numCache>
                <c:formatCode>General</c:formatCode>
                <c:ptCount val="28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xVal>
          <c:yVal>
            <c:numRef>
              <c:f>Summary!$G$3:$G$30</c:f>
              <c:numCache>
                <c:formatCode>General</c:formatCode>
                <c:ptCount val="28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Summary!$C$3:$C$25</c:f>
              <c:numCache>
                <c:formatCode>General</c:formatCode>
                <c:ptCount val="23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912416"/>
        <c:axId val="385912808"/>
      </c:scatterChart>
      <c:valAx>
        <c:axId val="3859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12808"/>
        <c:crosses val="autoZero"/>
        <c:crossBetween val="midCat"/>
      </c:valAx>
      <c:valAx>
        <c:axId val="38591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1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Summary!$C$4:$C$30</c:f>
              <c:numCache>
                <c:formatCode>General</c:formatCode>
                <c:ptCount val="27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</c:numCache>
            </c:numRef>
          </c:xVal>
          <c:yVal>
            <c:numRef>
              <c:f>Summary!$H$4:$H$30</c:f>
              <c:numCache>
                <c:formatCode>General</c:formatCode>
                <c:ptCount val="27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913592"/>
        <c:axId val="371057064"/>
      </c:scatterChart>
      <c:valAx>
        <c:axId val="38591359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57064"/>
        <c:crosses val="autoZero"/>
        <c:crossBetween val="midCat"/>
      </c:valAx>
      <c:valAx>
        <c:axId val="37105706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1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106680</xdr:colOff>
      <xdr:row>23</xdr:row>
      <xdr:rowOff>38100</xdr:rowOff>
    </xdr:from>
    <xdr:to>
      <xdr:col>27</xdr:col>
      <xdr:colOff>32017</xdr:colOff>
      <xdr:row>26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33120" y="49225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10</xdr:col>
      <xdr:colOff>175260</xdr:colOff>
      <xdr:row>28</xdr:row>
      <xdr:rowOff>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350520</xdr:colOff>
      <xdr:row>1</xdr:row>
      <xdr:rowOff>175260</xdr:rowOff>
    </xdr:from>
    <xdr:to>
      <xdr:col>18</xdr:col>
      <xdr:colOff>518160</xdr:colOff>
      <xdr:row>23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0.11861</cdr:x>
      <cdr:y>0.60037</cdr:y>
    </cdr:from>
    <cdr:to>
      <cdr:x>0.50685</cdr:x>
      <cdr:y>0.72273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5770" y="3019361"/>
          <a:ext cx="2375570" cy="61537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linear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28" sqref="A28"/>
    </sheetView>
  </sheetViews>
  <sheetFormatPr defaultRowHeight="14.4" x14ac:dyDescent="0.3"/>
  <cols>
    <col min="1" max="1" width="8.33203125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1.5546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51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52</v>
      </c>
      <c r="L2" s="2"/>
      <c r="M2" s="2" t="s">
        <v>45</v>
      </c>
      <c r="N2" s="2" t="s">
        <v>46</v>
      </c>
      <c r="O2" s="2" t="s">
        <v>48</v>
      </c>
      <c r="P2" s="2" t="s">
        <v>33</v>
      </c>
      <c r="Q2" s="2" t="s">
        <v>41</v>
      </c>
      <c r="R2" s="7" t="s">
        <v>36</v>
      </c>
      <c r="S2" s="7"/>
      <c r="T2" s="2" t="s">
        <v>50</v>
      </c>
      <c r="U2" s="2"/>
      <c r="V2" s="15"/>
      <c r="W2" s="16"/>
      <c r="X2" s="16"/>
      <c r="Y2" s="17" t="s">
        <v>35</v>
      </c>
      <c r="Z2" s="16"/>
      <c r="AA2" s="16"/>
      <c r="AB2" s="16"/>
      <c r="AC2" s="18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>D3*$W$7</f>
        <v>70</v>
      </c>
      <c r="G3" s="1">
        <f>E3*$W$7</f>
        <v>80</v>
      </c>
      <c r="J3">
        <v>0</v>
      </c>
      <c r="K3" s="4">
        <f>W$4*EXP(X$4*J3)</f>
        <v>117.55</v>
      </c>
      <c r="L3" s="4" t="s">
        <v>43</v>
      </c>
      <c r="M3" s="4"/>
      <c r="V3" s="19"/>
      <c r="W3" s="20" t="s">
        <v>18</v>
      </c>
      <c r="X3" s="21" t="s">
        <v>17</v>
      </c>
      <c r="Y3" s="22" t="s">
        <v>1</v>
      </c>
      <c r="Z3" s="22" t="s">
        <v>16</v>
      </c>
      <c r="AA3" s="22" t="s">
        <v>15</v>
      </c>
      <c r="AB3" s="22" t="s">
        <v>19</v>
      </c>
      <c r="AC3" s="23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>D4*$W$7</f>
        <v>110</v>
      </c>
      <c r="G4" s="1">
        <f>E4*$W$7</f>
        <v>80</v>
      </c>
      <c r="H4">
        <f t="shared" ref="H4:H11" si="0">C4-C3</f>
        <v>31</v>
      </c>
      <c r="I4">
        <f>D4-D3</f>
        <v>4</v>
      </c>
      <c r="J4">
        <f>J3+1</f>
        <v>1</v>
      </c>
      <c r="K4" s="4">
        <f>W$4*EXP(X$4*J4)</f>
        <v>157.47453694199237</v>
      </c>
      <c r="L4" s="4" t="s">
        <v>43</v>
      </c>
      <c r="M4" s="4"/>
      <c r="V4" s="19"/>
      <c r="W4" s="22">
        <f>Z6</f>
        <v>117.55</v>
      </c>
      <c r="X4" s="22">
        <f>AA6</f>
        <v>0.29239999999999999</v>
      </c>
      <c r="Y4" s="24">
        <v>43541</v>
      </c>
      <c r="Z4" s="22">
        <v>91.9</v>
      </c>
      <c r="AA4" s="22">
        <v>0.28599999999999998</v>
      </c>
      <c r="AB4" s="25">
        <f>LN(2)/AA4</f>
        <v>2.4235915404193893</v>
      </c>
      <c r="AC4" s="26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>D5*$W$7</f>
        <v>120</v>
      </c>
      <c r="G5" s="1">
        <f>E5*$W$7</f>
        <v>80</v>
      </c>
      <c r="H5">
        <f t="shared" si="0"/>
        <v>68</v>
      </c>
      <c r="I5">
        <f t="shared" ref="I5:I16" si="1">D5-D4</f>
        <v>1</v>
      </c>
      <c r="J5">
        <f t="shared" ref="J5:J66" si="2">J4+1</f>
        <v>2</v>
      </c>
      <c r="K5" s="4">
        <f>W$4*EXP(X$4*J5)</f>
        <v>210.95899434364034</v>
      </c>
      <c r="L5" s="4" t="s">
        <v>43</v>
      </c>
      <c r="M5" s="4"/>
      <c r="V5" s="19"/>
      <c r="W5" s="22"/>
      <c r="X5" s="22"/>
      <c r="Y5" s="24">
        <v>43909</v>
      </c>
      <c r="Z5" s="22">
        <v>92.456999999999994</v>
      </c>
      <c r="AA5" s="22">
        <v>0.28439999999999999</v>
      </c>
      <c r="AB5" s="25">
        <f t="shared" ref="AB5:AB6" si="3">LN(2)/AA5</f>
        <v>2.4372263732768822</v>
      </c>
      <c r="AC5" s="26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>D6*$W$7</f>
        <v>140</v>
      </c>
      <c r="G6" s="1">
        <f>E6*$W$7</f>
        <v>80</v>
      </c>
      <c r="H6">
        <f t="shared" si="0"/>
        <v>57</v>
      </c>
      <c r="I6">
        <f t="shared" si="1"/>
        <v>2</v>
      </c>
      <c r="J6">
        <f t="shared" si="2"/>
        <v>3</v>
      </c>
      <c r="K6" s="4">
        <f>W$4*EXP(X$4*J6)</f>
        <v>282.60884685676865</v>
      </c>
      <c r="L6" s="4" t="s">
        <v>43</v>
      </c>
      <c r="M6" s="10">
        <f t="array" ref="M6:N6">LOGEST(C3:C6,J3:J6,1,1)</f>
        <v>1.3282369996186119</v>
      </c>
      <c r="N6">
        <v>120.21501694494958</v>
      </c>
      <c r="P6" s="4">
        <f>N6*EXP((J6*LN(M6)))</f>
        <v>281.69908968814934</v>
      </c>
      <c r="Q6" s="4">
        <f>P6-C6</f>
        <v>3.6990896881493427</v>
      </c>
      <c r="R6" s="9">
        <f>24*LN(2)/(M6-1)</f>
        <v>50.681465991853436</v>
      </c>
      <c r="S6" s="9"/>
      <c r="V6" s="19"/>
      <c r="W6" s="22"/>
      <c r="X6" s="22"/>
      <c r="Y6" s="24">
        <v>43912</v>
      </c>
      <c r="Z6" s="22">
        <v>117.55</v>
      </c>
      <c r="AA6" s="22">
        <v>0.29239999999999999</v>
      </c>
      <c r="AB6" s="25">
        <f t="shared" si="3"/>
        <v>2.3705443931598675</v>
      </c>
      <c r="AC6" s="26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>D7*$W$7</f>
        <v>170</v>
      </c>
      <c r="G7" s="1">
        <f>E7*$W$7</f>
        <v>80</v>
      </c>
      <c r="H7">
        <f t="shared" si="0"/>
        <v>139</v>
      </c>
      <c r="I7">
        <f t="shared" si="1"/>
        <v>3</v>
      </c>
      <c r="J7">
        <f t="shared" si="2"/>
        <v>4</v>
      </c>
      <c r="K7" s="4">
        <f>W$4*EXP(X$4*J7)</f>
        <v>378.59376686074074</v>
      </c>
      <c r="L7" s="4" t="s">
        <v>43</v>
      </c>
      <c r="M7" s="10">
        <f t="array" ref="M7:N7">LOGEST(C4:C7,J4:J7,1,1)</f>
        <v>1.3822883235552865</v>
      </c>
      <c r="N7">
        <v>111.38316135347172</v>
      </c>
      <c r="P7" s="4">
        <f>N7*EXP((J7*LN(M7)))</f>
        <v>406.6437465827234</v>
      </c>
      <c r="Q7" s="4">
        <f>P7-C7</f>
        <v>-10.356253417276605</v>
      </c>
      <c r="R7" s="9">
        <f>24*LN(2)/(M7-1)</f>
        <v>43.515669478805975</v>
      </c>
      <c r="S7" s="9"/>
      <c r="V7" s="27" t="s">
        <v>7</v>
      </c>
      <c r="W7" s="28">
        <v>10</v>
      </c>
      <c r="X7" s="28">
        <v>10</v>
      </c>
      <c r="Y7" s="24">
        <v>43914</v>
      </c>
      <c r="Z7" s="22">
        <v>116.95</v>
      </c>
      <c r="AA7" s="22">
        <v>0.29320000000000002</v>
      </c>
      <c r="AB7" s="25">
        <f>LN(2)/AA7</f>
        <v>2.3640763320598404</v>
      </c>
      <c r="AC7" s="26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>D8*$W$7</f>
        <v>210</v>
      </c>
      <c r="G8" s="1">
        <f>E8*$W$7</f>
        <v>80</v>
      </c>
      <c r="H8">
        <f t="shared" si="0"/>
        <v>120</v>
      </c>
      <c r="I8">
        <f t="shared" si="1"/>
        <v>4</v>
      </c>
      <c r="J8">
        <f t="shared" si="2"/>
        <v>5</v>
      </c>
      <c r="K8" s="4">
        <f>W$4*EXP(X$4*J8)</f>
        <v>507.17888664840297</v>
      </c>
      <c r="L8" s="4" t="s">
        <v>43</v>
      </c>
      <c r="M8" s="10">
        <f t="array" ref="M8:N8">LOGEST(C5:C8,J5:J8,1,1)</f>
        <v>1.3592011381028988</v>
      </c>
      <c r="N8">
        <v>116.98866881825454</v>
      </c>
      <c r="P8" s="4">
        <f>N8*EXP((J8*LN(M8)))</f>
        <v>542.70328056188441</v>
      </c>
      <c r="Q8" s="4">
        <f>P8-C8</f>
        <v>5.7032805618844122</v>
      </c>
      <c r="R8" s="9">
        <f>24*LN(2)/(M8-1)</f>
        <v>46.312582474817155</v>
      </c>
      <c r="S8" s="9"/>
      <c r="V8" s="29"/>
      <c r="W8" s="30"/>
      <c r="X8" s="30"/>
      <c r="Y8" s="31">
        <v>43916</v>
      </c>
      <c r="Z8" s="30">
        <v>119.42</v>
      </c>
      <c r="AA8" s="30">
        <v>0.2903</v>
      </c>
      <c r="AB8" s="32">
        <f>LN(2)/AA8</f>
        <v>2.3876926646915098</v>
      </c>
      <c r="AC8" s="33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>D9*$W$7</f>
        <v>220</v>
      </c>
      <c r="G9" s="1">
        <f>E9*$W$7</f>
        <v>80</v>
      </c>
      <c r="H9">
        <f t="shared" si="0"/>
        <v>68</v>
      </c>
      <c r="I9">
        <f t="shared" si="1"/>
        <v>1</v>
      </c>
      <c r="J9">
        <f t="shared" si="2"/>
        <v>6</v>
      </c>
      <c r="K9" s="4">
        <f>W$4*EXP(X$4*J9)</f>
        <v>679.43649784527861</v>
      </c>
      <c r="L9" s="4" t="s">
        <v>43</v>
      </c>
      <c r="M9" s="10">
        <f t="array" ref="M9:N9">LOGEST(C6:C9,J6:J9,1,1)</f>
        <v>1.2950811931161206</v>
      </c>
      <c r="N9">
        <v>137.60719514477469</v>
      </c>
      <c r="P9" s="4">
        <f>N9*EXP((J9*LN(M9)))</f>
        <v>649.26669069466197</v>
      </c>
      <c r="Q9" s="4">
        <f>P9-C9</f>
        <v>44.266690694661975</v>
      </c>
      <c r="R9" s="9">
        <f>24*LN(2)/(M9-1)</f>
        <v>56.376118578632216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>D10*$W$7</f>
        <v>280</v>
      </c>
      <c r="G10" s="1">
        <f>E10*$W$7</f>
        <v>80</v>
      </c>
      <c r="H10">
        <f t="shared" si="0"/>
        <v>354</v>
      </c>
      <c r="I10">
        <f t="shared" si="1"/>
        <v>6</v>
      </c>
      <c r="J10">
        <f t="shared" si="2"/>
        <v>7</v>
      </c>
      <c r="K10" s="4">
        <f>W$4*EXP(X$4*J10)</f>
        <v>910.19947154125293</v>
      </c>
      <c r="L10" s="4" t="s">
        <v>43</v>
      </c>
      <c r="M10" s="10">
        <f t="array" ref="M10:N10">LOGEST(C7:C10,J7:J10,1,1)</f>
        <v>1.2992205299287292</v>
      </c>
      <c r="N10">
        <v>142.28701567230362</v>
      </c>
      <c r="P10" s="4">
        <f>N10*EXP((J10*LN(M10)))</f>
        <v>889.08931805648433</v>
      </c>
      <c r="Q10" s="4">
        <f>P10-C10</f>
        <v>-69.910681943515669</v>
      </c>
      <c r="R10" s="9">
        <f>24*LN(2)/(M10-1)</f>
        <v>55.596226426713017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>D11*$W$7</f>
        <v>360</v>
      </c>
      <c r="G11" s="1">
        <f>E11*$W$7</f>
        <v>80</v>
      </c>
      <c r="H11">
        <f t="shared" si="0"/>
        <v>322</v>
      </c>
      <c r="I11">
        <f t="shared" si="1"/>
        <v>8</v>
      </c>
      <c r="J11">
        <f t="shared" si="2"/>
        <v>8</v>
      </c>
      <c r="K11" s="4">
        <f>W$4*EXP(X$4*J11)</f>
        <v>1219.3384968592509</v>
      </c>
      <c r="L11" s="4" t="s">
        <v>43</v>
      </c>
      <c r="M11" s="10">
        <f t="array" ref="M11:N11">LOGEST(C8:C11,J8:J11,1,1)</f>
        <v>1.3591856367652786</v>
      </c>
      <c r="N11">
        <v>108.13400845469288</v>
      </c>
      <c r="P11" s="4">
        <f>N11*EXP((J11*LN(M11)))</f>
        <v>1259.4835918317506</v>
      </c>
      <c r="Q11" s="4">
        <f>P11-C11</f>
        <v>-21.516408168249427</v>
      </c>
      <c r="R11" s="9">
        <f>24*LN(2)/(M11-1)</f>
        <v>46.314581182180483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>D12*$W$7</f>
        <v>400</v>
      </c>
      <c r="G12" s="1">
        <f>E12*$W$7</f>
        <v>120</v>
      </c>
      <c r="H12">
        <f t="shared" ref="H12:H14" si="4">C12-C11</f>
        <v>382</v>
      </c>
      <c r="I12">
        <f t="shared" si="1"/>
        <v>4</v>
      </c>
      <c r="J12">
        <f t="shared" si="2"/>
        <v>9</v>
      </c>
      <c r="K12" s="4">
        <f>W$4*EXP(X$4*J12)</f>
        <v>1633.4731192552574</v>
      </c>
      <c r="L12" s="4" t="s">
        <v>43</v>
      </c>
      <c r="M12" s="10">
        <f t="array" ref="M12:N12">LOGEST(C9:C12,J9:J12,1,1)</f>
        <v>1.3941648038370946</v>
      </c>
      <c r="N12">
        <v>87.226406388290542</v>
      </c>
      <c r="P12" s="4">
        <f>N12*EXP((J12*LN(M12)))</f>
        <v>1735.7013935057123</v>
      </c>
      <c r="Q12" s="4">
        <f>P12-C12</f>
        <v>72.701393505712304</v>
      </c>
      <c r="R12" s="9">
        <f>24*LN(2)/(M12-1)</f>
        <v>42.204509817964436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>D13*$W$7</f>
        <v>470</v>
      </c>
      <c r="G13" s="1">
        <f>E13*$W$7</f>
        <v>120</v>
      </c>
      <c r="H13">
        <f t="shared" si="4"/>
        <v>516</v>
      </c>
      <c r="I13">
        <f t="shared" si="1"/>
        <v>7</v>
      </c>
      <c r="J13">
        <f t="shared" si="2"/>
        <v>10</v>
      </c>
      <c r="K13" s="4">
        <f>W$4*EXP(X$4*J13)</f>
        <v>2188.2639137551137</v>
      </c>
      <c r="L13" s="4" t="s">
        <v>43</v>
      </c>
      <c r="M13" s="10">
        <f t="array" ref="M13:N13">LOGEST(C10:C13,J10:J13,1,1)</f>
        <v>1.3130035456658515</v>
      </c>
      <c r="N13">
        <v>143.50570404779202</v>
      </c>
      <c r="P13" s="4">
        <f>N13*EXP((J13*LN(M13)))</f>
        <v>2185.3859789878825</v>
      </c>
      <c r="Q13" s="4">
        <f>P13-C13</f>
        <v>6.3859789878824813</v>
      </c>
      <c r="R13" s="9">
        <f>24*LN(2)/(M13-1)</f>
        <v>53.148063540462353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>D14*$W$7</f>
        <v>540</v>
      </c>
      <c r="G14" s="1">
        <f>E14*$W$7</f>
        <v>120</v>
      </c>
      <c r="H14">
        <f t="shared" si="4"/>
        <v>547</v>
      </c>
      <c r="I14">
        <f t="shared" si="1"/>
        <v>7</v>
      </c>
      <c r="J14">
        <f t="shared" si="2"/>
        <v>11</v>
      </c>
      <c r="K14" s="4">
        <f>W$4*EXP(X$4*J14)</f>
        <v>2931.4831690808892</v>
      </c>
      <c r="L14" s="4" t="s">
        <v>43</v>
      </c>
      <c r="M14" s="10">
        <f t="array" ref="M14:N14">LOGEST(C11:C14,J11:J14,1,1)</f>
        <v>1.2886337887729267</v>
      </c>
      <c r="N14">
        <v>169.56090513046144</v>
      </c>
      <c r="P14" s="4">
        <f>N14*EXP((J14*LN(M14)))</f>
        <v>2758.9916564656523</v>
      </c>
      <c r="Q14" s="4">
        <f>P14-C14</f>
        <v>32.991656465652341</v>
      </c>
      <c r="R14" s="9">
        <f>24*LN(2)/(M14-1)</f>
        <v>57.635429324340663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>D15*$W$7</f>
        <v>630</v>
      </c>
      <c r="G15" s="1">
        <f>E15*$W$7</f>
        <v>120</v>
      </c>
      <c r="H15">
        <f t="shared" ref="H15" si="5">C15-C14</f>
        <v>773</v>
      </c>
      <c r="I15">
        <f t="shared" si="1"/>
        <v>9</v>
      </c>
      <c r="J15">
        <f t="shared" si="2"/>
        <v>12</v>
      </c>
      <c r="K15" s="4">
        <f>W$4*EXP(X$4*J15)</f>
        <v>3927.1284951446814</v>
      </c>
      <c r="L15" s="4" t="s">
        <v>43</v>
      </c>
      <c r="M15" s="10">
        <f t="array" ref="M15:N15">LOGEST(C12:C15,J12:J15,1,1)</f>
        <v>1.2783282015160184</v>
      </c>
      <c r="N15">
        <v>184.03902858887233</v>
      </c>
      <c r="P15" s="4">
        <f>N15*EXP((J15*LN(M15)))</f>
        <v>3504.4379403243852</v>
      </c>
      <c r="Q15" s="4">
        <f>P15-C15</f>
        <v>5.4379403243851812</v>
      </c>
      <c r="R15" s="9">
        <f>24*LN(2)/(M15-1)</f>
        <v>59.769481650896495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>D16*$W$7</f>
        <v>850</v>
      </c>
      <c r="G16" s="1">
        <f>E16*$W$7</f>
        <v>170</v>
      </c>
      <c r="H16">
        <f t="shared" ref="H16" si="6">C16-C15</f>
        <v>1133</v>
      </c>
      <c r="I16">
        <f t="shared" si="1"/>
        <v>22</v>
      </c>
      <c r="J16">
        <f t="shared" si="2"/>
        <v>13</v>
      </c>
      <c r="K16" s="4">
        <f>W$4*EXP(X$4*J16)</f>
        <v>5260.9335711153717</v>
      </c>
      <c r="L16" s="4" t="s">
        <v>43</v>
      </c>
      <c r="M16" s="10">
        <f t="array" ref="M16:N16">LOGEST(C13:C16,J13:J16,1,1)</f>
        <v>1.2855684490150912</v>
      </c>
      <c r="N16">
        <v>174.29263409615066</v>
      </c>
      <c r="P16" s="4">
        <f>N16*EXP((J16*LN(M16)))</f>
        <v>4565.7980848539937</v>
      </c>
      <c r="Q16" s="4">
        <f>P16-C16</f>
        <v>-66.201915146006286</v>
      </c>
      <c r="R16" s="9">
        <f>24*LN(2)/(M16-1)</f>
        <v>58.254097715674341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>D17*$W$7</f>
        <v>1080</v>
      </c>
      <c r="G17" s="1">
        <f>E17*$W$7</f>
        <v>170</v>
      </c>
      <c r="H17">
        <f t="shared" ref="H17" si="7">C17-C16</f>
        <v>1796</v>
      </c>
      <c r="I17">
        <f t="shared" ref="I17" si="8">D17-D16</f>
        <v>23</v>
      </c>
      <c r="J17">
        <f t="shared" si="2"/>
        <v>14</v>
      </c>
      <c r="K17" s="4">
        <f>W$4*EXP(X$4*J17)</f>
        <v>7047.7505571584525</v>
      </c>
      <c r="L17" s="4" t="s">
        <v>43</v>
      </c>
      <c r="M17" s="10">
        <f t="array" ref="M17:N17">LOGEST(C14:C17,J14:J17,1,1)</f>
        <v>1.3302934900080587</v>
      </c>
      <c r="N17">
        <v>115.87379495698254</v>
      </c>
      <c r="P17" s="4">
        <f>N17*EXP((J17*LN(M17)))</f>
        <v>6298.6830023916846</v>
      </c>
      <c r="Q17" s="4">
        <f>P17-C17</f>
        <v>-129.31699760831543</v>
      </c>
      <c r="R17" s="9">
        <f>24*LN(2)/(M17-1)</f>
        <v>50.365910430244327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>D18*$W$7</f>
        <v>1180</v>
      </c>
      <c r="G18" s="1">
        <f>E18*$W$7</f>
        <v>1060</v>
      </c>
      <c r="H18">
        <f t="shared" ref="H18" si="9">C18-C17</f>
        <v>1358</v>
      </c>
      <c r="I18">
        <f t="shared" ref="I18" si="10">D18-D17</f>
        <v>10</v>
      </c>
      <c r="J18">
        <f t="shared" si="2"/>
        <v>15</v>
      </c>
      <c r="K18" s="4">
        <f>W$4*EXP(X$4*J18)</f>
        <v>9441.4398593891601</v>
      </c>
      <c r="L18" s="4" t="s">
        <v>43</v>
      </c>
      <c r="M18" s="10">
        <f t="array" ref="M18:N18">LOGEST(C15:C18,J15:J18,1,1)</f>
        <v>1.3135356637926463</v>
      </c>
      <c r="N18">
        <v>134.37251979807269</v>
      </c>
      <c r="P18" s="4">
        <f>N18*EXP((J18*LN(M18)))</f>
        <v>8034.1233147702906</v>
      </c>
      <c r="Q18" s="4">
        <f>P18-C18</f>
        <v>248.12331477029056</v>
      </c>
      <c r="R18" s="9">
        <f>24*LN(2)/(M18-1)</f>
        <v>53.057863122201084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>D19*$W$7</f>
        <v>2000</v>
      </c>
      <c r="G19" s="1">
        <f>E19*$W$7</f>
        <v>1080</v>
      </c>
      <c r="H19">
        <f t="shared" ref="H19" si="11">C19-C18</f>
        <v>5894</v>
      </c>
      <c r="I19">
        <f t="shared" ref="I19" si="12">D19-D18</f>
        <v>82</v>
      </c>
      <c r="J19">
        <f t="shared" si="2"/>
        <v>16</v>
      </c>
      <c r="K19" s="4">
        <f>W$4*EXP(X$4*J19)</f>
        <v>12648.118842390279</v>
      </c>
      <c r="L19" s="4" t="s">
        <v>43</v>
      </c>
      <c r="M19" s="10">
        <f t="array" ref="M19:N19">LOGEST(C16:C19,J16:J19,1,1)</f>
        <v>1.4106494930620239</v>
      </c>
      <c r="N19">
        <v>51.136856864929328</v>
      </c>
      <c r="P19" s="4">
        <f>N19*EXP((J19*LN(M19)))</f>
        <v>12573.028632949627</v>
      </c>
      <c r="Q19" s="4">
        <f>P19-C19</f>
        <v>-1106.9713670503734</v>
      </c>
      <c r="R19" s="9">
        <f>24*LN(2)/(M19-1)</f>
        <v>40.510295554963896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>D20*$W$7</f>
        <v>2440</v>
      </c>
      <c r="G20" s="1">
        <f>E20*$W$7</f>
        <v>1470</v>
      </c>
      <c r="H20">
        <f t="shared" ref="H20:H21" si="13">C20-C19</f>
        <v>5421</v>
      </c>
      <c r="I20">
        <f t="shared" ref="I20:I21" si="14">D20-D19</f>
        <v>44</v>
      </c>
      <c r="J20">
        <f t="shared" si="2"/>
        <v>17</v>
      </c>
      <c r="K20" s="4">
        <f>W$4*EXP(X$4*J20)</f>
        <v>16943.910318100363</v>
      </c>
      <c r="L20" s="4" t="s">
        <v>43</v>
      </c>
      <c r="M20" s="10">
        <f t="array" ref="M20:N20">LOGEST(C17:C20,J17:J20,1,1)</f>
        <v>1.4668011465010524</v>
      </c>
      <c r="N20">
        <v>28.208428085271915</v>
      </c>
      <c r="P20" s="4">
        <f>N20*EXP((J20*LN(M20)))</f>
        <v>18997.216776967372</v>
      </c>
      <c r="Q20" s="4">
        <f>P20-C20</f>
        <v>-103.78322303262757</v>
      </c>
      <c r="R20" s="9">
        <f>24*LN(2)/(M20-1)</f>
        <v>35.637299647037565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>D21*$W$7</f>
        <v>3070</v>
      </c>
      <c r="G21" s="1">
        <f>E21*$W$7</f>
        <v>1710</v>
      </c>
      <c r="H21">
        <f t="shared" si="13"/>
        <v>6392</v>
      </c>
      <c r="I21">
        <f t="shared" si="14"/>
        <v>63</v>
      </c>
      <c r="J21">
        <f t="shared" si="2"/>
        <v>18</v>
      </c>
      <c r="K21" s="4">
        <f>W$4*EXP(X$4*J21)</f>
        <v>22698.719109566147</v>
      </c>
      <c r="L21" s="4" t="s">
        <v>43</v>
      </c>
      <c r="M21" s="10">
        <f t="array" ref="M21:N21">LOGEST(C18:C21,J18:J21,1,1)</f>
        <v>1.4758049568589158</v>
      </c>
      <c r="N21">
        <v>24.532480895857049</v>
      </c>
      <c r="P21" s="4">
        <f>N21*EXP((J21*LN(M21)))</f>
        <v>27055.952878764441</v>
      </c>
      <c r="Q21" s="4">
        <f>P21-C21</f>
        <v>1562.9528787644413</v>
      </c>
      <c r="R21" s="9">
        <f>24*LN(2)/(M21-1)</f>
        <v>34.962923554349189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>D22*$W$7</f>
        <v>4170</v>
      </c>
      <c r="G22" s="1">
        <f>E22*$W$7</f>
        <v>1780</v>
      </c>
      <c r="H22">
        <f t="shared" ref="H22" si="15">C22-C21</f>
        <v>7783</v>
      </c>
      <c r="I22">
        <f t="shared" ref="I22" si="16">D22-D21</f>
        <v>110</v>
      </c>
      <c r="J22">
        <f t="shared" si="2"/>
        <v>19</v>
      </c>
      <c r="K22" s="4">
        <f>W$4*EXP(X$4*J22)</f>
        <v>30408.084057467331</v>
      </c>
      <c r="L22" s="4" t="s">
        <v>43</v>
      </c>
      <c r="M22" s="10">
        <f t="array" ref="M22:N22">LOGEST(C19:C22,J19:J22,1,1)</f>
        <v>1.3438475058649393</v>
      </c>
      <c r="N22">
        <v>123.11153539760852</v>
      </c>
      <c r="P22" s="4">
        <f>N22*EXP((J22*LN(M22)))</f>
        <v>33802.478895283573</v>
      </c>
      <c r="Q22" s="4">
        <f>P22-C22</f>
        <v>526.47889528357337</v>
      </c>
      <c r="R22" s="9">
        <f>24*LN(2)/(M22-1)</f>
        <v>48.380552569641139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>D23*$W$7</f>
        <v>5520</v>
      </c>
      <c r="G23" s="1"/>
      <c r="H23">
        <f t="shared" ref="H23:H24" si="17">C23-C22</f>
        <v>10391</v>
      </c>
      <c r="I23">
        <f t="shared" ref="I23:I24" si="18">D23-D22</f>
        <v>135</v>
      </c>
      <c r="J23">
        <f t="shared" si="2"/>
        <v>20</v>
      </c>
      <c r="K23" s="4">
        <f>W$4*EXP(X$4*J23)</f>
        <v>40735.848202831541</v>
      </c>
      <c r="L23" s="4" t="s">
        <v>43</v>
      </c>
      <c r="M23" s="10">
        <f t="array" ref="M23:N23">LOGEST(C20:C23,J20:J23,1,1)</f>
        <v>1.3161342543607504</v>
      </c>
      <c r="N23">
        <v>180.04738602122725</v>
      </c>
      <c r="P23" s="4">
        <f>N23*EXP((J23*LN(M23)))</f>
        <v>43791.585487099568</v>
      </c>
      <c r="Q23" s="4">
        <f>P23-C23</f>
        <v>124.58548709956813</v>
      </c>
      <c r="R23" s="9">
        <f>24*LN(2)/(M23-1)</f>
        <v>52.621733026296404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>D24*$W$7</f>
        <v>7060</v>
      </c>
      <c r="G24" s="1">
        <f>E24*$W$7</f>
        <v>3480</v>
      </c>
      <c r="H24">
        <f t="shared" si="17"/>
        <v>10073</v>
      </c>
      <c r="I24">
        <f t="shared" si="18"/>
        <v>154</v>
      </c>
      <c r="J24">
        <f t="shared" si="2"/>
        <v>21</v>
      </c>
      <c r="K24" s="4">
        <f>W$4*EXP(X$4*J24)</f>
        <v>54571.321417951411</v>
      </c>
      <c r="L24" s="4" t="s">
        <v>43</v>
      </c>
      <c r="M24" s="10">
        <f t="array" ref="M24:N24">LOGEST(C21:C24,J21:J24,1,1)</f>
        <v>1.2851837891818108</v>
      </c>
      <c r="N24">
        <v>281.79196897287</v>
      </c>
      <c r="P24" s="4">
        <f>N24*EXP((J24*LN(M24)))</f>
        <v>54726.620254249363</v>
      </c>
      <c r="Q24" s="4">
        <f>P24-C24</f>
        <v>986.62025424936292</v>
      </c>
      <c r="R24" s="9">
        <f>24*LN(2)/(M24-1)</f>
        <v>58.332671647171288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>D25*$W$7</f>
        <v>9420</v>
      </c>
      <c r="G25" s="1">
        <f>E25*$W$7</f>
        <v>3610</v>
      </c>
      <c r="H25">
        <f t="shared" ref="H25" si="19">C25-C24</f>
        <v>12038</v>
      </c>
      <c r="I25">
        <f t="shared" ref="I25" si="20">D25-D24</f>
        <v>236</v>
      </c>
      <c r="J25">
        <f t="shared" si="2"/>
        <v>22</v>
      </c>
      <c r="K25" s="4">
        <f>W$4*EXP(X$4*J25)</f>
        <v>73105.857682726797</v>
      </c>
      <c r="L25" s="4" t="s">
        <v>47</v>
      </c>
      <c r="M25" s="10">
        <f t="array" ref="M25:N25">LOGEST(C22:C25,J22:J25,1,1)</f>
        <v>1.2525621823848867</v>
      </c>
      <c r="N25">
        <v>470.73896362456867</v>
      </c>
      <c r="P25" s="4">
        <f>N25*EXP((J25*LN(M25)))</f>
        <v>66736.686883114759</v>
      </c>
      <c r="Q25" s="4">
        <f>P25-C25</f>
        <v>958.68688311475853</v>
      </c>
      <c r="R25" s="9">
        <f>24*LN(2)/(M25-1)</f>
        <v>65.867075491481643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>D26*$W$7</f>
        <v>12090</v>
      </c>
      <c r="G26" s="1">
        <f>E26*$W$7</f>
        <v>6810</v>
      </c>
      <c r="H26">
        <f t="shared" ref="H26" si="21">C26-C25</f>
        <v>18058</v>
      </c>
      <c r="I26">
        <f t="shared" ref="I26" si="22">D26-D25</f>
        <v>267</v>
      </c>
      <c r="J26">
        <f t="shared" si="2"/>
        <v>23</v>
      </c>
      <c r="K26" s="4">
        <f>W$4*EXP(X$4*J26)</f>
        <v>97935.440972646495</v>
      </c>
      <c r="L26" s="4" t="s">
        <v>47</v>
      </c>
      <c r="M26" s="4">
        <f>SLOPE($C$25:C26,$J$25:J26)</f>
        <v>18058</v>
      </c>
      <c r="N26" s="4">
        <f>INTERCEPT($C$25:C26,$J$25:J26)</f>
        <v>-331498</v>
      </c>
      <c r="O26" s="14">
        <f>INDEX(LINEST($C$25:C26,$J$25:J26,1,1),3,1)</f>
        <v>1</v>
      </c>
      <c r="P26" s="4">
        <f>M26*J26+N26</f>
        <v>83836</v>
      </c>
      <c r="Q26" s="4">
        <f>P26-C26</f>
        <v>0</v>
      </c>
      <c r="R26" s="9">
        <f>24*((2*J26+N26/M26)-J26)</f>
        <v>111.42230590320082</v>
      </c>
      <c r="S26" t="s">
        <v>49</v>
      </c>
      <c r="T26">
        <f>2*J26+N26/M26</f>
        <v>27.642596079300034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>D27*$W$7</f>
        <v>15810</v>
      </c>
      <c r="G27" s="1">
        <f>E27*$W$7</f>
        <v>8690</v>
      </c>
      <c r="H27">
        <f t="shared" ref="H27" si="23">C27-C26</f>
        <v>17821</v>
      </c>
      <c r="I27">
        <f t="shared" ref="I27" si="24">D27-D26</f>
        <v>372</v>
      </c>
      <c r="J27">
        <f t="shared" si="2"/>
        <v>24</v>
      </c>
      <c r="K27" s="4">
        <f>W$4*EXP(X$4*J27)</f>
        <v>131198.11329117254</v>
      </c>
      <c r="L27" s="4" t="s">
        <v>47</v>
      </c>
      <c r="M27" s="4">
        <f>SLOPE($C$25:C27,$J$25:J27)</f>
        <v>17939.5</v>
      </c>
      <c r="N27" s="4">
        <f>INTERCEPT($C$25:C27,$J$25:J27)</f>
        <v>-328851.5</v>
      </c>
      <c r="O27" s="14">
        <f>INDEX(LINEST($C$25:C27,$J$25:J27,1,1),3,1)</f>
        <v>0.99998545584612852</v>
      </c>
      <c r="P27" s="4">
        <f>M27*J27+N27</f>
        <v>101696.5</v>
      </c>
      <c r="Q27" s="4">
        <f>P27-C27</f>
        <v>39.5</v>
      </c>
      <c r="R27" s="9">
        <f>24*((2*J27+N27/M27)-J27)</f>
        <v>136.05262131051592</v>
      </c>
      <c r="T27">
        <f>2*J27+N27/M27</f>
        <v>29.668859221271497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>D28*$W$7</f>
        <v>20260</v>
      </c>
      <c r="G28" s="1">
        <f>E28*$W$7</f>
        <v>10720</v>
      </c>
      <c r="H28">
        <f t="shared" ref="H28" si="25">C28-C27</f>
        <v>19821</v>
      </c>
      <c r="I28">
        <f t="shared" ref="I28" si="26">D28-D27</f>
        <v>445</v>
      </c>
      <c r="J28">
        <f t="shared" si="2"/>
        <v>25</v>
      </c>
      <c r="K28" s="4">
        <f>W$4*EXP(X$4*J28)</f>
        <v>175758.07858945508</v>
      </c>
      <c r="L28" s="4" t="s">
        <v>47</v>
      </c>
      <c r="M28" s="4">
        <f>SLOPE($C$25:C28,$J$25:J28)</f>
        <v>18492.099999999999</v>
      </c>
      <c r="N28" s="4">
        <f>INTERCEPT($C$25:C28,$J$25:J28)</f>
        <v>-341377.1</v>
      </c>
      <c r="O28" s="14">
        <f>INDEX(LINEST($C$25:C28,$J$25:J28,1,1),3,1)</f>
        <v>0.99939955514659551</v>
      </c>
      <c r="P28" s="4">
        <f>M28*J28+N28</f>
        <v>120925.39999999997</v>
      </c>
      <c r="Q28" s="4">
        <f>P28-C28</f>
        <v>-552.60000000003492</v>
      </c>
      <c r="R28" s="9">
        <f>24*((2*J28+N28/M28)-J28)</f>
        <v>156.94321358850536</v>
      </c>
      <c r="T28">
        <f>2*J28+N28/M28</f>
        <v>31.539300566187723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>D29*$W$7</f>
        <v>24670</v>
      </c>
      <c r="G29" s="1">
        <f>E29*$W$7</f>
        <v>26650</v>
      </c>
      <c r="H29">
        <f t="shared" ref="H29" si="27">C29-C28</f>
        <v>19408</v>
      </c>
      <c r="I29">
        <f t="shared" ref="I29" si="28">D29-D28</f>
        <v>441</v>
      </c>
      <c r="J29">
        <f t="shared" si="2"/>
        <v>26</v>
      </c>
      <c r="K29" s="4">
        <f>W$4*EXP(X$4*J29)</f>
        <v>235452.33551415344</v>
      </c>
      <c r="L29" s="4" t="s">
        <v>47</v>
      </c>
      <c r="M29" s="4">
        <f>SLOPE($C$25:C29,$J$25:J29)</f>
        <v>18785.8</v>
      </c>
      <c r="N29" s="4">
        <f>INTERCEPT($C$25:C29,$J$25:J29)</f>
        <v>-348132.19999999995</v>
      </c>
      <c r="O29" s="14">
        <f>INDEX(LINEST($C$25:C29,$J$25:J29,1,1),3,1)</f>
        <v>0.99946477685207513</v>
      </c>
      <c r="P29" s="4">
        <f>M29*J29+N29</f>
        <v>140298.60000000003</v>
      </c>
      <c r="Q29" s="4">
        <f>P29-C29</f>
        <v>-587.39999999996508</v>
      </c>
      <c r="R29" s="9">
        <f>24*((2*J29+N29/M29)-J29)</f>
        <v>179.23997913317498</v>
      </c>
      <c r="T29">
        <f>2*J29+N29/M29</f>
        <v>33.468332463882291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>D30*$W$7</f>
        <v>29780</v>
      </c>
      <c r="G30" s="1">
        <f>E30*$W$7</f>
        <v>56440</v>
      </c>
      <c r="H30">
        <f t="shared" ref="H30" si="29">C30-C29</f>
        <v>20921</v>
      </c>
      <c r="I30">
        <f t="shared" ref="I30" si="30">D30-D29</f>
        <v>511</v>
      </c>
      <c r="J30">
        <f t="shared" si="2"/>
        <v>27</v>
      </c>
      <c r="K30" s="4">
        <f>W$4*EXP(X$4*J30)</f>
        <v>315421.0761973795</v>
      </c>
      <c r="L30" s="4" t="s">
        <v>47</v>
      </c>
      <c r="M30" s="4">
        <f>SLOPE($C$25:C30,$J$25:J30)</f>
        <v>19174.742857142857</v>
      </c>
      <c r="N30" s="4">
        <f>INTERCEPT($C$25:C30,$J$25:J30)</f>
        <v>-357207.53333333333</v>
      </c>
      <c r="O30" s="14">
        <f>INDEX(LINEST($C$25:C30,$J$25:J30,1,1),3,1)</f>
        <v>0.99915839728158939</v>
      </c>
      <c r="P30" s="4">
        <f>M30*J30+N30</f>
        <v>160510.52380952385</v>
      </c>
      <c r="Q30" s="4">
        <f>P30-C30</f>
        <v>-1296.4761904761544</v>
      </c>
      <c r="R30" s="9">
        <f>24*((2*J30+N30/M30)-J30)</f>
        <v>200.90243713456397</v>
      </c>
      <c r="T30">
        <f>2*J30+N30/M30</f>
        <v>35.370934880606832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>D31*$W$7</f>
        <v>38730</v>
      </c>
      <c r="G31" s="1">
        <f>E31*$W$7</f>
        <v>70240</v>
      </c>
      <c r="H31">
        <f t="shared" ref="H31" si="31">C31-C30</f>
        <v>26365</v>
      </c>
      <c r="I31">
        <f t="shared" ref="I31" si="32">D31-D30</f>
        <v>895</v>
      </c>
      <c r="J31">
        <f t="shared" si="2"/>
        <v>28</v>
      </c>
      <c r="K31" s="4">
        <f>W$4*EXP(X$4*J31)</f>
        <v>422550.30128394108</v>
      </c>
      <c r="L31" s="4" t="s">
        <v>47</v>
      </c>
      <c r="M31" s="4">
        <f>SLOPE($C$25:C31,$J$25:J31)</f>
        <v>20084.035714285714</v>
      </c>
      <c r="N31" s="4">
        <f>INTERCEPT($C$25:C31,$J$25:J31)</f>
        <v>-378727.46428571426</v>
      </c>
      <c r="O31" s="14">
        <f>INDEX(LINEST($C$25:C31,$J$25:J31,1,1),3,1)</f>
        <v>0.99611897918583714</v>
      </c>
      <c r="P31" s="4">
        <f>M31*J31+N31</f>
        <v>183625.53571428574</v>
      </c>
      <c r="Q31" s="4">
        <f>P31-C31</f>
        <v>-4546.4642857142608</v>
      </c>
      <c r="R31" s="9">
        <f>24*((2*J31+N31/M31)-J31)</f>
        <v>219.42865068737962</v>
      </c>
      <c r="T31">
        <f>2*J31+N31/M31</f>
        <v>37.142860445307484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J32">
        <f t="shared" si="2"/>
        <v>29</v>
      </c>
      <c r="K32" s="4">
        <f>W$4*EXP(X$4*J32)</f>
        <v>566064.76418024604</v>
      </c>
      <c r="L32" s="4"/>
      <c r="M32" s="4"/>
      <c r="N32" s="4"/>
      <c r="O32" s="4"/>
      <c r="P32" s="4"/>
      <c r="Q32" s="4"/>
      <c r="R32" s="9"/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J33">
        <f t="shared" si="2"/>
        <v>30</v>
      </c>
      <c r="K33" s="4">
        <f>W$4*EXP(X$4*J33)</f>
        <v>758322.30215620936</v>
      </c>
      <c r="L33" s="4"/>
      <c r="M33" s="4"/>
      <c r="N33" s="4"/>
      <c r="O33" s="4"/>
      <c r="P33" s="4"/>
      <c r="Q33" s="4"/>
      <c r="R33" s="9"/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J34">
        <f t="shared" si="2"/>
        <v>31</v>
      </c>
      <c r="K34" s="4">
        <f>W$4*EXP(X$4*J34)</f>
        <v>1015877.9530823868</v>
      </c>
      <c r="L34" s="4"/>
      <c r="M34" s="4"/>
      <c r="N34" s="4"/>
      <c r="O34" s="4"/>
      <c r="P34" s="4"/>
      <c r="Q34" s="4"/>
      <c r="R34" s="9"/>
    </row>
    <row r="35" spans="1:24" x14ac:dyDescent="0.3">
      <c r="A35" s="8">
        <v>43925</v>
      </c>
      <c r="B35" t="s">
        <v>13</v>
      </c>
      <c r="J35">
        <f t="shared" si="2"/>
        <v>32</v>
      </c>
      <c r="K35" s="4">
        <f>W$4*EXP(X$4*J35)</f>
        <v>1360909.4874625946</v>
      </c>
      <c r="L35" s="4" t="s">
        <v>44</v>
      </c>
      <c r="M35" s="4"/>
      <c r="N35" s="4"/>
      <c r="O35" s="4"/>
      <c r="P35" s="4"/>
      <c r="Q35" s="4"/>
      <c r="R35" s="9"/>
    </row>
    <row r="36" spans="1:24" x14ac:dyDescent="0.3">
      <c r="A36" s="8">
        <v>43926</v>
      </c>
      <c r="B36" t="s">
        <v>14</v>
      </c>
      <c r="J36">
        <f t="shared" si="2"/>
        <v>33</v>
      </c>
      <c r="K36" s="4">
        <f>W$4*EXP(X$4*J36)</f>
        <v>1823127.1064069455</v>
      </c>
      <c r="L36" s="4"/>
      <c r="M36" s="4"/>
    </row>
    <row r="37" spans="1:24" x14ac:dyDescent="0.3">
      <c r="A37" s="8">
        <v>43927</v>
      </c>
      <c r="B37" t="s">
        <v>8</v>
      </c>
      <c r="J37">
        <f t="shared" si="2"/>
        <v>34</v>
      </c>
      <c r="K37" s="4">
        <f>W$4*EXP(X$4*J37)</f>
        <v>2442331.7470678678</v>
      </c>
      <c r="L37" s="4"/>
      <c r="M37" s="4"/>
    </row>
    <row r="38" spans="1:24" x14ac:dyDescent="0.3">
      <c r="A38" s="8">
        <v>43928</v>
      </c>
      <c r="B38" t="s">
        <v>9</v>
      </c>
      <c r="F38" s="5" t="s">
        <v>42</v>
      </c>
      <c r="J38">
        <f t="shared" si="2"/>
        <v>35</v>
      </c>
      <c r="K38" s="4">
        <f>W$4*EXP(X$4*J38)</f>
        <v>3271842.2877774565</v>
      </c>
      <c r="L38" s="4"/>
      <c r="M38" s="4"/>
    </row>
    <row r="39" spans="1:24" x14ac:dyDescent="0.3">
      <c r="A39" s="8">
        <v>43929</v>
      </c>
      <c r="B39" t="s">
        <v>10</v>
      </c>
      <c r="J39">
        <f t="shared" si="2"/>
        <v>36</v>
      </c>
      <c r="K39" s="4">
        <f>W$4*EXP(X$4*J39)</f>
        <v>4383086.7649084078</v>
      </c>
      <c r="L39" s="4"/>
      <c r="M39" s="4"/>
      <c r="V39" t="s">
        <v>37</v>
      </c>
    </row>
    <row r="40" spans="1:24" x14ac:dyDescent="0.3">
      <c r="A40" s="8">
        <v>43930</v>
      </c>
      <c r="B40" t="s">
        <v>11</v>
      </c>
      <c r="J40">
        <f t="shared" si="2"/>
        <v>37</v>
      </c>
      <c r="K40" s="4">
        <f>W$4*EXP(X$4*J40)</f>
        <v>5871752.9449640783</v>
      </c>
      <c r="L40" s="4"/>
      <c r="M40" s="4"/>
    </row>
    <row r="41" spans="1:24" x14ac:dyDescent="0.3">
      <c r="A41" s="8">
        <v>43931</v>
      </c>
      <c r="B41" t="s">
        <v>12</v>
      </c>
      <c r="J41">
        <f t="shared" si="2"/>
        <v>38</v>
      </c>
      <c r="K41" s="4">
        <f>W$4*EXP(X$4*J41)</f>
        <v>7866027.8693832317</v>
      </c>
      <c r="L41" s="4"/>
      <c r="M41" s="4"/>
    </row>
    <row r="42" spans="1:24" x14ac:dyDescent="0.3">
      <c r="A42" s="8">
        <v>43932</v>
      </c>
      <c r="B42" t="s">
        <v>13</v>
      </c>
      <c r="J42">
        <f t="shared" si="2"/>
        <v>39</v>
      </c>
      <c r="K42" s="4">
        <f>W$4*EXP(X$4*J42)</f>
        <v>10537635.868174648</v>
      </c>
      <c r="L42" s="4"/>
      <c r="M42" s="4"/>
    </row>
    <row r="43" spans="1:24" x14ac:dyDescent="0.3">
      <c r="A43" s="8">
        <v>43933</v>
      </c>
      <c r="B43" t="s">
        <v>14</v>
      </c>
      <c r="J43">
        <f t="shared" si="2"/>
        <v>40</v>
      </c>
      <c r="K43" s="4">
        <f>W$4*EXP(X$4*J43)</f>
        <v>14116625.510881616</v>
      </c>
      <c r="L43" s="4"/>
      <c r="M43" s="4"/>
    </row>
    <row r="44" spans="1:24" x14ac:dyDescent="0.3">
      <c r="A44" s="8">
        <v>43934</v>
      </c>
      <c r="B44" t="s">
        <v>8</v>
      </c>
      <c r="J44">
        <f t="shared" si="2"/>
        <v>41</v>
      </c>
      <c r="K44" s="4">
        <f>W$4*EXP(X$4*J44)</f>
        <v>18911178.779324546</v>
      </c>
      <c r="L44" s="4"/>
      <c r="M44" s="4"/>
    </row>
    <row r="45" spans="1:24" x14ac:dyDescent="0.3">
      <c r="A45" s="8">
        <v>43935</v>
      </c>
      <c r="B45" t="s">
        <v>9</v>
      </c>
      <c r="J45">
        <f t="shared" si="2"/>
        <v>42</v>
      </c>
      <c r="K45" s="4">
        <f>W$4*EXP(X$4*J45)</f>
        <v>25334148.203329325</v>
      </c>
      <c r="L45" s="4"/>
      <c r="M45" s="4"/>
    </row>
    <row r="46" spans="1:24" x14ac:dyDescent="0.3">
      <c r="A46" s="8">
        <v>43936</v>
      </c>
      <c r="B46" t="s">
        <v>10</v>
      </c>
      <c r="J46">
        <f t="shared" si="2"/>
        <v>43</v>
      </c>
      <c r="K46" s="4">
        <f>W$4*EXP(X$4*J46)</f>
        <v>33938607.036487415</v>
      </c>
      <c r="L46" s="4"/>
      <c r="M46" s="4"/>
    </row>
    <row r="47" spans="1:24" x14ac:dyDescent="0.3">
      <c r="A47" s="8">
        <v>43937</v>
      </c>
      <c r="B47" t="s">
        <v>11</v>
      </c>
      <c r="J47">
        <f t="shared" si="2"/>
        <v>44</v>
      </c>
      <c r="K47" s="4">
        <f>W$4*EXP(X$4*J47)</f>
        <v>45465473.649741426</v>
      </c>
      <c r="L47" s="4"/>
      <c r="M47" s="4"/>
    </row>
    <row r="48" spans="1:24" x14ac:dyDescent="0.3">
      <c r="A48" s="8">
        <v>43938</v>
      </c>
      <c r="B48" t="s">
        <v>12</v>
      </c>
      <c r="J48">
        <f t="shared" si="2"/>
        <v>45</v>
      </c>
      <c r="K48" s="4">
        <f>W$4*EXP(X$4*J48)</f>
        <v>60907311.015239298</v>
      </c>
      <c r="L48" s="4"/>
      <c r="M48" s="4"/>
    </row>
    <row r="49" spans="1:13" x14ac:dyDescent="0.3">
      <c r="A49" s="8">
        <v>43939</v>
      </c>
      <c r="B49" t="s">
        <v>13</v>
      </c>
      <c r="J49">
        <f>J48+1</f>
        <v>46</v>
      </c>
      <c r="K49" s="4">
        <f>W$4*EXP(X$4*J49)</f>
        <v>81593794.968155891</v>
      </c>
      <c r="L49" s="4"/>
      <c r="M49" s="4"/>
    </row>
    <row r="50" spans="1:13" x14ac:dyDescent="0.3">
      <c r="A50" s="8">
        <v>43940</v>
      </c>
      <c r="B50" t="s">
        <v>14</v>
      </c>
      <c r="J50">
        <f t="shared" si="2"/>
        <v>47</v>
      </c>
      <c r="K50" s="4">
        <f>W$4*EXP(X$4*J50)</f>
        <v>109306210.80348961</v>
      </c>
      <c r="L50" s="4"/>
      <c r="M50" s="4"/>
    </row>
    <row r="51" spans="1:13" x14ac:dyDescent="0.3">
      <c r="A51" s="8">
        <v>43941</v>
      </c>
      <c r="B51" t="s">
        <v>8</v>
      </c>
      <c r="J51">
        <f t="shared" si="2"/>
        <v>48</v>
      </c>
      <c r="K51" s="4">
        <f>W$4*EXP(X$4*J51)</f>
        <v>146430837.35570687</v>
      </c>
      <c r="L51" s="4"/>
      <c r="M51" s="4"/>
    </row>
    <row r="52" spans="1:13" x14ac:dyDescent="0.3">
      <c r="A52" s="8">
        <v>43942</v>
      </c>
      <c r="B52" t="s">
        <v>9</v>
      </c>
      <c r="J52">
        <f t="shared" si="2"/>
        <v>49</v>
      </c>
      <c r="K52" s="4">
        <f>W$4*EXP(X$4*J52)</f>
        <v>196164426.25791708</v>
      </c>
      <c r="L52" s="4"/>
      <c r="M52" s="4"/>
    </row>
    <row r="53" spans="1:13" x14ac:dyDescent="0.3">
      <c r="A53" s="8">
        <v>43943</v>
      </c>
      <c r="B53" t="s">
        <v>10</v>
      </c>
      <c r="J53">
        <f t="shared" si="2"/>
        <v>50</v>
      </c>
      <c r="K53" s="4">
        <f>W$4*EXP(X$4*J53)</f>
        <v>262789469.92307162</v>
      </c>
      <c r="L53" s="4"/>
      <c r="M53" s="4"/>
    </row>
    <row r="54" spans="1:13" x14ac:dyDescent="0.3">
      <c r="A54" s="8">
        <v>43944</v>
      </c>
      <c r="B54" t="s">
        <v>11</v>
      </c>
      <c r="J54">
        <f t="shared" si="2"/>
        <v>51</v>
      </c>
      <c r="K54" s="4">
        <f>W$4*EXP(X$4*J54)</f>
        <v>352042961.20261478</v>
      </c>
      <c r="L54" s="4"/>
      <c r="M54" s="4"/>
    </row>
    <row r="55" spans="1:13" x14ac:dyDescent="0.3">
      <c r="A55" s="8">
        <v>43945</v>
      </c>
      <c r="B55" t="s">
        <v>12</v>
      </c>
      <c r="J55">
        <f t="shared" si="2"/>
        <v>52</v>
      </c>
      <c r="K55" s="4">
        <f>W$4*EXP(X$4*J55)</f>
        <v>471610398.12054008</v>
      </c>
      <c r="L55" s="4"/>
      <c r="M55" s="4"/>
    </row>
    <row r="56" spans="1:13" x14ac:dyDescent="0.3">
      <c r="A56" s="8">
        <v>43946</v>
      </c>
      <c r="B56" t="s">
        <v>13</v>
      </c>
      <c r="J56">
        <f t="shared" si="2"/>
        <v>53</v>
      </c>
      <c r="K56" s="4">
        <f>W$4*EXP(X$4*J56)</f>
        <v>631787571.76572323</v>
      </c>
      <c r="L56" s="4"/>
      <c r="M56" s="4"/>
    </row>
    <row r="57" spans="1:13" x14ac:dyDescent="0.3">
      <c r="A57" s="8">
        <v>43947</v>
      </c>
      <c r="B57" t="s">
        <v>14</v>
      </c>
      <c r="J57">
        <f t="shared" si="2"/>
        <v>54</v>
      </c>
      <c r="K57" s="4">
        <f>W$4*EXP(X$4*J57)</f>
        <v>846367123.00734258</v>
      </c>
      <c r="L57" s="4"/>
      <c r="M57" s="4"/>
    </row>
    <row r="58" spans="1:13" x14ac:dyDescent="0.3">
      <c r="A58" s="8">
        <v>43948</v>
      </c>
      <c r="B58" t="s">
        <v>8</v>
      </c>
      <c r="J58">
        <f t="shared" si="2"/>
        <v>55</v>
      </c>
      <c r="K58" s="4">
        <f>W$4*EXP(X$4*J58)</f>
        <v>1133826208.2391124</v>
      </c>
      <c r="L58" s="4"/>
      <c r="M58" s="4"/>
    </row>
    <row r="59" spans="1:13" x14ac:dyDescent="0.3">
      <c r="A59" s="8">
        <v>43949</v>
      </c>
      <c r="B59" t="s">
        <v>9</v>
      </c>
      <c r="J59">
        <f t="shared" si="2"/>
        <v>56</v>
      </c>
      <c r="K59" s="4">
        <f>W$4*EXP(X$4*J59)</f>
        <v>1518917542.4512918</v>
      </c>
      <c r="L59" s="4"/>
      <c r="M59" s="4"/>
    </row>
    <row r="60" spans="1:13" x14ac:dyDescent="0.3">
      <c r="A60" s="8">
        <v>43950</v>
      </c>
      <c r="B60" t="s">
        <v>10</v>
      </c>
      <c r="J60">
        <f t="shared" si="2"/>
        <v>57</v>
      </c>
      <c r="K60" s="4">
        <f>W$4*EXP(X$4*J60)</f>
        <v>2034800822.2082989</v>
      </c>
      <c r="L60" s="4"/>
      <c r="M60" s="4"/>
    </row>
    <row r="61" spans="1:13" x14ac:dyDescent="0.3">
      <c r="A61" s="8">
        <v>43951</v>
      </c>
      <c r="B61" t="s">
        <v>11</v>
      </c>
      <c r="J61">
        <f t="shared" si="2"/>
        <v>58</v>
      </c>
      <c r="K61" s="4">
        <f>W$4*EXP(X$4*J61)</f>
        <v>2725898062.4962783</v>
      </c>
      <c r="L61" s="4"/>
      <c r="M61" s="4"/>
    </row>
    <row r="62" spans="1:13" x14ac:dyDescent="0.3">
      <c r="A62" s="8">
        <v>43952</v>
      </c>
      <c r="B62" t="s">
        <v>12</v>
      </c>
      <c r="J62">
        <f t="shared" si="2"/>
        <v>59</v>
      </c>
      <c r="K62" s="4">
        <f>W$4*EXP(X$4*J62)</f>
        <v>3651718716.6539841</v>
      </c>
      <c r="L62" s="4"/>
      <c r="M62" s="4"/>
    </row>
    <row r="63" spans="1:13" x14ac:dyDescent="0.3">
      <c r="A63" s="8">
        <v>43953</v>
      </c>
      <c r="B63" t="s">
        <v>13</v>
      </c>
      <c r="J63">
        <f t="shared" si="2"/>
        <v>60</v>
      </c>
      <c r="K63" s="4">
        <f>W$4*EXP(X$4*J63)</f>
        <v>4891983955.3168287</v>
      </c>
      <c r="L63" s="4"/>
      <c r="M63" s="4"/>
    </row>
    <row r="64" spans="1:13" x14ac:dyDescent="0.3">
      <c r="A64" s="8">
        <v>43954</v>
      </c>
      <c r="B64" t="s">
        <v>14</v>
      </c>
      <c r="J64">
        <f t="shared" si="2"/>
        <v>61</v>
      </c>
      <c r="K64" s="4">
        <f>W$4*EXP(X$4*J64)</f>
        <v>6553491349.1380224</v>
      </c>
      <c r="L64" s="4"/>
      <c r="M64" s="4"/>
    </row>
    <row r="65" spans="1:13" x14ac:dyDescent="0.3">
      <c r="A65" s="8">
        <v>43955</v>
      </c>
      <c r="B65" t="s">
        <v>8</v>
      </c>
      <c r="J65">
        <f t="shared" si="2"/>
        <v>62</v>
      </c>
      <c r="K65" s="4">
        <f>W$4*EXP(X$4*J65)</f>
        <v>8779311063.8780098</v>
      </c>
      <c r="L65" s="4"/>
      <c r="M65" s="4"/>
    </row>
    <row r="66" spans="1:13" x14ac:dyDescent="0.3">
      <c r="A66" s="8">
        <v>43956</v>
      </c>
      <c r="B66" t="s">
        <v>9</v>
      </c>
      <c r="J66">
        <f t="shared" si="2"/>
        <v>63</v>
      </c>
      <c r="K66" s="4">
        <f>W$4*EXP(X$4*J66)</f>
        <v>11761105439.846031</v>
      </c>
      <c r="L66" s="4"/>
      <c r="M66" s="4"/>
    </row>
  </sheetData>
  <pageMargins left="0.7" right="0.7" top="0.75" bottom="0.75" header="0.3" footer="0.3"/>
  <pageSetup orientation="portrait" horizontalDpi="0" verticalDpi="0" r:id="rId1"/>
  <ignoredErrors>
    <ignoredError sqref="N26:N27 N28:N31 O26:O3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5" sqref="B5"/>
    </sheetView>
  </sheetViews>
  <sheetFormatPr defaultRowHeight="14.4" x14ac:dyDescent="0.3"/>
  <cols>
    <col min="1" max="1" width="28.5546875" bestFit="1" customWidth="1"/>
    <col min="2" max="3" width="12.5546875" bestFit="1" customWidth="1"/>
    <col min="4" max="4" width="13.6640625" bestFit="1" customWidth="1"/>
  </cols>
  <sheetData>
    <row r="2" spans="1:4" x14ac:dyDescent="0.3">
      <c r="A2" t="s">
        <v>32</v>
      </c>
    </row>
    <row r="3" spans="1:4" x14ac:dyDescent="0.3">
      <c r="A3" t="s">
        <v>31</v>
      </c>
      <c r="B3">
        <v>18</v>
      </c>
      <c r="C3" t="s">
        <v>27</v>
      </c>
    </row>
    <row r="4" spans="1:4" x14ac:dyDescent="0.3">
      <c r="A4" t="s">
        <v>30</v>
      </c>
      <c r="B4">
        <v>0.01</v>
      </c>
      <c r="C4" t="s">
        <v>29</v>
      </c>
    </row>
    <row r="5" spans="1:4" ht="15" thickBot="1" x14ac:dyDescent="0.35">
      <c r="A5" t="s">
        <v>28</v>
      </c>
      <c r="B5" s="11">
        <v>9</v>
      </c>
      <c r="C5" t="s">
        <v>27</v>
      </c>
    </row>
    <row r="6" spans="1:4" ht="15.6" thickTop="1" thickBot="1" x14ac:dyDescent="0.35">
      <c r="A6" t="s">
        <v>26</v>
      </c>
      <c r="B6" s="11">
        <v>3873</v>
      </c>
    </row>
    <row r="7" spans="1:4" ht="15" thickTop="1" x14ac:dyDescent="0.3"/>
    <row r="8" spans="1:4" x14ac:dyDescent="0.3">
      <c r="A8" t="str">
        <f>"probable cases " &amp; B3 &amp; " days ago."</f>
        <v>probable cases 18 days ago.</v>
      </c>
      <c r="B8">
        <f>B6/B4</f>
        <v>387300</v>
      </c>
    </row>
    <row r="9" spans="1:4" x14ac:dyDescent="0.3">
      <c r="A9" t="str">
        <f>"number of doubles in " &amp; B3 &amp; " days"</f>
        <v>number of doubles in 18 days</v>
      </c>
      <c r="B9">
        <f>B3/B5</f>
        <v>2</v>
      </c>
    </row>
    <row r="10" spans="1:4" x14ac:dyDescent="0.3">
      <c r="B10" t="s">
        <v>25</v>
      </c>
      <c r="C10" t="s">
        <v>24</v>
      </c>
      <c r="D10" t="s">
        <v>23</v>
      </c>
    </row>
    <row r="11" spans="1:4" x14ac:dyDescent="0.3">
      <c r="A11" t="s">
        <v>22</v>
      </c>
      <c r="B11" s="12">
        <f>$B$8 * (2^$B$9)</f>
        <v>1549200</v>
      </c>
      <c r="C11" s="12">
        <f>B8*2^(INT(B9))</f>
        <v>1549200</v>
      </c>
      <c r="D11" s="12">
        <f>B8*2^(1+INT(B9))</f>
        <v>3098400</v>
      </c>
    </row>
    <row r="12" spans="1:4" x14ac:dyDescent="0.3">
      <c r="A12" t="str">
        <f>"number of deaths in " &amp; B3 &amp; " days."</f>
        <v>number of deaths in 18 days.</v>
      </c>
      <c r="B12" s="13">
        <f>B11*$B$4</f>
        <v>15492</v>
      </c>
      <c r="C12" s="13">
        <f>C11*$B$4</f>
        <v>15492</v>
      </c>
      <c r="D12" s="13">
        <f>D11*$B$4</f>
        <v>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Charts</vt:lpstr>
      <vt:lpstr>Screenshots</vt:lpstr>
      <vt:lpstr>Death Projection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2020-04-01T17:23:05Z</dcterms:modified>
</cp:coreProperties>
</file>