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K29" i="1" l="1"/>
  <c r="AJ29" i="1"/>
  <c r="AI29" i="1"/>
  <c r="AH29" i="1"/>
  <c r="AG29" i="1"/>
  <c r="AF29" i="1"/>
  <c r="AE29" i="1"/>
  <c r="AD29" i="1"/>
  <c r="AC29" i="1"/>
  <c r="AB29" i="1"/>
  <c r="AA29" i="1"/>
  <c r="AK28" i="1"/>
  <c r="AJ28" i="1"/>
  <c r="AI28" i="1"/>
  <c r="AH28" i="1"/>
  <c r="AG28" i="1"/>
  <c r="AF28" i="1"/>
  <c r="AE28" i="1"/>
  <c r="AD28" i="1"/>
  <c r="AC28" i="1"/>
  <c r="AB28" i="1"/>
  <c r="AA28" i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A15" i="1"/>
  <c r="AA18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B7" i="1"/>
  <c r="AC7" i="1" s="1"/>
  <c r="AD7" i="1" s="1"/>
  <c r="AE7" i="1" s="1"/>
  <c r="AF7" i="1" s="1"/>
  <c r="AG7" i="1" s="1"/>
  <c r="AH7" i="1" s="1"/>
  <c r="AI7" i="1" s="1"/>
  <c r="AJ7" i="1" s="1"/>
  <c r="AK7" i="1" s="1"/>
  <c r="AA7" i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B5" i="1"/>
  <c r="AC5" i="1" s="1"/>
  <c r="AD5" i="1" s="1"/>
  <c r="AE5" i="1" s="1"/>
  <c r="AF5" i="1" s="1"/>
  <c r="AG5" i="1" s="1"/>
  <c r="AH5" i="1" s="1"/>
  <c r="AI5" i="1" s="1"/>
  <c r="AJ5" i="1" s="1"/>
  <c r="AK5" i="1" s="1"/>
  <c r="AA5" i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B3" i="1"/>
  <c r="AB10" i="1" s="1"/>
  <c r="AA3" i="1"/>
  <c r="AA10" i="1" s="1"/>
  <c r="Z29" i="1"/>
  <c r="Y29" i="1"/>
  <c r="X29" i="1"/>
  <c r="W29" i="1"/>
  <c r="V29" i="1"/>
  <c r="U29" i="1"/>
  <c r="T29" i="1"/>
  <c r="S29" i="1"/>
  <c r="R29" i="1"/>
  <c r="Q29" i="1"/>
  <c r="Z28" i="1"/>
  <c r="Y28" i="1"/>
  <c r="X28" i="1"/>
  <c r="W28" i="1"/>
  <c r="V28" i="1"/>
  <c r="U28" i="1"/>
  <c r="T28" i="1"/>
  <c r="S28" i="1"/>
  <c r="R28" i="1"/>
  <c r="Q28" i="1"/>
  <c r="P29" i="1"/>
  <c r="P28" i="1"/>
  <c r="AA12" i="1" l="1"/>
  <c r="AA13" i="1" s="1"/>
  <c r="AA21" i="1" s="1"/>
  <c r="AA24" i="1" s="1"/>
  <c r="AA20" i="1"/>
  <c r="AA23" i="1" s="1"/>
  <c r="AC3" i="1"/>
  <c r="AB15" i="1"/>
  <c r="U16" i="1"/>
  <c r="V16" i="1" s="1"/>
  <c r="W16" i="1" s="1"/>
  <c r="X16" i="1" s="1"/>
  <c r="Y16" i="1" s="1"/>
  <c r="Z16" i="1" s="1"/>
  <c r="U15" i="1"/>
  <c r="V15" i="1" s="1"/>
  <c r="U8" i="1"/>
  <c r="V8" i="1" s="1"/>
  <c r="W8" i="1" s="1"/>
  <c r="X8" i="1" s="1"/>
  <c r="Y8" i="1" s="1"/>
  <c r="Z8" i="1" s="1"/>
  <c r="U7" i="1"/>
  <c r="V7" i="1" s="1"/>
  <c r="W7" i="1" s="1"/>
  <c r="X7" i="1" s="1"/>
  <c r="Y7" i="1" s="1"/>
  <c r="Z7" i="1" s="1"/>
  <c r="U6" i="1"/>
  <c r="V6" i="1" s="1"/>
  <c r="W6" i="1" s="1"/>
  <c r="X6" i="1" s="1"/>
  <c r="Y6" i="1" s="1"/>
  <c r="Z6" i="1" s="1"/>
  <c r="U5" i="1"/>
  <c r="V5" i="1" s="1"/>
  <c r="W5" i="1" s="1"/>
  <c r="X5" i="1" s="1"/>
  <c r="Y5" i="1" s="1"/>
  <c r="Z5" i="1" s="1"/>
  <c r="U4" i="1"/>
  <c r="V4" i="1" s="1"/>
  <c r="W4" i="1" s="1"/>
  <c r="X4" i="1" s="1"/>
  <c r="Y4" i="1" s="1"/>
  <c r="Z4" i="1" s="1"/>
  <c r="U3" i="1"/>
  <c r="V3" i="1" s="1"/>
  <c r="AD3" i="1" l="1"/>
  <c r="AC10" i="1"/>
  <c r="AC15" i="1"/>
  <c r="AB18" i="1"/>
  <c r="AB20" i="1" s="1"/>
  <c r="AB12" i="1" s="1"/>
  <c r="AB13" i="1" s="1"/>
  <c r="AB21" i="1" s="1"/>
  <c r="AB23" i="1"/>
  <c r="AB24" i="1"/>
  <c r="V10" i="1"/>
  <c r="W3" i="1"/>
  <c r="V18" i="1"/>
  <c r="W15" i="1"/>
  <c r="U10" i="1"/>
  <c r="U18" i="1"/>
  <c r="O5" i="1"/>
  <c r="Q6" i="1"/>
  <c r="AC18" i="1" l="1"/>
  <c r="AC20" i="1" s="1"/>
  <c r="AD15" i="1"/>
  <c r="AD10" i="1"/>
  <c r="AE3" i="1"/>
  <c r="U20" i="1"/>
  <c r="U23" i="1" s="1"/>
  <c r="V23" i="1" s="1"/>
  <c r="V20" i="1"/>
  <c r="V12" i="1" s="1"/>
  <c r="V13" i="1" s="1"/>
  <c r="V21" i="1" s="1"/>
  <c r="X15" i="1"/>
  <c r="W18" i="1"/>
  <c r="X3" i="1"/>
  <c r="W10" i="1"/>
  <c r="B21" i="1"/>
  <c r="B13" i="1"/>
  <c r="C3" i="1"/>
  <c r="B3" i="1"/>
  <c r="B10" i="1" s="1"/>
  <c r="B12" i="1" s="1"/>
  <c r="B15" i="1"/>
  <c r="AC12" i="1" l="1"/>
  <c r="AC13" i="1" s="1"/>
  <c r="AC21" i="1" s="1"/>
  <c r="AC24" i="1" s="1"/>
  <c r="AC23" i="1"/>
  <c r="AD20" i="1"/>
  <c r="AD12" i="1" s="1"/>
  <c r="AD13" i="1" s="1"/>
  <c r="AD21" i="1" s="1"/>
  <c r="AE10" i="1"/>
  <c r="AF3" i="1"/>
  <c r="AE15" i="1"/>
  <c r="AD18" i="1"/>
  <c r="X10" i="1"/>
  <c r="Y3" i="1"/>
  <c r="X18" i="1"/>
  <c r="Y15" i="1"/>
  <c r="W20" i="1"/>
  <c r="W12" i="1" s="1"/>
  <c r="W13" i="1" s="1"/>
  <c r="W21" i="1" s="1"/>
  <c r="U12" i="1"/>
  <c r="U13" i="1" s="1"/>
  <c r="U21" i="1" s="1"/>
  <c r="U24" i="1" s="1"/>
  <c r="V24" i="1" s="1"/>
  <c r="B18" i="1"/>
  <c r="C16" i="1"/>
  <c r="B16" i="1"/>
  <c r="C15" i="1"/>
  <c r="AE18" i="1" l="1"/>
  <c r="AE20" i="1" s="1"/>
  <c r="AE12" i="1" s="1"/>
  <c r="AE13" i="1" s="1"/>
  <c r="AE21" i="1" s="1"/>
  <c r="AF15" i="1"/>
  <c r="AF10" i="1"/>
  <c r="AG3" i="1"/>
  <c r="AD23" i="1"/>
  <c r="AD24" i="1"/>
  <c r="W24" i="1"/>
  <c r="X20" i="1"/>
  <c r="X12" i="1"/>
  <c r="X13" i="1" s="1"/>
  <c r="X21" i="1" s="1"/>
  <c r="W23" i="1"/>
  <c r="X23" i="1" s="1"/>
  <c r="Z15" i="1"/>
  <c r="Z18" i="1" s="1"/>
  <c r="Y18" i="1"/>
  <c r="Z3" i="1"/>
  <c r="Z10" i="1" s="1"/>
  <c r="Y10" i="1"/>
  <c r="K6" i="1"/>
  <c r="L6" i="1"/>
  <c r="M6" i="1" s="1"/>
  <c r="N6" i="1" s="1"/>
  <c r="O6" i="1" s="1"/>
  <c r="P6" i="1" s="1"/>
  <c r="R6" i="1" s="1"/>
  <c r="S6" i="1" s="1"/>
  <c r="T6" i="1" s="1"/>
  <c r="AE24" i="1" l="1"/>
  <c r="AH3" i="1"/>
  <c r="AG10" i="1"/>
  <c r="AG15" i="1"/>
  <c r="AF18" i="1"/>
  <c r="AF20" i="1" s="1"/>
  <c r="AF12" i="1" s="1"/>
  <c r="AF13" i="1" s="1"/>
  <c r="AF21" i="1" s="1"/>
  <c r="AE23" i="1"/>
  <c r="Z20" i="1"/>
  <c r="Z12" i="1" s="1"/>
  <c r="Z13" i="1" s="1"/>
  <c r="Z21" i="1" s="1"/>
  <c r="X24" i="1"/>
  <c r="Y20" i="1"/>
  <c r="Y12" i="1"/>
  <c r="Y13" i="1" s="1"/>
  <c r="Y21" i="1" s="1"/>
  <c r="Y23" i="1"/>
  <c r="B23" i="1"/>
  <c r="C23" i="1" s="1"/>
  <c r="D23" i="1" s="1"/>
  <c r="F3" i="1"/>
  <c r="AF24" i="1" l="1"/>
  <c r="AF23" i="1"/>
  <c r="AG18" i="1"/>
  <c r="AG20" i="1" s="1"/>
  <c r="AG12" i="1" s="1"/>
  <c r="AG13" i="1" s="1"/>
  <c r="AG21" i="1" s="1"/>
  <c r="AH15" i="1"/>
  <c r="AH10" i="1"/>
  <c r="AI3" i="1"/>
  <c r="Y24" i="1"/>
  <c r="Z24" i="1" s="1"/>
  <c r="Z23" i="1"/>
  <c r="E23" i="1"/>
  <c r="F23" i="1" s="1"/>
  <c r="G23" i="1" s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G7" i="1"/>
  <c r="E4" i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AG24" i="1" l="1"/>
  <c r="AJ3" i="1"/>
  <c r="AI10" i="1"/>
  <c r="AI15" i="1"/>
  <c r="AH18" i="1"/>
  <c r="AH20" i="1" s="1"/>
  <c r="AH12" i="1" s="1"/>
  <c r="AH13" i="1" s="1"/>
  <c r="AH21" i="1" s="1"/>
  <c r="AG23" i="1"/>
  <c r="D3" i="1"/>
  <c r="E3" i="1" s="1"/>
  <c r="G3" i="1" s="1"/>
  <c r="AH24" i="1" l="1"/>
  <c r="AH23" i="1"/>
  <c r="AI18" i="1"/>
  <c r="AI20" i="1" s="1"/>
  <c r="AI12" i="1" s="1"/>
  <c r="AI13" i="1" s="1"/>
  <c r="AI21" i="1" s="1"/>
  <c r="AJ15" i="1"/>
  <c r="AJ10" i="1"/>
  <c r="AK3" i="1"/>
  <c r="AK10" i="1" s="1"/>
  <c r="P5" i="1"/>
  <c r="F4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B24" i="1"/>
  <c r="AJ20" i="1" l="1"/>
  <c r="AJ12" i="1" s="1"/>
  <c r="AJ13" i="1" s="1"/>
  <c r="AJ21" i="1" s="1"/>
  <c r="AK15" i="1"/>
  <c r="AK18" i="1" s="1"/>
  <c r="AK20" i="1" s="1"/>
  <c r="AK12" i="1" s="1"/>
  <c r="AK13" i="1" s="1"/>
  <c r="AK21" i="1" s="1"/>
  <c r="AJ18" i="1"/>
  <c r="AI23" i="1"/>
  <c r="AJ23" i="1" s="1"/>
  <c r="AI24" i="1"/>
  <c r="R5" i="1"/>
  <c r="S5" i="1" s="1"/>
  <c r="T5" i="1" s="1"/>
  <c r="Q5" i="1"/>
  <c r="G4" i="1"/>
  <c r="H4" i="1" s="1"/>
  <c r="D15" i="1"/>
  <c r="AJ24" i="1" l="1"/>
  <c r="AK24" i="1" s="1"/>
  <c r="AK23" i="1"/>
  <c r="I4" i="1"/>
  <c r="H10" i="1"/>
  <c r="J4" i="1"/>
  <c r="C1" i="1"/>
  <c r="D1" i="1" s="1"/>
  <c r="E1" i="1" s="1"/>
  <c r="F1" i="1" s="1"/>
  <c r="G1" i="1" s="1"/>
  <c r="H1" i="1" s="1"/>
  <c r="I1" i="1" s="1"/>
  <c r="J1" i="1" l="1"/>
  <c r="K1" i="1" s="1"/>
  <c r="L1" i="1" s="1"/>
  <c r="M1" i="1" s="1"/>
  <c r="N1" i="1" s="1"/>
  <c r="O1" i="1" s="1"/>
  <c r="P1" i="1" s="1"/>
  <c r="Q1" i="1" s="1"/>
  <c r="C10" i="1"/>
  <c r="C12" i="1" s="1"/>
  <c r="C13" i="1" s="1"/>
  <c r="K4" i="1"/>
  <c r="E15" i="1"/>
  <c r="D16" i="1"/>
  <c r="D18" i="1" s="1"/>
  <c r="C18" i="1"/>
  <c r="D10" i="1" l="1"/>
  <c r="D12" i="1" s="1"/>
  <c r="D13" i="1" s="1"/>
  <c r="L4" i="1"/>
  <c r="C21" i="1"/>
  <c r="C24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F15" i="1"/>
  <c r="E10" i="1" l="1"/>
  <c r="E12" i="1" s="1"/>
  <c r="E13" i="1" s="1"/>
  <c r="M4" i="1"/>
  <c r="D21" i="1"/>
  <c r="D24" i="1" s="1"/>
  <c r="E18" i="1"/>
  <c r="I3" i="1"/>
  <c r="G15" i="1"/>
  <c r="F18" i="1"/>
  <c r="E21" i="1" l="1"/>
  <c r="E24" i="1" s="1"/>
  <c r="I10" i="1"/>
  <c r="F10" i="1"/>
  <c r="F12" i="1" s="1"/>
  <c r="F13" i="1" s="1"/>
  <c r="N4" i="1"/>
  <c r="G10" i="1"/>
  <c r="G12" i="1" s="1"/>
  <c r="G13" i="1" s="1"/>
  <c r="J3" i="1"/>
  <c r="H15" i="1"/>
  <c r="G18" i="1"/>
  <c r="F21" i="1" l="1"/>
  <c r="F24" i="1" s="1"/>
  <c r="G21" i="1"/>
  <c r="J10" i="1"/>
  <c r="O4" i="1"/>
  <c r="K3" i="1"/>
  <c r="I15" i="1"/>
  <c r="J15" i="1" s="1"/>
  <c r="H18" i="1"/>
  <c r="G24" i="1" l="1"/>
  <c r="K10" i="1"/>
  <c r="P4" i="1"/>
  <c r="L3" i="1"/>
  <c r="I18" i="1"/>
  <c r="I20" i="1" s="1"/>
  <c r="I12" i="1" s="1"/>
  <c r="I13" i="1" l="1"/>
  <c r="I21" i="1" s="1"/>
  <c r="L10" i="1"/>
  <c r="Q4" i="1"/>
  <c r="M3" i="1"/>
  <c r="K15" i="1"/>
  <c r="J18" i="1"/>
  <c r="J20" i="1" s="1"/>
  <c r="J12" i="1" s="1"/>
  <c r="J13" i="1" l="1"/>
  <c r="J21" i="1" s="1"/>
  <c r="M10" i="1"/>
  <c r="R4" i="1"/>
  <c r="N3" i="1"/>
  <c r="L15" i="1"/>
  <c r="K18" i="1"/>
  <c r="K20" i="1" s="1"/>
  <c r="K12" i="1" s="1"/>
  <c r="K13" i="1" l="1"/>
  <c r="K21" i="1" s="1"/>
  <c r="N10" i="1"/>
  <c r="S4" i="1"/>
  <c r="O3" i="1"/>
  <c r="M15" i="1"/>
  <c r="L18" i="1"/>
  <c r="L20" i="1" s="1"/>
  <c r="L12" i="1" s="1"/>
  <c r="O10" i="1" l="1"/>
  <c r="T4" i="1"/>
  <c r="P3" i="1"/>
  <c r="N15" i="1"/>
  <c r="M18" i="1"/>
  <c r="M20" i="1" s="1"/>
  <c r="M12" i="1" s="1"/>
  <c r="P10" i="1" l="1"/>
  <c r="Q3" i="1"/>
  <c r="O15" i="1"/>
  <c r="N18" i="1"/>
  <c r="N20" i="1" s="1"/>
  <c r="N12" i="1" s="1"/>
  <c r="Q10" i="1" l="1"/>
  <c r="R3" i="1"/>
  <c r="O18" i="1"/>
  <c r="O20" i="1" s="1"/>
  <c r="O12" i="1" s="1"/>
  <c r="P15" i="1"/>
  <c r="R10" i="1" l="1"/>
  <c r="S3" i="1"/>
  <c r="Q15" i="1"/>
  <c r="P18" i="1"/>
  <c r="P20" i="1" s="1"/>
  <c r="P12" i="1" s="1"/>
  <c r="T3" i="1" l="1"/>
  <c r="S10" i="1"/>
  <c r="R15" i="1"/>
  <c r="Q18" i="1"/>
  <c r="Q20" i="1" s="1"/>
  <c r="Q12" i="1" s="1"/>
  <c r="T10" i="1" l="1"/>
  <c r="S15" i="1"/>
  <c r="R18" i="1"/>
  <c r="R20" i="1" s="1"/>
  <c r="R12" i="1" s="1"/>
  <c r="S18" i="1" l="1"/>
  <c r="S20" i="1" s="1"/>
  <c r="S12" i="1" s="1"/>
  <c r="T15" i="1"/>
  <c r="T18" i="1" s="1"/>
  <c r="T20" i="1" s="1"/>
  <c r="T12" i="1" s="1"/>
  <c r="H20" i="1" l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H12" i="1" l="1"/>
  <c r="H13" i="1" l="1"/>
  <c r="H21" i="1" s="1"/>
  <c r="H24" i="1" s="1"/>
  <c r="I24" i="1" s="1"/>
  <c r="J24" i="1" s="1"/>
  <c r="K24" i="1" s="1"/>
  <c r="L13" i="1"/>
  <c r="L21" i="1" s="1"/>
  <c r="L24" i="1" l="1"/>
  <c r="M13" i="1"/>
  <c r="M21" i="1" s="1"/>
  <c r="M24" i="1" l="1"/>
  <c r="N13" i="1"/>
  <c r="N21" i="1" s="1"/>
  <c r="N24" i="1" l="1"/>
  <c r="O13" i="1"/>
  <c r="O21" i="1" s="1"/>
  <c r="O24" i="1" l="1"/>
  <c r="P13" i="1"/>
  <c r="P21" i="1" s="1"/>
  <c r="P24" i="1" l="1"/>
  <c r="Q13" i="1"/>
  <c r="Q21" i="1" s="1"/>
  <c r="Q24" i="1" l="1"/>
  <c r="R13" i="1"/>
  <c r="R21" i="1" s="1"/>
  <c r="R24" i="1" l="1"/>
  <c r="S13" i="1"/>
  <c r="S21" i="1" s="1"/>
  <c r="S24" i="1" l="1"/>
  <c r="T13" i="1"/>
  <c r="T21" i="1" s="1"/>
  <c r="T24" i="1" l="1"/>
</calcChain>
</file>

<file path=xl/sharedStrings.xml><?xml version="1.0" encoding="utf-8"?>
<sst xmlns="http://schemas.openxmlformats.org/spreadsheetml/2006/main" count="37" uniqueCount="37">
  <si>
    <t>Year</t>
  </si>
  <si>
    <t>Med Exp</t>
  </si>
  <si>
    <t>Age</t>
  </si>
  <si>
    <t>Navy Ret</t>
  </si>
  <si>
    <t>SS</t>
  </si>
  <si>
    <t>Gross Income</t>
  </si>
  <si>
    <t>Improving</t>
  </si>
  <si>
    <t>Income &amp; SS Taxes</t>
  </si>
  <si>
    <t>Non-IRA Account Sav/Spend</t>
  </si>
  <si>
    <t>Initial non-IRA Account is made up of $50,000 savings and $10,000 life insurance</t>
  </si>
  <si>
    <t>Notes:</t>
  </si>
  <si>
    <t>GE</t>
  </si>
  <si>
    <t>Alcatel</t>
  </si>
  <si>
    <t>After age 60</t>
  </si>
  <si>
    <t>Prior to age 60 the year's savings and spending come out of non-IRA account</t>
  </si>
  <si>
    <t>The year's savings goes into the non-IRA account</t>
  </si>
  <si>
    <t>The year's spending comes out of the IRA account</t>
  </si>
  <si>
    <t>Large expense in 2013 of $8,000</t>
  </si>
  <si>
    <t>Lump sum income in 2014 of $9,000</t>
  </si>
  <si>
    <t>Large expense</t>
  </si>
  <si>
    <t>Gross Income + IRA Spend</t>
  </si>
  <si>
    <t>Exception is that Income tax comes out of non-IRA account</t>
  </si>
  <si>
    <t>IRA_Spend</t>
  </si>
  <si>
    <t>Each year $15,000 is transferred from IRA account to the non-IRA Account.  Taxes on the $15,000 are paid with other income taxes and taken back out of the non-IRA account.</t>
  </si>
  <si>
    <t>Xfer IRA to non-IRA</t>
  </si>
  <si>
    <t>Lump sum income (no tax)</t>
  </si>
  <si>
    <t>non-IRA Savings</t>
  </si>
  <si>
    <t>IRA Savings</t>
  </si>
  <si>
    <t>Spouse SS</t>
  </si>
  <si>
    <t>Starting month</t>
  </si>
  <si>
    <t>April</t>
  </si>
  <si>
    <t xml:space="preserve">Gross Exp </t>
  </si>
  <si>
    <t>Expenses (final_annual_expenses)</t>
  </si>
  <si>
    <t>Calculated IRA Savings</t>
  </si>
  <si>
    <t>Calculated non-IRA Savings</t>
  </si>
  <si>
    <t>IRA Sav - Cal IRA Sav</t>
  </si>
  <si>
    <t>non-IRA Sav - Calc non-IRA Sav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</si>
</sst>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tabSelected="1" zoomScale="85" zoomScaleNormal="85" workbookViewId="0">
      <pane xSplit="2595" ySplit="735" topLeftCell="L1" activePane="bottomRight"/>
      <selection activeCell="A19" sqref="A19"/>
      <selection pane="topRight" activeCell="AA2" sqref="AA2"/>
      <selection pane="bottomLeft" activeCell="A31" sqref="A31"/>
      <selection pane="bottomRight" activeCell="AK30" sqref="AK30"/>
    </sheetView>
  </sheetViews>
  <sheetFormatPr defaultRowHeight="15" x14ac:dyDescent="0.25"/>
  <cols>
    <col min="1" max="1" width="25.28515625" customWidth="1"/>
    <col min="2" max="2" width="8.7109375" customWidth="1"/>
    <col min="9" max="9" width="9.7109375" customWidth="1"/>
    <col min="10" max="11" width="8" customWidth="1"/>
    <col min="12" max="12" width="8.28515625" customWidth="1"/>
  </cols>
  <sheetData>
    <row r="1" spans="1:38" s="1" customFormat="1" x14ac:dyDescent="0.25">
      <c r="A1" s="1" t="s">
        <v>0</v>
      </c>
      <c r="B1" s="1">
        <v>2011</v>
      </c>
      <c r="C1" s="1">
        <f>B1+1</f>
        <v>2012</v>
      </c>
      <c r="D1" s="1">
        <f t="shared" ref="D1:Q1" si="0">C1+1</f>
        <v>2013</v>
      </c>
      <c r="E1" s="1">
        <f t="shared" si="0"/>
        <v>2014</v>
      </c>
      <c r="F1" s="1">
        <f t="shared" si="0"/>
        <v>2015</v>
      </c>
      <c r="G1" s="1">
        <f t="shared" si="0"/>
        <v>2016</v>
      </c>
      <c r="H1" s="1">
        <f t="shared" si="0"/>
        <v>2017</v>
      </c>
      <c r="I1" s="1">
        <f t="shared" si="0"/>
        <v>2018</v>
      </c>
      <c r="J1" s="1">
        <f>I1+1</f>
        <v>2019</v>
      </c>
      <c r="K1" s="1">
        <f t="shared" si="0"/>
        <v>2020</v>
      </c>
      <c r="L1" s="1">
        <f t="shared" si="0"/>
        <v>2021</v>
      </c>
      <c r="M1" s="1">
        <f t="shared" si="0"/>
        <v>2022</v>
      </c>
      <c r="N1" s="1">
        <f t="shared" si="0"/>
        <v>2023</v>
      </c>
      <c r="O1" s="1">
        <f t="shared" si="0"/>
        <v>2024</v>
      </c>
      <c r="P1" s="1">
        <f t="shared" si="0"/>
        <v>2025</v>
      </c>
      <c r="Q1" s="1">
        <f t="shared" si="0"/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</row>
    <row r="2" spans="1:38" s="1" customFormat="1" x14ac:dyDescent="0.25">
      <c r="A2" s="1" t="s">
        <v>2</v>
      </c>
      <c r="B2" s="1">
        <v>57</v>
      </c>
      <c r="C2" s="1">
        <f>(B2+1)</f>
        <v>58</v>
      </c>
      <c r="D2" s="1">
        <f t="shared" ref="D2:S2" si="1">(C2+1)</f>
        <v>59</v>
      </c>
      <c r="E2" s="1">
        <f t="shared" si="1"/>
        <v>60</v>
      </c>
      <c r="F2" s="1">
        <f t="shared" si="1"/>
        <v>61</v>
      </c>
      <c r="G2" s="1">
        <f t="shared" si="1"/>
        <v>62</v>
      </c>
      <c r="H2" s="1">
        <f t="shared" si="1"/>
        <v>63</v>
      </c>
      <c r="I2" s="1">
        <f t="shared" si="1"/>
        <v>64</v>
      </c>
      <c r="J2" s="1">
        <f t="shared" si="1"/>
        <v>65</v>
      </c>
      <c r="K2" s="1">
        <f t="shared" si="1"/>
        <v>66</v>
      </c>
      <c r="L2" s="1">
        <f t="shared" si="1"/>
        <v>67</v>
      </c>
      <c r="M2" s="1">
        <f t="shared" si="1"/>
        <v>68</v>
      </c>
      <c r="N2" s="1">
        <f t="shared" si="1"/>
        <v>69</v>
      </c>
      <c r="O2" s="1">
        <f t="shared" si="1"/>
        <v>70</v>
      </c>
      <c r="P2" s="1">
        <f t="shared" si="1"/>
        <v>71</v>
      </c>
      <c r="Q2" s="1">
        <f t="shared" si="1"/>
        <v>72</v>
      </c>
      <c r="R2" s="1">
        <f t="shared" si="1"/>
        <v>73</v>
      </c>
      <c r="S2" s="1">
        <f t="shared" si="1"/>
        <v>74</v>
      </c>
      <c r="T2" s="1">
        <v>75</v>
      </c>
      <c r="U2" s="1">
        <v>76</v>
      </c>
      <c r="V2" s="1">
        <v>77</v>
      </c>
      <c r="W2" s="1">
        <v>78</v>
      </c>
      <c r="X2" s="1">
        <v>79</v>
      </c>
      <c r="Y2" s="1">
        <v>80</v>
      </c>
      <c r="Z2" s="1">
        <v>81</v>
      </c>
      <c r="AA2" s="1">
        <v>82</v>
      </c>
      <c r="AB2" s="1">
        <v>83</v>
      </c>
      <c r="AC2" s="1">
        <v>84</v>
      </c>
      <c r="AD2" s="1">
        <v>95</v>
      </c>
      <c r="AE2" s="1">
        <v>86</v>
      </c>
      <c r="AF2" s="1">
        <v>87</v>
      </c>
      <c r="AG2" s="1">
        <v>88</v>
      </c>
      <c r="AH2" s="1">
        <v>89</v>
      </c>
      <c r="AI2" s="1">
        <v>90</v>
      </c>
      <c r="AJ2" s="1">
        <v>91</v>
      </c>
      <c r="AK2" s="1">
        <v>92</v>
      </c>
      <c r="AL2" s="1">
        <v>93</v>
      </c>
    </row>
    <row r="3" spans="1:38" x14ac:dyDescent="0.25">
      <c r="A3" s="1" t="s">
        <v>6</v>
      </c>
      <c r="B3">
        <f>70*1500</f>
        <v>105000</v>
      </c>
      <c r="C3">
        <f>B3</f>
        <v>105000</v>
      </c>
      <c r="D3">
        <f t="shared" ref="D3:E3" si="2">C3</f>
        <v>105000</v>
      </c>
      <c r="E3">
        <f t="shared" si="2"/>
        <v>105000</v>
      </c>
      <c r="F3">
        <f>70*1000</f>
        <v>70000</v>
      </c>
      <c r="G3">
        <f>F3</f>
        <v>70000</v>
      </c>
      <c r="H3">
        <v>0</v>
      </c>
      <c r="I3">
        <f t="shared" ref="I3:L3" si="3">ROUND(H3*1.03,0)</f>
        <v>0</v>
      </c>
      <c r="J3">
        <f t="shared" si="3"/>
        <v>0</v>
      </c>
      <c r="K3">
        <f t="shared" si="3"/>
        <v>0</v>
      </c>
      <c r="L3">
        <f t="shared" si="3"/>
        <v>0</v>
      </c>
      <c r="M3">
        <f t="shared" ref="M3" si="4">ROUND(L3*1.03,0)</f>
        <v>0</v>
      </c>
      <c r="N3">
        <f t="shared" ref="N3" si="5">ROUND(M3*1.03,0)</f>
        <v>0</v>
      </c>
      <c r="O3">
        <f t="shared" ref="O3" si="6">ROUND(N3*1.03,0)</f>
        <v>0</v>
      </c>
      <c r="P3">
        <f t="shared" ref="P3" si="7">ROUND(O3*1.03,0)</f>
        <v>0</v>
      </c>
      <c r="Q3">
        <f t="shared" ref="Q3" si="8">ROUND(P3*1.03,0)</f>
        <v>0</v>
      </c>
      <c r="R3">
        <f t="shared" ref="R3" si="9">ROUND(Q3*1.03,0)</f>
        <v>0</v>
      </c>
      <c r="S3">
        <f t="shared" ref="S3:T3" si="10">ROUND(R3*1.03,0)</f>
        <v>0</v>
      </c>
      <c r="T3">
        <f t="shared" si="10"/>
        <v>0</v>
      </c>
      <c r="U3">
        <f t="shared" ref="U3" si="11">ROUND(T3*1.03,0)</f>
        <v>0</v>
      </c>
      <c r="V3">
        <f t="shared" ref="V3" si="12">ROUND(U3*1.03,0)</f>
        <v>0</v>
      </c>
      <c r="W3">
        <f t="shared" ref="W3" si="13">ROUND(V3*1.03,0)</f>
        <v>0</v>
      </c>
      <c r="X3">
        <f t="shared" ref="X3" si="14">ROUND(W3*1.03,0)</f>
        <v>0</v>
      </c>
      <c r="Y3">
        <f t="shared" ref="Y3" si="15">ROUND(X3*1.03,0)</f>
        <v>0</v>
      </c>
      <c r="Z3">
        <f t="shared" ref="Z3" si="16">ROUND(Y3*1.03,0)</f>
        <v>0</v>
      </c>
      <c r="AA3">
        <f t="shared" ref="AA3" si="17">ROUND(Z3*1.03,0)</f>
        <v>0</v>
      </c>
      <c r="AB3">
        <f t="shared" ref="AB3" si="18">ROUND(AA3*1.03,0)</f>
        <v>0</v>
      </c>
      <c r="AC3">
        <f t="shared" ref="AC3" si="19">ROUND(AB3*1.03,0)</f>
        <v>0</v>
      </c>
      <c r="AD3">
        <f t="shared" ref="AD3" si="20">ROUND(AC3*1.03,0)</f>
        <v>0</v>
      </c>
      <c r="AE3">
        <f t="shared" ref="AE3" si="21">ROUND(AD3*1.03,0)</f>
        <v>0</v>
      </c>
      <c r="AF3">
        <f t="shared" ref="AF3" si="22">ROUND(AE3*1.03,0)</f>
        <v>0</v>
      </c>
      <c r="AG3">
        <f t="shared" ref="AG3" si="23">ROUND(AF3*1.03,0)</f>
        <v>0</v>
      </c>
      <c r="AH3">
        <f t="shared" ref="AH3" si="24">ROUND(AG3*1.03,0)</f>
        <v>0</v>
      </c>
      <c r="AI3">
        <f t="shared" ref="AI3" si="25">ROUND(AH3*1.03,0)</f>
        <v>0</v>
      </c>
      <c r="AJ3">
        <f t="shared" ref="AJ3" si="26">ROUND(AI3*1.03,0)</f>
        <v>0</v>
      </c>
      <c r="AK3">
        <f t="shared" ref="AK3" si="27">ROUND(AJ3*1.03,0)</f>
        <v>0</v>
      </c>
    </row>
    <row r="4" spans="1:38" x14ac:dyDescent="0.25">
      <c r="A4" s="1" t="s">
        <v>3</v>
      </c>
      <c r="E4">
        <f>3300*12</f>
        <v>39600</v>
      </c>
      <c r="F4">
        <f>ROUND(E4*1.02,0)</f>
        <v>40392</v>
      </c>
      <c r="G4">
        <f t="shared" ref="G4:T4" si="28">ROUND(F4*1.02,0)</f>
        <v>41200</v>
      </c>
      <c r="H4">
        <f t="shared" si="28"/>
        <v>42024</v>
      </c>
      <c r="I4">
        <f t="shared" si="28"/>
        <v>42864</v>
      </c>
      <c r="J4">
        <f t="shared" si="28"/>
        <v>43721</v>
      </c>
      <c r="K4">
        <f t="shared" si="28"/>
        <v>44595</v>
      </c>
      <c r="L4">
        <f t="shared" si="28"/>
        <v>45487</v>
      </c>
      <c r="M4">
        <f t="shared" si="28"/>
        <v>46397</v>
      </c>
      <c r="N4">
        <f t="shared" si="28"/>
        <v>47325</v>
      </c>
      <c r="O4">
        <f t="shared" si="28"/>
        <v>48272</v>
      </c>
      <c r="P4">
        <f t="shared" si="28"/>
        <v>49237</v>
      </c>
      <c r="Q4">
        <f t="shared" si="28"/>
        <v>50222</v>
      </c>
      <c r="R4">
        <f t="shared" si="28"/>
        <v>51226</v>
      </c>
      <c r="S4">
        <f t="shared" si="28"/>
        <v>52251</v>
      </c>
      <c r="T4">
        <f t="shared" si="28"/>
        <v>53296</v>
      </c>
      <c r="U4">
        <f t="shared" ref="U4:U6" si="29">ROUND(T4*1.02,0)</f>
        <v>54362</v>
      </c>
      <c r="V4">
        <f t="shared" ref="V4:V6" si="30">ROUND(U4*1.02,0)</f>
        <v>55449</v>
      </c>
      <c r="W4">
        <f t="shared" ref="W4:W6" si="31">ROUND(V4*1.02,0)</f>
        <v>56558</v>
      </c>
      <c r="X4">
        <f t="shared" ref="X4:X6" si="32">ROUND(W4*1.02,0)</f>
        <v>57689</v>
      </c>
      <c r="Y4">
        <f t="shared" ref="Y4:Y6" si="33">ROUND(X4*1.02,0)</f>
        <v>58843</v>
      </c>
      <c r="Z4">
        <f t="shared" ref="Z4:Z6" si="34">ROUND(Y4*1.02,0)</f>
        <v>60020</v>
      </c>
      <c r="AA4">
        <f t="shared" ref="AA4:AA6" si="35">ROUND(Z4*1.02,0)</f>
        <v>61220</v>
      </c>
      <c r="AB4">
        <f t="shared" ref="AB4:AB6" si="36">ROUND(AA4*1.02,0)</f>
        <v>62444</v>
      </c>
      <c r="AC4">
        <f t="shared" ref="AC4:AC6" si="37">ROUND(AB4*1.02,0)</f>
        <v>63693</v>
      </c>
      <c r="AD4">
        <f t="shared" ref="AD4:AD6" si="38">ROUND(AC4*1.02,0)</f>
        <v>64967</v>
      </c>
      <c r="AE4">
        <f t="shared" ref="AE4:AE6" si="39">ROUND(AD4*1.02,0)</f>
        <v>66266</v>
      </c>
      <c r="AF4">
        <f t="shared" ref="AF4:AF6" si="40">ROUND(AE4*1.02,0)</f>
        <v>67591</v>
      </c>
      <c r="AG4">
        <f t="shared" ref="AG4:AG6" si="41">ROUND(AF4*1.02,0)</f>
        <v>68943</v>
      </c>
      <c r="AH4">
        <f t="shared" ref="AH4:AH6" si="42">ROUND(AG4*1.02,0)</f>
        <v>70322</v>
      </c>
      <c r="AI4">
        <f t="shared" ref="AI4:AI6" si="43">ROUND(AH4*1.02,0)</f>
        <v>71728</v>
      </c>
      <c r="AJ4">
        <f t="shared" ref="AJ4:AJ6" si="44">ROUND(AI4*1.02,0)</f>
        <v>73163</v>
      </c>
      <c r="AK4">
        <f t="shared" ref="AK4:AK6" si="45">ROUND(AJ4*1.02,0)</f>
        <v>74626</v>
      </c>
    </row>
    <row r="5" spans="1:38" x14ac:dyDescent="0.25">
      <c r="A5" s="1" t="s">
        <v>4</v>
      </c>
      <c r="O5">
        <f>3000*12</f>
        <v>36000</v>
      </c>
      <c r="P5">
        <f t="shared" ref="L5:T6" si="46">ROUND(O5*1.02,0)</f>
        <v>36720</v>
      </c>
      <c r="Q5">
        <f>ROUND(P5*1.02*0.8,0)</f>
        <v>29964</v>
      </c>
      <c r="R5">
        <f t="shared" si="46"/>
        <v>30563</v>
      </c>
      <c r="S5">
        <f t="shared" si="46"/>
        <v>31174</v>
      </c>
      <c r="T5">
        <f t="shared" si="46"/>
        <v>31797</v>
      </c>
      <c r="U5">
        <f t="shared" si="29"/>
        <v>32433</v>
      </c>
      <c r="V5">
        <f t="shared" si="30"/>
        <v>33082</v>
      </c>
      <c r="W5">
        <f t="shared" si="31"/>
        <v>33744</v>
      </c>
      <c r="X5">
        <f t="shared" si="32"/>
        <v>34419</v>
      </c>
      <c r="Y5">
        <f t="shared" si="33"/>
        <v>35107</v>
      </c>
      <c r="Z5">
        <f t="shared" si="34"/>
        <v>35809</v>
      </c>
      <c r="AA5">
        <f t="shared" si="35"/>
        <v>36525</v>
      </c>
      <c r="AB5">
        <f t="shared" si="36"/>
        <v>37256</v>
      </c>
      <c r="AC5">
        <f t="shared" si="37"/>
        <v>38001</v>
      </c>
      <c r="AD5">
        <f t="shared" si="38"/>
        <v>38761</v>
      </c>
      <c r="AE5">
        <f t="shared" si="39"/>
        <v>39536</v>
      </c>
      <c r="AF5">
        <f t="shared" si="40"/>
        <v>40327</v>
      </c>
      <c r="AG5">
        <f t="shared" si="41"/>
        <v>41134</v>
      </c>
      <c r="AH5">
        <f t="shared" si="42"/>
        <v>41957</v>
      </c>
      <c r="AI5">
        <f t="shared" si="43"/>
        <v>42796</v>
      </c>
      <c r="AJ5">
        <f t="shared" si="44"/>
        <v>43652</v>
      </c>
      <c r="AK5">
        <f t="shared" si="45"/>
        <v>44525</v>
      </c>
    </row>
    <row r="6" spans="1:38" x14ac:dyDescent="0.25">
      <c r="A6" s="1" t="s">
        <v>28</v>
      </c>
      <c r="K6">
        <f>1300*12</f>
        <v>15600</v>
      </c>
      <c r="L6">
        <f t="shared" si="46"/>
        <v>15912</v>
      </c>
      <c r="M6">
        <f t="shared" ref="M6" si="47">ROUND(L6*1.02,0)</f>
        <v>16230</v>
      </c>
      <c r="N6">
        <f t="shared" ref="N6" si="48">ROUND(M6*1.02,0)</f>
        <v>16555</v>
      </c>
      <c r="O6">
        <f t="shared" ref="O6" si="49">ROUND(N6*1.02,0)</f>
        <v>16886</v>
      </c>
      <c r="P6">
        <f t="shared" ref="P6" si="50">ROUND(O6*1.02,0)</f>
        <v>17224</v>
      </c>
      <c r="Q6">
        <f>ROUND(P6*1.02*0.8,0)</f>
        <v>14055</v>
      </c>
      <c r="R6">
        <f t="shared" ref="R6" si="51">ROUND(Q6*1.02,0)</f>
        <v>14336</v>
      </c>
      <c r="S6">
        <f t="shared" ref="S6" si="52">ROUND(R6*1.02,0)</f>
        <v>14623</v>
      </c>
      <c r="T6">
        <f t="shared" ref="T6" si="53">ROUND(S6*1.02,0)</f>
        <v>14915</v>
      </c>
      <c r="U6">
        <f t="shared" si="29"/>
        <v>15213</v>
      </c>
      <c r="V6">
        <f t="shared" si="30"/>
        <v>15517</v>
      </c>
      <c r="W6">
        <f t="shared" si="31"/>
        <v>15827</v>
      </c>
      <c r="X6">
        <f t="shared" si="32"/>
        <v>16144</v>
      </c>
      <c r="Y6">
        <f t="shared" si="33"/>
        <v>16467</v>
      </c>
      <c r="Z6">
        <f t="shared" si="34"/>
        <v>16796</v>
      </c>
      <c r="AA6">
        <f t="shared" si="35"/>
        <v>17132</v>
      </c>
      <c r="AB6">
        <f t="shared" si="36"/>
        <v>17475</v>
      </c>
      <c r="AC6">
        <f t="shared" si="37"/>
        <v>17825</v>
      </c>
      <c r="AD6">
        <f t="shared" si="38"/>
        <v>18182</v>
      </c>
      <c r="AE6">
        <f t="shared" si="39"/>
        <v>18546</v>
      </c>
      <c r="AF6">
        <f t="shared" si="40"/>
        <v>18917</v>
      </c>
      <c r="AG6">
        <f t="shared" si="41"/>
        <v>19295</v>
      </c>
      <c r="AH6">
        <f t="shared" si="42"/>
        <v>19681</v>
      </c>
      <c r="AI6">
        <f t="shared" si="43"/>
        <v>20075</v>
      </c>
      <c r="AJ6">
        <f t="shared" si="44"/>
        <v>20477</v>
      </c>
      <c r="AK6">
        <f t="shared" si="45"/>
        <v>20887</v>
      </c>
    </row>
    <row r="7" spans="1:38" x14ac:dyDescent="0.25">
      <c r="A7" s="1" t="s">
        <v>11</v>
      </c>
      <c r="G7">
        <f>250*12</f>
        <v>3000</v>
      </c>
      <c r="H7">
        <f>ROUND(G7*1.015,0)</f>
        <v>3045</v>
      </c>
      <c r="I7">
        <f t="shared" ref="I7:S7" si="54">ROUND(H7*1.015,0)</f>
        <v>3091</v>
      </c>
      <c r="J7">
        <f t="shared" si="54"/>
        <v>3137</v>
      </c>
      <c r="K7">
        <f t="shared" si="54"/>
        <v>3184</v>
      </c>
      <c r="L7">
        <f t="shared" si="54"/>
        <v>3232</v>
      </c>
      <c r="M7">
        <f t="shared" si="54"/>
        <v>3280</v>
      </c>
      <c r="N7">
        <f t="shared" si="54"/>
        <v>3329</v>
      </c>
      <c r="O7">
        <f t="shared" si="54"/>
        <v>3379</v>
      </c>
      <c r="P7">
        <f t="shared" si="54"/>
        <v>3430</v>
      </c>
      <c r="Q7">
        <f t="shared" si="54"/>
        <v>3481</v>
      </c>
      <c r="R7">
        <f t="shared" si="54"/>
        <v>3533</v>
      </c>
      <c r="S7">
        <f t="shared" si="54"/>
        <v>3586</v>
      </c>
      <c r="T7">
        <f>ROUND(S7*1.015,0)</f>
        <v>3640</v>
      </c>
      <c r="U7">
        <f t="shared" ref="U7:Z7" si="55">ROUND(T7*1.015,0)</f>
        <v>3695</v>
      </c>
      <c r="V7">
        <f t="shared" si="55"/>
        <v>3750</v>
      </c>
      <c r="W7">
        <f t="shared" si="55"/>
        <v>3806</v>
      </c>
      <c r="X7">
        <f t="shared" si="55"/>
        <v>3863</v>
      </c>
      <c r="Y7">
        <f t="shared" si="55"/>
        <v>3921</v>
      </c>
      <c r="Z7">
        <f t="shared" si="55"/>
        <v>3980</v>
      </c>
      <c r="AA7">
        <f t="shared" ref="AA7" si="56">ROUND(Z7*1.015,0)</f>
        <v>4040</v>
      </c>
      <c r="AB7">
        <f t="shared" ref="AB7" si="57">ROUND(AA7*1.015,0)</f>
        <v>4101</v>
      </c>
      <c r="AC7">
        <f t="shared" ref="AC7" si="58">ROUND(AB7*1.015,0)</f>
        <v>4163</v>
      </c>
      <c r="AD7">
        <f t="shared" ref="AD7" si="59">ROUND(AC7*1.015,0)</f>
        <v>4225</v>
      </c>
      <c r="AE7">
        <f t="shared" ref="AE7" si="60">ROUND(AD7*1.015,0)</f>
        <v>4288</v>
      </c>
      <c r="AF7">
        <f t="shared" ref="AF7" si="61">ROUND(AE7*1.015,0)</f>
        <v>4352</v>
      </c>
      <c r="AG7">
        <f t="shared" ref="AG7" si="62">ROUND(AF7*1.015,0)</f>
        <v>4417</v>
      </c>
      <c r="AH7">
        <f t="shared" ref="AH7" si="63">ROUND(AG7*1.015,0)</f>
        <v>4483</v>
      </c>
      <c r="AI7">
        <f t="shared" ref="AI7" si="64">ROUND(AH7*1.015,0)</f>
        <v>4550</v>
      </c>
      <c r="AJ7">
        <f t="shared" ref="AJ7" si="65">ROUND(AI7*1.015,0)</f>
        <v>4618</v>
      </c>
      <c r="AK7">
        <f t="shared" ref="AK7" si="66">ROUND(AJ7*1.015,0)</f>
        <v>4687</v>
      </c>
    </row>
    <row r="8" spans="1:38" x14ac:dyDescent="0.25">
      <c r="A8" s="1" t="s">
        <v>12</v>
      </c>
      <c r="H8">
        <f>400*12</f>
        <v>4800</v>
      </c>
      <c r="I8">
        <f t="shared" ref="I8:T8" si="67">ROUND(H8*1.01,0)</f>
        <v>4848</v>
      </c>
      <c r="J8">
        <f t="shared" si="67"/>
        <v>4896</v>
      </c>
      <c r="K8">
        <f t="shared" si="67"/>
        <v>4945</v>
      </c>
      <c r="L8">
        <f t="shared" si="67"/>
        <v>4994</v>
      </c>
      <c r="M8">
        <f t="shared" si="67"/>
        <v>5044</v>
      </c>
      <c r="N8">
        <f t="shared" si="67"/>
        <v>5094</v>
      </c>
      <c r="O8">
        <f t="shared" si="67"/>
        <v>5145</v>
      </c>
      <c r="P8">
        <f t="shared" si="67"/>
        <v>5196</v>
      </c>
      <c r="Q8">
        <f t="shared" si="67"/>
        <v>5248</v>
      </c>
      <c r="R8">
        <f t="shared" si="67"/>
        <v>5300</v>
      </c>
      <c r="S8">
        <f t="shared" si="67"/>
        <v>5353</v>
      </c>
      <c r="T8">
        <f t="shared" si="67"/>
        <v>5407</v>
      </c>
      <c r="U8">
        <f t="shared" ref="U8" si="68">ROUND(T8*1.01,0)</f>
        <v>5461</v>
      </c>
      <c r="V8">
        <f t="shared" ref="V8" si="69">ROUND(U8*1.01,0)</f>
        <v>5516</v>
      </c>
      <c r="W8">
        <f t="shared" ref="W8" si="70">ROUND(V8*1.01,0)</f>
        <v>5571</v>
      </c>
      <c r="X8">
        <f t="shared" ref="X8" si="71">ROUND(W8*1.01,0)</f>
        <v>5627</v>
      </c>
      <c r="Y8">
        <f t="shared" ref="Y8" si="72">ROUND(X8*1.01,0)</f>
        <v>5683</v>
      </c>
      <c r="Z8">
        <f t="shared" ref="Z8" si="73">ROUND(Y8*1.01,0)</f>
        <v>5740</v>
      </c>
      <c r="AA8">
        <f t="shared" ref="AA8" si="74">ROUND(Z8*1.01,0)</f>
        <v>5797</v>
      </c>
      <c r="AB8">
        <f t="shared" ref="AB8" si="75">ROUND(AA8*1.01,0)</f>
        <v>5855</v>
      </c>
      <c r="AC8">
        <f t="shared" ref="AC8" si="76">ROUND(AB8*1.01,0)</f>
        <v>5914</v>
      </c>
      <c r="AD8">
        <f t="shared" ref="AD8" si="77">ROUND(AC8*1.01,0)</f>
        <v>5973</v>
      </c>
      <c r="AE8">
        <f t="shared" ref="AE8" si="78">ROUND(AD8*1.01,0)</f>
        <v>6033</v>
      </c>
      <c r="AF8">
        <f t="shared" ref="AF8" si="79">ROUND(AE8*1.01,0)</f>
        <v>6093</v>
      </c>
      <c r="AG8">
        <f t="shared" ref="AG8" si="80">ROUND(AF8*1.01,0)</f>
        <v>6154</v>
      </c>
      <c r="AH8">
        <f t="shared" ref="AH8" si="81">ROUND(AG8*1.01,0)</f>
        <v>6216</v>
      </c>
      <c r="AI8">
        <f t="shared" ref="AI8" si="82">ROUND(AH8*1.01,0)</f>
        <v>6278</v>
      </c>
      <c r="AJ8">
        <f t="shared" ref="AJ8" si="83">ROUND(AI8*1.01,0)</f>
        <v>6341</v>
      </c>
      <c r="AK8">
        <f t="shared" ref="AK8" si="84">ROUND(AJ8*1.01,0)</f>
        <v>6404</v>
      </c>
    </row>
    <row r="9" spans="1:38" x14ac:dyDescent="0.25">
      <c r="A9" s="1" t="s">
        <v>25</v>
      </c>
      <c r="E9">
        <v>9000</v>
      </c>
    </row>
    <row r="10" spans="1:38" x14ac:dyDescent="0.25">
      <c r="A10" s="1" t="s">
        <v>5</v>
      </c>
      <c r="B10">
        <f>SUM(B3:B8)</f>
        <v>105000</v>
      </c>
      <c r="C10">
        <f t="shared" ref="C10:S10" si="85">SUM(C3:C8)</f>
        <v>105000</v>
      </c>
      <c r="D10">
        <f t="shared" si="85"/>
        <v>105000</v>
      </c>
      <c r="E10">
        <f>SUM(E3:E9)</f>
        <v>153600</v>
      </c>
      <c r="F10">
        <f t="shared" si="85"/>
        <v>110392</v>
      </c>
      <c r="G10">
        <f t="shared" si="85"/>
        <v>114200</v>
      </c>
      <c r="H10">
        <f>SUM(H3:H8)</f>
        <v>49869</v>
      </c>
      <c r="I10">
        <f t="shared" si="85"/>
        <v>50803</v>
      </c>
      <c r="J10">
        <f t="shared" si="85"/>
        <v>51754</v>
      </c>
      <c r="K10">
        <f t="shared" si="85"/>
        <v>68324</v>
      </c>
      <c r="L10">
        <f t="shared" si="85"/>
        <v>69625</v>
      </c>
      <c r="M10">
        <f t="shared" si="85"/>
        <v>70951</v>
      </c>
      <c r="N10">
        <f t="shared" si="85"/>
        <v>72303</v>
      </c>
      <c r="O10">
        <f t="shared" si="85"/>
        <v>109682</v>
      </c>
      <c r="P10">
        <f t="shared" si="85"/>
        <v>111807</v>
      </c>
      <c r="Q10">
        <f t="shared" si="85"/>
        <v>102970</v>
      </c>
      <c r="R10">
        <f t="shared" si="85"/>
        <v>104958</v>
      </c>
      <c r="S10">
        <f t="shared" si="85"/>
        <v>106987</v>
      </c>
      <c r="T10">
        <f>SUM(T3:T8)</f>
        <v>109055</v>
      </c>
      <c r="U10">
        <f t="shared" ref="U10:Z10" si="86">SUM(U3:U8)</f>
        <v>111164</v>
      </c>
      <c r="V10">
        <f t="shared" si="86"/>
        <v>113314</v>
      </c>
      <c r="W10">
        <f t="shared" si="86"/>
        <v>115506</v>
      </c>
      <c r="X10">
        <f t="shared" si="86"/>
        <v>117742</v>
      </c>
      <c r="Y10">
        <f t="shared" si="86"/>
        <v>120021</v>
      </c>
      <c r="Z10">
        <f t="shared" si="86"/>
        <v>122345</v>
      </c>
      <c r="AA10">
        <f t="shared" ref="AA10:AK10" si="87">SUM(AA3:AA8)</f>
        <v>124714</v>
      </c>
      <c r="AB10">
        <f t="shared" si="87"/>
        <v>127131</v>
      </c>
      <c r="AC10">
        <f t="shared" si="87"/>
        <v>129596</v>
      </c>
      <c r="AD10">
        <f t="shared" si="87"/>
        <v>132108</v>
      </c>
      <c r="AE10">
        <f t="shared" si="87"/>
        <v>134669</v>
      </c>
      <c r="AF10">
        <f t="shared" si="87"/>
        <v>137280</v>
      </c>
      <c r="AG10">
        <f t="shared" si="87"/>
        <v>139943</v>
      </c>
      <c r="AH10">
        <f t="shared" si="87"/>
        <v>142659</v>
      </c>
      <c r="AI10">
        <f t="shared" si="87"/>
        <v>145427</v>
      </c>
      <c r="AJ10">
        <f t="shared" si="87"/>
        <v>148251</v>
      </c>
      <c r="AK10">
        <f t="shared" si="87"/>
        <v>151129</v>
      </c>
    </row>
    <row r="11" spans="1:38" x14ac:dyDescent="0.25">
      <c r="A11" s="1"/>
    </row>
    <row r="12" spans="1:38" x14ac:dyDescent="0.25">
      <c r="A12" s="1" t="s">
        <v>20</v>
      </c>
      <c r="B12">
        <f>(B10-B20) *C32</f>
        <v>78750</v>
      </c>
      <c r="C12">
        <f t="shared" ref="C12" si="88">C10-C20</f>
        <v>105000</v>
      </c>
      <c r="D12">
        <f>D10-D20</f>
        <v>105000</v>
      </c>
      <c r="E12">
        <f t="shared" ref="E12:T12" si="89">E10-E20</f>
        <v>153600</v>
      </c>
      <c r="F12">
        <f t="shared" si="89"/>
        <v>110392</v>
      </c>
      <c r="G12">
        <f t="shared" si="89"/>
        <v>114200</v>
      </c>
      <c r="H12">
        <f t="shared" si="89"/>
        <v>105771</v>
      </c>
      <c r="I12">
        <f t="shared" si="89"/>
        <v>109934</v>
      </c>
      <c r="J12">
        <f t="shared" si="89"/>
        <v>113102</v>
      </c>
      <c r="K12">
        <f t="shared" si="89"/>
        <v>117650</v>
      </c>
      <c r="L12">
        <f t="shared" si="89"/>
        <v>122426</v>
      </c>
      <c r="M12">
        <f t="shared" si="89"/>
        <v>127446</v>
      </c>
      <c r="N12">
        <f t="shared" si="89"/>
        <v>132724</v>
      </c>
      <c r="O12">
        <f t="shared" si="89"/>
        <v>138277</v>
      </c>
      <c r="P12">
        <f t="shared" si="89"/>
        <v>129722</v>
      </c>
      <c r="Q12">
        <f t="shared" si="89"/>
        <v>135446</v>
      </c>
      <c r="R12">
        <f t="shared" si="89"/>
        <v>141488</v>
      </c>
      <c r="S12">
        <f t="shared" si="89"/>
        <v>147870</v>
      </c>
      <c r="T12">
        <f t="shared" si="89"/>
        <v>154614</v>
      </c>
      <c r="U12">
        <f t="shared" ref="U12:Z12" si="90">U10-U20</f>
        <v>161746</v>
      </c>
      <c r="V12">
        <f t="shared" si="90"/>
        <v>169291</v>
      </c>
      <c r="W12">
        <f t="shared" si="90"/>
        <v>177277</v>
      </c>
      <c r="X12">
        <f t="shared" si="90"/>
        <v>185736</v>
      </c>
      <c r="Y12">
        <f t="shared" si="90"/>
        <v>194700</v>
      </c>
      <c r="Z12">
        <f t="shared" si="90"/>
        <v>204204</v>
      </c>
      <c r="AA12">
        <f t="shared" ref="AA12:AK12" si="91">AA10-AA20</f>
        <v>214286</v>
      </c>
      <c r="AB12">
        <f t="shared" si="91"/>
        <v>224987</v>
      </c>
      <c r="AC12">
        <f t="shared" si="91"/>
        <v>236351</v>
      </c>
      <c r="AD12">
        <f t="shared" si="91"/>
        <v>248425</v>
      </c>
      <c r="AE12">
        <f t="shared" si="91"/>
        <v>261260</v>
      </c>
      <c r="AF12">
        <f t="shared" si="91"/>
        <v>274910</v>
      </c>
      <c r="AG12">
        <f t="shared" si="91"/>
        <v>289435</v>
      </c>
      <c r="AH12">
        <f t="shared" si="91"/>
        <v>304898</v>
      </c>
      <c r="AI12">
        <f t="shared" si="91"/>
        <v>321368</v>
      </c>
      <c r="AJ12">
        <f t="shared" si="91"/>
        <v>338917</v>
      </c>
      <c r="AK12">
        <f t="shared" si="91"/>
        <v>357625</v>
      </c>
    </row>
    <row r="13" spans="1:38" x14ac:dyDescent="0.25">
      <c r="A13" s="1" t="s">
        <v>7</v>
      </c>
      <c r="B13">
        <f>ROUND((1700 + 0.15*(B12- 36000) + B3 * 0.0765),0)</f>
        <v>16145</v>
      </c>
      <c r="C13">
        <f>ROUND((9500 + 0.25*(C12 - 88000) + C3 * 0.0765),0)</f>
        <v>21783</v>
      </c>
      <c r="D13">
        <f>ROUND((9500 + 0.25*(D12- 88000) + D3 * 0.0765),0)</f>
        <v>21783</v>
      </c>
      <c r="E13">
        <f>ROUND((9500 + 0.25*(E12-E9+$B$31-88000) + E3 * 0.0765),0)</f>
        <v>35308</v>
      </c>
      <c r="F13">
        <f t="shared" ref="F13:T13" si="92">ROUND((9500 + 0.25*(F12+$B$31- 88000) + F3 * 0.0765),0)</f>
        <v>24078</v>
      </c>
      <c r="G13">
        <f t="shared" si="92"/>
        <v>25030</v>
      </c>
      <c r="H13">
        <f t="shared" si="92"/>
        <v>17568</v>
      </c>
      <c r="I13">
        <f t="shared" si="92"/>
        <v>18609</v>
      </c>
      <c r="J13">
        <f t="shared" si="92"/>
        <v>19401</v>
      </c>
      <c r="K13">
        <f t="shared" si="92"/>
        <v>20538</v>
      </c>
      <c r="L13">
        <f t="shared" si="92"/>
        <v>21732</v>
      </c>
      <c r="M13">
        <f t="shared" si="92"/>
        <v>22987</v>
      </c>
      <c r="N13">
        <f t="shared" si="92"/>
        <v>24306</v>
      </c>
      <c r="O13">
        <f t="shared" si="92"/>
        <v>25694</v>
      </c>
      <c r="P13">
        <f t="shared" si="92"/>
        <v>23556</v>
      </c>
      <c r="Q13">
        <f t="shared" si="92"/>
        <v>24987</v>
      </c>
      <c r="R13">
        <f t="shared" si="92"/>
        <v>26497</v>
      </c>
      <c r="S13">
        <f t="shared" si="92"/>
        <v>28093</v>
      </c>
      <c r="T13">
        <f t="shared" si="92"/>
        <v>29779</v>
      </c>
      <c r="U13">
        <f t="shared" ref="U13:Z13" si="93">ROUND((9500 + 0.25*(U12+$B$31- 88000) + U3 * 0.0765),0)</f>
        <v>31562</v>
      </c>
      <c r="V13">
        <f t="shared" si="93"/>
        <v>33448</v>
      </c>
      <c r="W13">
        <f t="shared" si="93"/>
        <v>35444</v>
      </c>
      <c r="X13">
        <f t="shared" si="93"/>
        <v>37559</v>
      </c>
      <c r="Y13">
        <f t="shared" si="93"/>
        <v>39800</v>
      </c>
      <c r="Z13">
        <f t="shared" si="93"/>
        <v>42176</v>
      </c>
      <c r="AA13">
        <f t="shared" ref="AA13:AK13" si="94">ROUND((9500 + 0.25*(AA12+$B$31- 88000) + AA3 * 0.0765),0)</f>
        <v>44697</v>
      </c>
      <c r="AB13">
        <f t="shared" si="94"/>
        <v>47372</v>
      </c>
      <c r="AC13">
        <f t="shared" si="94"/>
        <v>50213</v>
      </c>
      <c r="AD13">
        <f t="shared" si="94"/>
        <v>53231</v>
      </c>
      <c r="AE13">
        <f t="shared" si="94"/>
        <v>56440</v>
      </c>
      <c r="AF13">
        <f t="shared" si="94"/>
        <v>59853</v>
      </c>
      <c r="AG13">
        <f t="shared" si="94"/>
        <v>63484</v>
      </c>
      <c r="AH13">
        <f t="shared" si="94"/>
        <v>67350</v>
      </c>
      <c r="AI13">
        <f t="shared" si="94"/>
        <v>71467</v>
      </c>
      <c r="AJ13">
        <f t="shared" si="94"/>
        <v>75854</v>
      </c>
      <c r="AK13">
        <f t="shared" si="94"/>
        <v>80531</v>
      </c>
    </row>
    <row r="14" spans="1:38" x14ac:dyDescent="0.25">
      <c r="A14" s="1"/>
    </row>
    <row r="15" spans="1:38" x14ac:dyDescent="0.25">
      <c r="A15" s="1" t="s">
        <v>32</v>
      </c>
      <c r="B15">
        <f>72000*C32</f>
        <v>54000</v>
      </c>
      <c r="C15">
        <f>ROUND((B15/C32)*1.03,0)</f>
        <v>74160</v>
      </c>
      <c r="D15">
        <f>ROUND(C15*1.03,0)</f>
        <v>76385</v>
      </c>
      <c r="E15">
        <f>ROUND(D15*1.03,0)</f>
        <v>78677</v>
      </c>
      <c r="F15">
        <f t="shared" ref="F15:L15" si="95">ROUND(E15*1.03,0)</f>
        <v>81037</v>
      </c>
      <c r="G15">
        <f t="shared" si="95"/>
        <v>83468</v>
      </c>
      <c r="H15">
        <f t="shared" si="95"/>
        <v>85972</v>
      </c>
      <c r="I15">
        <f t="shared" si="95"/>
        <v>88551</v>
      </c>
      <c r="J15">
        <f>ROUND(I15*1.03,0)-1200</f>
        <v>90008</v>
      </c>
      <c r="K15">
        <f t="shared" si="95"/>
        <v>92708</v>
      </c>
      <c r="L15">
        <f t="shared" si="95"/>
        <v>95489</v>
      </c>
      <c r="M15">
        <f t="shared" ref="M15" si="96">ROUND(L15*1.03,0)</f>
        <v>98354</v>
      </c>
      <c r="N15">
        <f t="shared" ref="N15" si="97">ROUND(M15*1.03,0)</f>
        <v>101305</v>
      </c>
      <c r="O15">
        <f t="shared" ref="O15" si="98">ROUND(N15*1.03,0)</f>
        <v>104344</v>
      </c>
      <c r="P15">
        <f>ROUND(O15*1.03,0)-(1200*12)</f>
        <v>93074</v>
      </c>
      <c r="Q15">
        <f>ROUND(P15*1.03,0)</f>
        <v>95866</v>
      </c>
      <c r="R15">
        <f>ROUND(Q15*1.03,0)</f>
        <v>98742</v>
      </c>
      <c r="S15">
        <f>ROUND(R15*1.03,0)</f>
        <v>101704</v>
      </c>
      <c r="T15">
        <f>ROUND(S15*1.03,0)</f>
        <v>104755</v>
      </c>
      <c r="U15">
        <f t="shared" ref="U15:Z15" si="99">ROUND(T15*1.03,0)</f>
        <v>107898</v>
      </c>
      <c r="V15">
        <f t="shared" si="99"/>
        <v>111135</v>
      </c>
      <c r="W15">
        <f t="shared" si="99"/>
        <v>114469</v>
      </c>
      <c r="X15">
        <f t="shared" si="99"/>
        <v>117903</v>
      </c>
      <c r="Y15">
        <f t="shared" si="99"/>
        <v>121440</v>
      </c>
      <c r="Z15">
        <f t="shared" si="99"/>
        <v>125083</v>
      </c>
      <c r="AA15">
        <f t="shared" ref="AA15" si="100">ROUND(Z15*1.03,0)</f>
        <v>128835</v>
      </c>
      <c r="AB15">
        <f t="shared" ref="AB15" si="101">ROUND(AA15*1.03,0)</f>
        <v>132700</v>
      </c>
      <c r="AC15">
        <f t="shared" ref="AC15" si="102">ROUND(AB15*1.03,0)</f>
        <v>136681</v>
      </c>
      <c r="AD15">
        <f t="shared" ref="AD15" si="103">ROUND(AC15*1.03,0)</f>
        <v>140781</v>
      </c>
      <c r="AE15">
        <f t="shared" ref="AE15" si="104">ROUND(AD15*1.03,0)</f>
        <v>145004</v>
      </c>
      <c r="AF15">
        <f t="shared" ref="AF15" si="105">ROUND(AE15*1.03,0)</f>
        <v>149354</v>
      </c>
      <c r="AG15">
        <f t="shared" ref="AG15" si="106">ROUND(AF15*1.03,0)</f>
        <v>153835</v>
      </c>
      <c r="AH15">
        <f t="shared" ref="AH15" si="107">ROUND(AG15*1.03,0)</f>
        <v>158450</v>
      </c>
      <c r="AI15">
        <f t="shared" ref="AI15" si="108">ROUND(AH15*1.03,0)</f>
        <v>163204</v>
      </c>
      <c r="AJ15">
        <f t="shared" ref="AJ15" si="109">ROUND(AI15*1.03,0)</f>
        <v>168100</v>
      </c>
      <c r="AK15">
        <f t="shared" ref="AK15" si="110">ROUND(AJ15*1.03,0)</f>
        <v>173143</v>
      </c>
    </row>
    <row r="16" spans="1:38" x14ac:dyDescent="0.25">
      <c r="A16" s="1" t="s">
        <v>1</v>
      </c>
      <c r="B16">
        <f>12000*C32</f>
        <v>9000</v>
      </c>
      <c r="C16">
        <f>ROUND((B16/C32)*1.08,0)</f>
        <v>12960</v>
      </c>
      <c r="D16">
        <f t="shared" ref="D16:L16" si="111">ROUND(C16*1.08,0)</f>
        <v>13997</v>
      </c>
      <c r="E16">
        <f>ROUND(D16*1.08,0) + 600</f>
        <v>15717</v>
      </c>
      <c r="F16">
        <f t="shared" si="111"/>
        <v>16974</v>
      </c>
      <c r="G16">
        <f t="shared" si="111"/>
        <v>18332</v>
      </c>
      <c r="H16">
        <f t="shared" si="111"/>
        <v>19799</v>
      </c>
      <c r="I16">
        <f t="shared" si="111"/>
        <v>21383</v>
      </c>
      <c r="J16">
        <f t="shared" si="111"/>
        <v>23094</v>
      </c>
      <c r="K16">
        <f t="shared" si="111"/>
        <v>24942</v>
      </c>
      <c r="L16">
        <f t="shared" si="111"/>
        <v>26937</v>
      </c>
      <c r="M16">
        <f t="shared" ref="M16" si="112">ROUND(L16*1.08,0)</f>
        <v>29092</v>
      </c>
      <c r="N16">
        <f t="shared" ref="N16" si="113">ROUND(M16*1.08,0)</f>
        <v>31419</v>
      </c>
      <c r="O16">
        <f t="shared" ref="O16" si="114">ROUND(N16*1.08,0)</f>
        <v>33933</v>
      </c>
      <c r="P16">
        <f t="shared" ref="P16" si="115">ROUND(O16*1.08,0)</f>
        <v>36648</v>
      </c>
      <c r="Q16">
        <f t="shared" ref="Q16" si="116">ROUND(P16*1.08,0)</f>
        <v>39580</v>
      </c>
      <c r="R16">
        <f t="shared" ref="R16" si="117">ROUND(Q16*1.08,0)</f>
        <v>42746</v>
      </c>
      <c r="S16">
        <f t="shared" ref="S16:T16" si="118">ROUND(R16*1.08,0)</f>
        <v>46166</v>
      </c>
      <c r="T16">
        <f t="shared" si="118"/>
        <v>49859</v>
      </c>
      <c r="U16">
        <f t="shared" ref="U16" si="119">ROUND(T16*1.08,0)</f>
        <v>53848</v>
      </c>
      <c r="V16">
        <f t="shared" ref="V16" si="120">ROUND(U16*1.08,0)</f>
        <v>58156</v>
      </c>
      <c r="W16">
        <f t="shared" ref="W16" si="121">ROUND(V16*1.08,0)</f>
        <v>62808</v>
      </c>
      <c r="X16">
        <f t="shared" ref="X16" si="122">ROUND(W16*1.08,0)</f>
        <v>67833</v>
      </c>
      <c r="Y16">
        <f t="shared" ref="Y16" si="123">ROUND(X16*1.08,0)</f>
        <v>73260</v>
      </c>
      <c r="Z16">
        <f t="shared" ref="Z16" si="124">ROUND(Y16*1.08,0)</f>
        <v>79121</v>
      </c>
      <c r="AA16">
        <f t="shared" ref="AA16" si="125">ROUND(Z16*1.08,0)</f>
        <v>85451</v>
      </c>
      <c r="AB16">
        <f t="shared" ref="AB16" si="126">ROUND(AA16*1.08,0)</f>
        <v>92287</v>
      </c>
      <c r="AC16">
        <f t="shared" ref="AC16" si="127">ROUND(AB16*1.08,0)</f>
        <v>99670</v>
      </c>
      <c r="AD16">
        <f t="shared" ref="AD16" si="128">ROUND(AC16*1.08,0)</f>
        <v>107644</v>
      </c>
      <c r="AE16">
        <f t="shared" ref="AE16" si="129">ROUND(AD16*1.08,0)</f>
        <v>116256</v>
      </c>
      <c r="AF16">
        <f t="shared" ref="AF16" si="130">ROUND(AE16*1.08,0)</f>
        <v>125556</v>
      </c>
      <c r="AG16">
        <f t="shared" ref="AG16" si="131">ROUND(AF16*1.08,0)</f>
        <v>135600</v>
      </c>
      <c r="AH16">
        <f t="shared" ref="AH16" si="132">ROUND(AG16*1.08,0)</f>
        <v>146448</v>
      </c>
      <c r="AI16">
        <f t="shared" ref="AI16" si="133">ROUND(AH16*1.08,0)</f>
        <v>158164</v>
      </c>
      <c r="AJ16">
        <f t="shared" ref="AJ16" si="134">ROUND(AI16*1.08,0)</f>
        <v>170817</v>
      </c>
      <c r="AK16">
        <f t="shared" ref="AK16" si="135">ROUND(AJ16*1.08,0)</f>
        <v>184482</v>
      </c>
    </row>
    <row r="17" spans="1:37" x14ac:dyDescent="0.25">
      <c r="A17" s="1" t="s">
        <v>19</v>
      </c>
      <c r="D17">
        <v>8000</v>
      </c>
    </row>
    <row r="18" spans="1:37" x14ac:dyDescent="0.25">
      <c r="A18" s="1" t="s">
        <v>31</v>
      </c>
      <c r="B18">
        <f>(B15+B16)</f>
        <v>63000</v>
      </c>
      <c r="C18">
        <f t="shared" ref="C18:S18" si="136">(C15+C16)</f>
        <v>87120</v>
      </c>
      <c r="D18">
        <f>(D15+D16+D17)</f>
        <v>98382</v>
      </c>
      <c r="E18">
        <f t="shared" si="136"/>
        <v>94394</v>
      </c>
      <c r="F18">
        <f t="shared" si="136"/>
        <v>98011</v>
      </c>
      <c r="G18">
        <f t="shared" si="136"/>
        <v>101800</v>
      </c>
      <c r="H18">
        <f t="shared" si="136"/>
        <v>105771</v>
      </c>
      <c r="I18">
        <f t="shared" si="136"/>
        <v>109934</v>
      </c>
      <c r="J18">
        <f t="shared" si="136"/>
        <v>113102</v>
      </c>
      <c r="K18">
        <f t="shared" si="136"/>
        <v>117650</v>
      </c>
      <c r="L18">
        <f t="shared" si="136"/>
        <v>122426</v>
      </c>
      <c r="M18">
        <f t="shared" si="136"/>
        <v>127446</v>
      </c>
      <c r="N18">
        <f t="shared" si="136"/>
        <v>132724</v>
      </c>
      <c r="O18">
        <f t="shared" si="136"/>
        <v>138277</v>
      </c>
      <c r="P18">
        <f t="shared" si="136"/>
        <v>129722</v>
      </c>
      <c r="Q18">
        <f t="shared" si="136"/>
        <v>135446</v>
      </c>
      <c r="R18">
        <f t="shared" si="136"/>
        <v>141488</v>
      </c>
      <c r="S18">
        <f t="shared" si="136"/>
        <v>147870</v>
      </c>
      <c r="T18">
        <f t="shared" ref="T18" si="137">(T15+T16)</f>
        <v>154614</v>
      </c>
      <c r="U18">
        <f t="shared" ref="U18:Z18" si="138">(U15+U16)</f>
        <v>161746</v>
      </c>
      <c r="V18">
        <f t="shared" si="138"/>
        <v>169291</v>
      </c>
      <c r="W18">
        <f t="shared" si="138"/>
        <v>177277</v>
      </c>
      <c r="X18">
        <f t="shared" si="138"/>
        <v>185736</v>
      </c>
      <c r="Y18">
        <f t="shared" si="138"/>
        <v>194700</v>
      </c>
      <c r="Z18">
        <f t="shared" si="138"/>
        <v>204204</v>
      </c>
      <c r="AA18">
        <f t="shared" ref="AA18:AK18" si="139">(AA15+AA16)</f>
        <v>214286</v>
      </c>
      <c r="AB18">
        <f t="shared" si="139"/>
        <v>224987</v>
      </c>
      <c r="AC18">
        <f t="shared" si="139"/>
        <v>236351</v>
      </c>
      <c r="AD18">
        <f t="shared" si="139"/>
        <v>248425</v>
      </c>
      <c r="AE18">
        <f t="shared" si="139"/>
        <v>261260</v>
      </c>
      <c r="AF18">
        <f t="shared" si="139"/>
        <v>274910</v>
      </c>
      <c r="AG18">
        <f t="shared" si="139"/>
        <v>289435</v>
      </c>
      <c r="AH18">
        <f t="shared" si="139"/>
        <v>304898</v>
      </c>
      <c r="AI18">
        <f t="shared" si="139"/>
        <v>321368</v>
      </c>
      <c r="AJ18">
        <f t="shared" si="139"/>
        <v>338917</v>
      </c>
      <c r="AK18">
        <f t="shared" si="139"/>
        <v>357625</v>
      </c>
    </row>
    <row r="19" spans="1:37" x14ac:dyDescent="0.25">
      <c r="A19" s="1"/>
    </row>
    <row r="20" spans="1:37" x14ac:dyDescent="0.25">
      <c r="A20" s="1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ref="H20:T20" si="140">H10-H18</f>
        <v>-55902</v>
      </c>
      <c r="I20">
        <f t="shared" si="140"/>
        <v>-59131</v>
      </c>
      <c r="J20">
        <f t="shared" si="140"/>
        <v>-61348</v>
      </c>
      <c r="K20">
        <f t="shared" si="140"/>
        <v>-49326</v>
      </c>
      <c r="L20">
        <f t="shared" si="140"/>
        <v>-52801</v>
      </c>
      <c r="M20">
        <f t="shared" si="140"/>
        <v>-56495</v>
      </c>
      <c r="N20">
        <f t="shared" si="140"/>
        <v>-60421</v>
      </c>
      <c r="O20">
        <f t="shared" si="140"/>
        <v>-28595</v>
      </c>
      <c r="P20">
        <f t="shared" si="140"/>
        <v>-17915</v>
      </c>
      <c r="Q20">
        <f t="shared" si="140"/>
        <v>-32476</v>
      </c>
      <c r="R20">
        <f t="shared" si="140"/>
        <v>-36530</v>
      </c>
      <c r="S20">
        <f t="shared" si="140"/>
        <v>-40883</v>
      </c>
      <c r="T20">
        <f t="shared" si="140"/>
        <v>-45559</v>
      </c>
      <c r="U20">
        <f t="shared" ref="U20:Z20" si="141">U10-U18</f>
        <v>-50582</v>
      </c>
      <c r="V20">
        <f t="shared" si="141"/>
        <v>-55977</v>
      </c>
      <c r="W20">
        <f t="shared" si="141"/>
        <v>-61771</v>
      </c>
      <c r="X20">
        <f t="shared" si="141"/>
        <v>-67994</v>
      </c>
      <c r="Y20">
        <f t="shared" si="141"/>
        <v>-74679</v>
      </c>
      <c r="Z20">
        <f t="shared" si="141"/>
        <v>-81859</v>
      </c>
      <c r="AA20">
        <f t="shared" ref="AA20:AK20" si="142">AA10-AA18</f>
        <v>-89572</v>
      </c>
      <c r="AB20">
        <f t="shared" si="142"/>
        <v>-97856</v>
      </c>
      <c r="AC20">
        <f t="shared" si="142"/>
        <v>-106755</v>
      </c>
      <c r="AD20">
        <f t="shared" si="142"/>
        <v>-116317</v>
      </c>
      <c r="AE20">
        <f t="shared" si="142"/>
        <v>-126591</v>
      </c>
      <c r="AF20">
        <f t="shared" si="142"/>
        <v>-137630</v>
      </c>
      <c r="AG20">
        <f t="shared" si="142"/>
        <v>-149492</v>
      </c>
      <c r="AH20">
        <f t="shared" si="142"/>
        <v>-162239</v>
      </c>
      <c r="AI20">
        <f t="shared" si="142"/>
        <v>-175941</v>
      </c>
      <c r="AJ20">
        <f t="shared" si="142"/>
        <v>-190666</v>
      </c>
      <c r="AK20">
        <f t="shared" si="142"/>
        <v>-206496</v>
      </c>
    </row>
    <row r="21" spans="1:37" x14ac:dyDescent="0.25">
      <c r="A21" s="1" t="s">
        <v>8</v>
      </c>
      <c r="B21">
        <f>B10*C32-B13-B18</f>
        <v>-395</v>
      </c>
      <c r="C21">
        <f>C10-C13-C18</f>
        <v>-3903</v>
      </c>
      <c r="D21">
        <f>D10-D13-D18</f>
        <v>-15165</v>
      </c>
      <c r="E21">
        <f>E10-E13-E18</f>
        <v>23898</v>
      </c>
      <c r="F21">
        <f t="shared" ref="F21:G21" si="143">F10-F13-F18</f>
        <v>-11697</v>
      </c>
      <c r="G21">
        <f t="shared" si="143"/>
        <v>-12630</v>
      </c>
      <c r="H21">
        <f>-H13</f>
        <v>-17568</v>
      </c>
      <c r="I21">
        <f t="shared" ref="I21:T21" si="144">-I13</f>
        <v>-18609</v>
      </c>
      <c r="J21">
        <f t="shared" si="144"/>
        <v>-19401</v>
      </c>
      <c r="K21">
        <f t="shared" si="144"/>
        <v>-20538</v>
      </c>
      <c r="L21">
        <f t="shared" si="144"/>
        <v>-21732</v>
      </c>
      <c r="M21">
        <f t="shared" si="144"/>
        <v>-22987</v>
      </c>
      <c r="N21">
        <f t="shared" si="144"/>
        <v>-24306</v>
      </c>
      <c r="O21">
        <f t="shared" si="144"/>
        <v>-25694</v>
      </c>
      <c r="P21">
        <f t="shared" si="144"/>
        <v>-23556</v>
      </c>
      <c r="Q21">
        <f t="shared" si="144"/>
        <v>-24987</v>
      </c>
      <c r="R21">
        <f t="shared" si="144"/>
        <v>-26497</v>
      </c>
      <c r="S21">
        <f t="shared" si="144"/>
        <v>-28093</v>
      </c>
      <c r="T21">
        <f t="shared" si="144"/>
        <v>-29779</v>
      </c>
      <c r="U21">
        <f t="shared" ref="U21:Z21" si="145">-U13</f>
        <v>-31562</v>
      </c>
      <c r="V21">
        <f t="shared" si="145"/>
        <v>-33448</v>
      </c>
      <c r="W21">
        <f t="shared" si="145"/>
        <v>-35444</v>
      </c>
      <c r="X21">
        <f t="shared" si="145"/>
        <v>-37559</v>
      </c>
      <c r="Y21">
        <f t="shared" si="145"/>
        <v>-39800</v>
      </c>
      <c r="Z21">
        <f t="shared" si="145"/>
        <v>-42176</v>
      </c>
      <c r="AA21">
        <f t="shared" ref="AA21:AK21" si="146">-AA13</f>
        <v>-44697</v>
      </c>
      <c r="AB21">
        <f t="shared" si="146"/>
        <v>-47372</v>
      </c>
      <c r="AC21">
        <f t="shared" si="146"/>
        <v>-50213</v>
      </c>
      <c r="AD21">
        <f t="shared" si="146"/>
        <v>-53231</v>
      </c>
      <c r="AE21">
        <f t="shared" si="146"/>
        <v>-56440</v>
      </c>
      <c r="AF21">
        <f t="shared" si="146"/>
        <v>-59853</v>
      </c>
      <c r="AG21">
        <f t="shared" si="146"/>
        <v>-63484</v>
      </c>
      <c r="AH21">
        <f t="shared" si="146"/>
        <v>-67350</v>
      </c>
      <c r="AI21">
        <f t="shared" si="146"/>
        <v>-71467</v>
      </c>
      <c r="AJ21">
        <f t="shared" si="146"/>
        <v>-75854</v>
      </c>
      <c r="AK21">
        <f t="shared" si="146"/>
        <v>-80531</v>
      </c>
    </row>
    <row r="22" spans="1:37" x14ac:dyDescent="0.25">
      <c r="A22" s="1"/>
    </row>
    <row r="23" spans="1:37" x14ac:dyDescent="0.25">
      <c r="A23" s="1" t="s">
        <v>27</v>
      </c>
      <c r="B23">
        <f>ROUND((600000+B20)*1.025,0)</f>
        <v>615000</v>
      </c>
      <c r="C23">
        <f>ROUND((B23+C20)*1.025,0)</f>
        <v>630375</v>
      </c>
      <c r="D23">
        <f>ROUND((C23+D20)*1.025,0)</f>
        <v>646134</v>
      </c>
      <c r="E23">
        <f t="shared" ref="E23:T23" si="147">ROUND((D23-$B$31+E20)*1.025,0)</f>
        <v>647425</v>
      </c>
      <c r="F23">
        <f t="shared" si="147"/>
        <v>648748</v>
      </c>
      <c r="G23">
        <f t="shared" si="147"/>
        <v>650104</v>
      </c>
      <c r="H23">
        <f t="shared" si="147"/>
        <v>594195</v>
      </c>
      <c r="I23">
        <f t="shared" si="147"/>
        <v>533578</v>
      </c>
      <c r="J23">
        <f t="shared" si="147"/>
        <v>469173</v>
      </c>
      <c r="K23">
        <f t="shared" si="147"/>
        <v>415481</v>
      </c>
      <c r="L23">
        <f t="shared" si="147"/>
        <v>356885</v>
      </c>
      <c r="M23">
        <f t="shared" si="147"/>
        <v>293037</v>
      </c>
      <c r="N23">
        <f t="shared" si="147"/>
        <v>223569</v>
      </c>
      <c r="O23">
        <f t="shared" si="147"/>
        <v>184986</v>
      </c>
      <c r="P23">
        <f t="shared" si="147"/>
        <v>156385</v>
      </c>
      <c r="Q23">
        <f t="shared" si="147"/>
        <v>112144</v>
      </c>
      <c r="R23">
        <f t="shared" si="147"/>
        <v>62642</v>
      </c>
      <c r="S23">
        <f t="shared" si="147"/>
        <v>7440</v>
      </c>
      <c r="T23">
        <f t="shared" si="147"/>
        <v>-53934</v>
      </c>
      <c r="U23">
        <f t="shared" ref="U23" si="148">ROUND((T23-$B$31+U20)*1.025,0)</f>
        <v>-121991</v>
      </c>
      <c r="V23">
        <f t="shared" ref="V23" si="149">ROUND((U23-$B$31+V20)*1.025,0)</f>
        <v>-197280</v>
      </c>
      <c r="W23">
        <f t="shared" ref="W23" si="150">ROUND((V23-$B$31+W20)*1.025,0)</f>
        <v>-280390</v>
      </c>
      <c r="X23">
        <f t="shared" ref="X23" si="151">ROUND((W23-$B$31+X20)*1.025,0)</f>
        <v>-371956</v>
      </c>
      <c r="Y23">
        <f t="shared" ref="Y23" si="152">ROUND((X23-$B$31+Y20)*1.025,0)</f>
        <v>-472663</v>
      </c>
      <c r="Z23">
        <f t="shared" ref="Z23" si="153">ROUND((Y23-$B$31+Z20)*1.025,0)</f>
        <v>-583248</v>
      </c>
      <c r="AA23">
        <f t="shared" ref="AA23" si="154">ROUND((Z23-$B$31+AA20)*1.025,0)</f>
        <v>-704503</v>
      </c>
      <c r="AB23">
        <f t="shared" ref="AB23" si="155">ROUND((AA23-$B$31+AB20)*1.025,0)</f>
        <v>-837280</v>
      </c>
      <c r="AC23">
        <f t="shared" ref="AC23" si="156">ROUND((AB23-$B$31+AC20)*1.025,0)</f>
        <v>-982498</v>
      </c>
      <c r="AD23">
        <f t="shared" ref="AD23" si="157">ROUND((AC23-$B$31+AD20)*1.025,0)</f>
        <v>-1141148</v>
      </c>
      <c r="AE23">
        <f t="shared" ref="AE23" si="158">ROUND((AD23-$B$31+AE20)*1.025,0)</f>
        <v>-1314295</v>
      </c>
      <c r="AF23">
        <f t="shared" ref="AF23" si="159">ROUND((AE23-$B$31+AF20)*1.025,0)</f>
        <v>-1503086</v>
      </c>
      <c r="AG23">
        <f t="shared" ref="AG23" si="160">ROUND((AF23-$B$31+AG20)*1.025,0)</f>
        <v>-1708755</v>
      </c>
      <c r="AH23">
        <f t="shared" ref="AH23" si="161">ROUND((AG23-$B$31+AH20)*1.025,0)</f>
        <v>-1932631</v>
      </c>
      <c r="AI23">
        <f t="shared" ref="AI23" si="162">ROUND((AH23-$B$31+AI20)*1.025,0)</f>
        <v>-2176149</v>
      </c>
      <c r="AJ23">
        <f t="shared" ref="AJ23" si="163">ROUND((AI23-$B$31+AJ20)*1.025,0)</f>
        <v>-2440848</v>
      </c>
      <c r="AK23">
        <f t="shared" ref="AK23" si="164">ROUND((AJ23-$B$31+AK20)*1.025,0)</f>
        <v>-2728390</v>
      </c>
    </row>
    <row r="24" spans="1:37" x14ac:dyDescent="0.25">
      <c r="A24" s="1" t="s">
        <v>26</v>
      </c>
      <c r="B24">
        <f>ROUND((60000+B21)*1.025,0)</f>
        <v>61095</v>
      </c>
      <c r="C24">
        <f>ROUND((B24+C21)*1.025,0)</f>
        <v>58622</v>
      </c>
      <c r="D24">
        <f>ROUND((C24+D21)*1.025,0)</f>
        <v>44543</v>
      </c>
      <c r="E24">
        <f t="shared" ref="E24:T24" si="165">ROUND((D24+E21 + $B$31)*1.025,0)</f>
        <v>85015</v>
      </c>
      <c r="F24">
        <f t="shared" si="165"/>
        <v>90013</v>
      </c>
      <c r="G24">
        <f t="shared" si="165"/>
        <v>94180</v>
      </c>
      <c r="H24">
        <f t="shared" si="165"/>
        <v>93390</v>
      </c>
      <c r="I24">
        <f t="shared" si="165"/>
        <v>91513</v>
      </c>
      <c r="J24">
        <f t="shared" si="165"/>
        <v>88777</v>
      </c>
      <c r="K24">
        <f t="shared" si="165"/>
        <v>84807</v>
      </c>
      <c r="L24">
        <f t="shared" si="165"/>
        <v>79514</v>
      </c>
      <c r="M24">
        <f t="shared" si="165"/>
        <v>72803</v>
      </c>
      <c r="N24">
        <f t="shared" si="165"/>
        <v>64572</v>
      </c>
      <c r="O24">
        <f t="shared" si="165"/>
        <v>54712</v>
      </c>
      <c r="P24">
        <f t="shared" si="165"/>
        <v>46797</v>
      </c>
      <c r="Q24">
        <f t="shared" si="165"/>
        <v>37218</v>
      </c>
      <c r="R24">
        <f t="shared" si="165"/>
        <v>25852</v>
      </c>
      <c r="S24">
        <f t="shared" si="165"/>
        <v>12565</v>
      </c>
      <c r="T24">
        <f t="shared" si="165"/>
        <v>-2782</v>
      </c>
      <c r="U24">
        <f t="shared" ref="U24" si="166">ROUND((T24+U21 + $B$31)*1.025,0)</f>
        <v>-20340</v>
      </c>
      <c r="V24">
        <f t="shared" ref="V24" si="167">ROUND((U24+V21 + $B$31)*1.025,0)</f>
        <v>-40270</v>
      </c>
      <c r="W24">
        <f t="shared" ref="W24" si="168">ROUND((V24+W21 + $B$31)*1.025,0)</f>
        <v>-62744</v>
      </c>
      <c r="X24">
        <f t="shared" ref="X24" si="169">ROUND((W24+X21 + $B$31)*1.025,0)</f>
        <v>-87948</v>
      </c>
      <c r="Y24">
        <f t="shared" ref="Y24" si="170">ROUND((X24+Y21 + $B$31)*1.025,0)</f>
        <v>-116079</v>
      </c>
      <c r="Z24">
        <f t="shared" ref="Z24" si="171">ROUND((Y24+Z21 + $B$31)*1.025,0)</f>
        <v>-147349</v>
      </c>
      <c r="AA24">
        <f t="shared" ref="AA24" si="172">ROUND((Z24+AA21 + $B$31)*1.025,0)</f>
        <v>-181985</v>
      </c>
      <c r="AB24">
        <f t="shared" ref="AB24" si="173">ROUND((AA24+AB21 + $B$31)*1.025,0)</f>
        <v>-220228</v>
      </c>
      <c r="AC24">
        <f t="shared" ref="AC24" si="174">ROUND((AB24+AC21 + $B$31)*1.025,0)</f>
        <v>-262340</v>
      </c>
      <c r="AD24">
        <f t="shared" ref="AD24" si="175">ROUND((AC24+AD21 + $B$31)*1.025,0)</f>
        <v>-308598</v>
      </c>
      <c r="AE24">
        <f t="shared" ref="AE24" si="176">ROUND((AD24+AE21 + $B$31)*1.025,0)</f>
        <v>-359301</v>
      </c>
      <c r="AF24">
        <f t="shared" ref="AF24" si="177">ROUND((AE24+AF21 + $B$31)*1.025,0)</f>
        <v>-414770</v>
      </c>
      <c r="AG24">
        <f t="shared" ref="AG24" si="178">ROUND((AF24+AG21 + $B$31)*1.025,0)</f>
        <v>-475348</v>
      </c>
      <c r="AH24">
        <f t="shared" ref="AH24" si="179">ROUND((AG24+AH21 + $B$31)*1.025,0)</f>
        <v>-541403</v>
      </c>
      <c r="AI24">
        <f t="shared" ref="AI24" si="180">ROUND((AH24+AI21 + $B$31)*1.025,0)</f>
        <v>-613329</v>
      </c>
      <c r="AJ24">
        <f t="shared" ref="AJ24" si="181">ROUND((AI24+AJ21 + $B$31)*1.025,0)</f>
        <v>-691550</v>
      </c>
      <c r="AK24">
        <f t="shared" ref="AK24" si="182">ROUND((AJ24+AK21 + $B$31)*1.025,0)</f>
        <v>-776521</v>
      </c>
    </row>
    <row r="25" spans="1:37" x14ac:dyDescent="0.25">
      <c r="A25" s="1"/>
    </row>
    <row r="26" spans="1:37" x14ac:dyDescent="0.25">
      <c r="A26" s="1" t="s">
        <v>33</v>
      </c>
      <c r="P26">
        <v>156384</v>
      </c>
      <c r="Q26">
        <v>112141</v>
      </c>
      <c r="R26">
        <v>62637</v>
      </c>
      <c r="S26">
        <v>7432</v>
      </c>
      <c r="T26">
        <v>-53945</v>
      </c>
      <c r="U26">
        <v>-122005</v>
      </c>
      <c r="V26">
        <v>-197296</v>
      </c>
      <c r="W26">
        <v>-280406</v>
      </c>
      <c r="X26">
        <v>-371975</v>
      </c>
      <c r="Y26">
        <v>-472684</v>
      </c>
      <c r="Z26">
        <v>-583270</v>
      </c>
      <c r="AK26">
        <v>-2728454</v>
      </c>
    </row>
    <row r="27" spans="1:37" x14ac:dyDescent="0.25">
      <c r="A27" s="1" t="s">
        <v>34</v>
      </c>
      <c r="P27">
        <v>46795</v>
      </c>
      <c r="Q27">
        <v>37216</v>
      </c>
      <c r="R27">
        <v>25849</v>
      </c>
      <c r="S27">
        <v>12562</v>
      </c>
      <c r="T27">
        <v>-2785</v>
      </c>
      <c r="U27">
        <v>-20343</v>
      </c>
      <c r="V27">
        <v>-40273</v>
      </c>
      <c r="W27">
        <v>-62747</v>
      </c>
      <c r="X27">
        <v>-87951</v>
      </c>
      <c r="Y27">
        <v>-116082</v>
      </c>
      <c r="Z27">
        <v>-147352</v>
      </c>
      <c r="AK27">
        <v>-776525</v>
      </c>
    </row>
    <row r="28" spans="1:37" x14ac:dyDescent="0.25">
      <c r="A28" s="1" t="s">
        <v>35</v>
      </c>
      <c r="P28">
        <f>P23-P26</f>
        <v>1</v>
      </c>
      <c r="Q28">
        <f t="shared" ref="Q28:Z28" si="183">Q23-Q26</f>
        <v>3</v>
      </c>
      <c r="R28">
        <f t="shared" si="183"/>
        <v>5</v>
      </c>
      <c r="S28">
        <f t="shared" si="183"/>
        <v>8</v>
      </c>
      <c r="T28">
        <f t="shared" si="183"/>
        <v>11</v>
      </c>
      <c r="U28">
        <f t="shared" si="183"/>
        <v>14</v>
      </c>
      <c r="V28">
        <f t="shared" si="183"/>
        <v>16</v>
      </c>
      <c r="W28">
        <f t="shared" si="183"/>
        <v>16</v>
      </c>
      <c r="X28">
        <f t="shared" si="183"/>
        <v>19</v>
      </c>
      <c r="Y28">
        <f t="shared" si="183"/>
        <v>21</v>
      </c>
      <c r="Z28">
        <f t="shared" si="183"/>
        <v>22</v>
      </c>
      <c r="AA28">
        <f t="shared" ref="AA28:AK28" si="184">AA23-AA26</f>
        <v>-704503</v>
      </c>
      <c r="AB28">
        <f t="shared" si="184"/>
        <v>-837280</v>
      </c>
      <c r="AC28">
        <f t="shared" si="184"/>
        <v>-982498</v>
      </c>
      <c r="AD28">
        <f t="shared" si="184"/>
        <v>-1141148</v>
      </c>
      <c r="AE28">
        <f t="shared" si="184"/>
        <v>-1314295</v>
      </c>
      <c r="AF28">
        <f t="shared" si="184"/>
        <v>-1503086</v>
      </c>
      <c r="AG28">
        <f t="shared" si="184"/>
        <v>-1708755</v>
      </c>
      <c r="AH28">
        <f t="shared" si="184"/>
        <v>-1932631</v>
      </c>
      <c r="AI28">
        <f t="shared" si="184"/>
        <v>-2176149</v>
      </c>
      <c r="AJ28">
        <f t="shared" si="184"/>
        <v>-2440848</v>
      </c>
      <c r="AK28">
        <f t="shared" si="184"/>
        <v>64</v>
      </c>
    </row>
    <row r="29" spans="1:37" x14ac:dyDescent="0.25">
      <c r="A29" s="1" t="s">
        <v>36</v>
      </c>
      <c r="P29">
        <f>P24-P27</f>
        <v>2</v>
      </c>
      <c r="Q29">
        <f t="shared" ref="Q29:Z29" si="185">Q24-Q27</f>
        <v>2</v>
      </c>
      <c r="R29">
        <f t="shared" si="185"/>
        <v>3</v>
      </c>
      <c r="S29">
        <f t="shared" si="185"/>
        <v>3</v>
      </c>
      <c r="T29">
        <f t="shared" si="185"/>
        <v>3</v>
      </c>
      <c r="U29">
        <f t="shared" si="185"/>
        <v>3</v>
      </c>
      <c r="V29">
        <f t="shared" si="185"/>
        <v>3</v>
      </c>
      <c r="W29">
        <f t="shared" si="185"/>
        <v>3</v>
      </c>
      <c r="X29">
        <f t="shared" si="185"/>
        <v>3</v>
      </c>
      <c r="Y29">
        <f t="shared" si="185"/>
        <v>3</v>
      </c>
      <c r="Z29">
        <f t="shared" si="185"/>
        <v>3</v>
      </c>
      <c r="AA29">
        <f t="shared" ref="AA29:AK29" si="186">AA24-AA27</f>
        <v>-181985</v>
      </c>
      <c r="AB29">
        <f t="shared" si="186"/>
        <v>-220228</v>
      </c>
      <c r="AC29">
        <f t="shared" si="186"/>
        <v>-262340</v>
      </c>
      <c r="AD29">
        <f t="shared" si="186"/>
        <v>-308598</v>
      </c>
      <c r="AE29">
        <f t="shared" si="186"/>
        <v>-359301</v>
      </c>
      <c r="AF29">
        <f t="shared" si="186"/>
        <v>-414770</v>
      </c>
      <c r="AG29">
        <f t="shared" si="186"/>
        <v>-475348</v>
      </c>
      <c r="AH29">
        <f t="shared" si="186"/>
        <v>-541403</v>
      </c>
      <c r="AI29">
        <f t="shared" si="186"/>
        <v>-613329</v>
      </c>
      <c r="AJ29">
        <f t="shared" si="186"/>
        <v>-691550</v>
      </c>
      <c r="AK29">
        <f t="shared" si="186"/>
        <v>4</v>
      </c>
    </row>
    <row r="30" spans="1:37" x14ac:dyDescent="0.25">
      <c r="A30" s="1"/>
    </row>
    <row r="31" spans="1:37" x14ac:dyDescent="0.25">
      <c r="A31" s="1" t="s">
        <v>24</v>
      </c>
      <c r="B31">
        <v>14500</v>
      </c>
    </row>
    <row r="32" spans="1:37" x14ac:dyDescent="0.25">
      <c r="A32" s="1" t="s">
        <v>29</v>
      </c>
      <c r="B32" t="s">
        <v>30</v>
      </c>
      <c r="C32">
        <v>0.75</v>
      </c>
    </row>
    <row r="33" spans="1:4" x14ac:dyDescent="0.25">
      <c r="A33" s="1"/>
    </row>
    <row r="34" spans="1:4" x14ac:dyDescent="0.25">
      <c r="A34" s="1" t="s">
        <v>10</v>
      </c>
      <c r="B34" t="s">
        <v>9</v>
      </c>
    </row>
    <row r="35" spans="1:4" x14ac:dyDescent="0.25">
      <c r="B35" t="s">
        <v>14</v>
      </c>
    </row>
    <row r="36" spans="1:4" x14ac:dyDescent="0.25">
      <c r="B36" t="s">
        <v>13</v>
      </c>
    </row>
    <row r="37" spans="1:4" x14ac:dyDescent="0.25">
      <c r="C37" t="s">
        <v>15</v>
      </c>
    </row>
    <row r="38" spans="1:4" x14ac:dyDescent="0.25">
      <c r="C38" t="s">
        <v>16</v>
      </c>
    </row>
    <row r="39" spans="1:4" x14ac:dyDescent="0.25">
      <c r="D39" t="s">
        <v>21</v>
      </c>
    </row>
    <row r="40" spans="1:4" x14ac:dyDescent="0.25">
      <c r="B40" t="s">
        <v>17</v>
      </c>
    </row>
    <row r="41" spans="1:4" x14ac:dyDescent="0.25">
      <c r="B41" t="s">
        <v>18</v>
      </c>
    </row>
    <row r="42" spans="1:4" x14ac:dyDescent="0.25">
      <c r="B42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richard.reed@improvingenterprises.com</cp:lastModifiedBy>
  <dcterms:created xsi:type="dcterms:W3CDTF">2011-02-13T14:47:33Z</dcterms:created>
  <dcterms:modified xsi:type="dcterms:W3CDTF">2013-07-30T02:07:59Z</dcterms:modified>
</cp:coreProperties>
</file>